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040"/>
  </bookViews>
  <sheets>
    <sheet name="Revised Cost Sheet" sheetId="6" r:id="rId1"/>
    <sheet name="PM BOM Revised 17.01" sheetId="7" r:id="rId2"/>
    <sheet name="RM " sheetId="2" r:id="rId3"/>
    <sheet name="Me2L" sheetId="3" r:id="rId4"/>
    <sheet name="Sheet1" sheetId="8" r:id="rId5"/>
  </sheets>
  <definedNames>
    <definedName name="_xlnm._FilterDatabase" localSheetId="3" hidden="1">Me2L!$B$2:$U$143</definedName>
    <definedName name="_xlnm._FilterDatabase" localSheetId="2" hidden="1">'RM '!$B$4:$S$25</definedName>
  </definedNames>
  <calcPr calcId="19102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13" i="6"/>
  <c r="AZ13"/>
  <c r="AW13"/>
  <c r="AT13"/>
  <c r="AQ13"/>
  <c r="AN13"/>
  <c r="AK13"/>
  <c r="AH13"/>
  <c r="AE13"/>
  <c r="AB13"/>
  <c r="Y13"/>
  <c r="V13"/>
  <c r="S13"/>
  <c r="P13"/>
  <c r="M13"/>
  <c r="J13"/>
  <c r="G13"/>
  <c r="D13"/>
  <c r="O11"/>
  <c r="R11"/>
  <c r="U11"/>
  <c r="BB11"/>
  <c r="AY11"/>
  <c r="AV11"/>
  <c r="AS11"/>
  <c r="AP11"/>
  <c r="AM11"/>
  <c r="AJ11"/>
  <c r="AG11"/>
  <c r="AD11"/>
  <c r="X11"/>
  <c r="AA11"/>
  <c r="L11"/>
  <c r="I11"/>
  <c r="F11"/>
  <c r="C11"/>
  <c r="R25" i="2"/>
  <c r="M25"/>
  <c r="H25"/>
  <c r="L16" i="6"/>
  <c r="U16" s="1"/>
  <c r="AD16" s="1"/>
  <c r="F16"/>
  <c r="I16" s="1"/>
  <c r="O16" l="1"/>
  <c r="AG16"/>
  <c r="AE16"/>
  <c r="AM16"/>
  <c r="V16"/>
  <c r="X16"/>
  <c r="P16" l="1"/>
  <c r="R16"/>
  <c r="S16" s="1"/>
  <c r="AA16"/>
  <c r="AB16" s="1"/>
  <c r="Y16"/>
  <c r="AV16"/>
  <c r="AP16"/>
  <c r="AN16"/>
  <c r="AJ16"/>
  <c r="AK16" s="1"/>
  <c r="AH16"/>
  <c r="AS16" l="1"/>
  <c r="AT16" s="1"/>
  <c r="AQ16"/>
  <c r="AY16"/>
  <c r="AW16"/>
  <c r="BB16" l="1"/>
  <c r="BC16" s="1"/>
  <c r="AZ16"/>
  <c r="AV26" l="1"/>
  <c r="BB26" s="1"/>
  <c r="BC26" s="1"/>
  <c r="BB33"/>
  <c r="AY33"/>
  <c r="AV33"/>
  <c r="AV31"/>
  <c r="BB31" s="1"/>
  <c r="BC31" s="1"/>
  <c r="AV30"/>
  <c r="BB30" s="1"/>
  <c r="BC30" s="1"/>
  <c r="AV29"/>
  <c r="AW29" s="1"/>
  <c r="AV28"/>
  <c r="BB28" s="1"/>
  <c r="BC28" s="1"/>
  <c r="AV27"/>
  <c r="AY27" s="1"/>
  <c r="AZ27" s="1"/>
  <c r="BC21"/>
  <c r="AZ21"/>
  <c r="AW21"/>
  <c r="BC19"/>
  <c r="AZ19"/>
  <c r="AW19"/>
  <c r="BC17"/>
  <c r="BC18" s="1"/>
  <c r="AZ17"/>
  <c r="AZ18" s="1"/>
  <c r="AW17"/>
  <c r="AW18" s="1"/>
  <c r="BB15"/>
  <c r="BB18" s="1"/>
  <c r="BB20" s="1"/>
  <c r="BB22" s="1"/>
  <c r="AY15"/>
  <c r="AY18" s="1"/>
  <c r="AY20" s="1"/>
  <c r="AY22" s="1"/>
  <c r="AV15"/>
  <c r="AV18" s="1"/>
  <c r="AV20" s="1"/>
  <c r="AV22" s="1"/>
  <c r="BB12"/>
  <c r="BB13" s="1"/>
  <c r="AY12"/>
  <c r="AY13" s="1"/>
  <c r="AV12"/>
  <c r="AV13" s="1"/>
  <c r="AM26"/>
  <c r="AM31"/>
  <c r="AM30"/>
  <c r="AM29"/>
  <c r="AM28"/>
  <c r="AM27"/>
  <c r="AD28"/>
  <c r="AD26"/>
  <c r="AD31"/>
  <c r="AD30"/>
  <c r="AD29"/>
  <c r="AD27"/>
  <c r="U28"/>
  <c r="U26"/>
  <c r="U31"/>
  <c r="U30"/>
  <c r="U29"/>
  <c r="U27"/>
  <c r="L28"/>
  <c r="L26"/>
  <c r="L31"/>
  <c r="L30"/>
  <c r="L29"/>
  <c r="L27"/>
  <c r="C31"/>
  <c r="F31" s="1"/>
  <c r="C30"/>
  <c r="F30" s="1"/>
  <c r="C29"/>
  <c r="F29" s="1"/>
  <c r="C28"/>
  <c r="F28" s="1"/>
  <c r="C27"/>
  <c r="F27" s="1"/>
  <c r="C26"/>
  <c r="F26" s="1"/>
  <c r="Q65" i="7"/>
  <c r="N65"/>
  <c r="L65"/>
  <c r="K65"/>
  <c r="G65"/>
  <c r="R65" s="1"/>
  <c r="T65" s="1"/>
  <c r="F63"/>
  <c r="F56"/>
  <c r="I38" s="1"/>
  <c r="Q34"/>
  <c r="R34" s="1"/>
  <c r="T34" s="1"/>
  <c r="N34"/>
  <c r="J34"/>
  <c r="F32"/>
  <c r="R30"/>
  <c r="T30" s="1"/>
  <c r="Q30"/>
  <c r="Q29"/>
  <c r="R29" s="1"/>
  <c r="T29" s="1"/>
  <c r="Q28"/>
  <c r="R28" s="1"/>
  <c r="T28" s="1"/>
  <c r="Q27"/>
  <c r="R27" s="1"/>
  <c r="T27" s="1"/>
  <c r="R26"/>
  <c r="T26" s="1"/>
  <c r="Q26"/>
  <c r="Q18"/>
  <c r="R18" s="1"/>
  <c r="T18" s="1"/>
  <c r="N18"/>
  <c r="J18"/>
  <c r="Q15"/>
  <c r="R15" s="1"/>
  <c r="T15" s="1"/>
  <c r="N15"/>
  <c r="J15"/>
  <c r="Q14"/>
  <c r="R14" s="1"/>
  <c r="T14" s="1"/>
  <c r="N14"/>
  <c r="J14"/>
  <c r="Q13"/>
  <c r="R13" s="1"/>
  <c r="T13" s="1"/>
  <c r="N13"/>
  <c r="J13"/>
  <c r="Q12"/>
  <c r="R12" s="1"/>
  <c r="T12" s="1"/>
  <c r="N12"/>
  <c r="J12"/>
  <c r="Q11"/>
  <c r="R11" s="1"/>
  <c r="T11" s="1"/>
  <c r="N11"/>
  <c r="J11"/>
  <c r="AW20" i="6" l="1"/>
  <c r="AZ20"/>
  <c r="AZ22" s="1"/>
  <c r="AZ39" s="1"/>
  <c r="AV32"/>
  <c r="AW22"/>
  <c r="AW39" s="1"/>
  <c r="AV35"/>
  <c r="BC20"/>
  <c r="BC22" s="1"/>
  <c r="AY35"/>
  <c r="BB35"/>
  <c r="BC35" s="1"/>
  <c r="AV40"/>
  <c r="AV41"/>
  <c r="AV39"/>
  <c r="AY41"/>
  <c r="AY39"/>
  <c r="AY40"/>
  <c r="BB41"/>
  <c r="BB39"/>
  <c r="BB40"/>
  <c r="AY29"/>
  <c r="AZ29" s="1"/>
  <c r="BB29"/>
  <c r="BC29" s="1"/>
  <c r="AY26"/>
  <c r="AZ26" s="1"/>
  <c r="AY28"/>
  <c r="AZ28" s="1"/>
  <c r="AY30"/>
  <c r="AZ30" s="1"/>
  <c r="BB27"/>
  <c r="BC27" s="1"/>
  <c r="AW26"/>
  <c r="AW28"/>
  <c r="AW30"/>
  <c r="AW27"/>
  <c r="AW31"/>
  <c r="AY31"/>
  <c r="AZ31" s="1"/>
  <c r="N38" i="7"/>
  <c r="L38"/>
  <c r="K38"/>
  <c r="Q38"/>
  <c r="R38" s="1"/>
  <c r="T38" s="1"/>
  <c r="AS33" i="6"/>
  <c r="AP33"/>
  <c r="AM33"/>
  <c r="AJ33"/>
  <c r="AG33"/>
  <c r="AD33"/>
  <c r="AA33"/>
  <c r="X33"/>
  <c r="U33"/>
  <c r="R33"/>
  <c r="O33"/>
  <c r="L33"/>
  <c r="I33"/>
  <c r="F33"/>
  <c r="C33"/>
  <c r="AS31"/>
  <c r="AT31" s="1"/>
  <c r="AJ31"/>
  <c r="AK31" s="1"/>
  <c r="AA31"/>
  <c r="AB31" s="1"/>
  <c r="I31"/>
  <c r="J31" s="1"/>
  <c r="AJ30"/>
  <c r="AK30" s="1"/>
  <c r="R30"/>
  <c r="S30" s="1"/>
  <c r="AS29"/>
  <c r="AT29" s="1"/>
  <c r="AA29"/>
  <c r="AB29" s="1"/>
  <c r="I29"/>
  <c r="J29" s="1"/>
  <c r="AJ28"/>
  <c r="AK28" s="1"/>
  <c r="R28"/>
  <c r="S28" s="1"/>
  <c r="AS27"/>
  <c r="AT27" s="1"/>
  <c r="AA27"/>
  <c r="AB27" s="1"/>
  <c r="I27"/>
  <c r="J27" s="1"/>
  <c r="AJ26"/>
  <c r="R26"/>
  <c r="S26" s="1"/>
  <c r="L32"/>
  <c r="AT21"/>
  <c r="AQ21"/>
  <c r="AN21"/>
  <c r="AK21"/>
  <c r="AH21"/>
  <c r="AE21"/>
  <c r="AB21"/>
  <c r="Y21"/>
  <c r="V21"/>
  <c r="S21"/>
  <c r="P21"/>
  <c r="M21"/>
  <c r="J21"/>
  <c r="G21"/>
  <c r="D21"/>
  <c r="AT19"/>
  <c r="AQ19"/>
  <c r="AN19"/>
  <c r="AK19"/>
  <c r="AH19"/>
  <c r="AE19"/>
  <c r="AB19"/>
  <c r="Y19"/>
  <c r="V19"/>
  <c r="S19"/>
  <c r="P19"/>
  <c r="M19"/>
  <c r="J19"/>
  <c r="G19"/>
  <c r="D19"/>
  <c r="AT17"/>
  <c r="AT18" s="1"/>
  <c r="AQ17"/>
  <c r="AQ18" s="1"/>
  <c r="AN17"/>
  <c r="AK17"/>
  <c r="AK18" s="1"/>
  <c r="AH17"/>
  <c r="AH18" s="1"/>
  <c r="AE17"/>
  <c r="AE18" s="1"/>
  <c r="AB17"/>
  <c r="AB18" s="1"/>
  <c r="Y17"/>
  <c r="Y18" s="1"/>
  <c r="V17"/>
  <c r="V18" s="1"/>
  <c r="S17"/>
  <c r="S18" s="1"/>
  <c r="P17"/>
  <c r="P18" s="1"/>
  <c r="M17"/>
  <c r="J17"/>
  <c r="G17"/>
  <c r="D17"/>
  <c r="M16"/>
  <c r="J16"/>
  <c r="G16"/>
  <c r="D16"/>
  <c r="AS15"/>
  <c r="AS18" s="1"/>
  <c r="AS20" s="1"/>
  <c r="AS22" s="1"/>
  <c r="AP15"/>
  <c r="AP18" s="1"/>
  <c r="AP20" s="1"/>
  <c r="AP22" s="1"/>
  <c r="AM15"/>
  <c r="AM18" s="1"/>
  <c r="AM20" s="1"/>
  <c r="AM22" s="1"/>
  <c r="AJ15"/>
  <c r="AJ18" s="1"/>
  <c r="AJ20" s="1"/>
  <c r="AJ22" s="1"/>
  <c r="AG15"/>
  <c r="AG18" s="1"/>
  <c r="AG20" s="1"/>
  <c r="AG22" s="1"/>
  <c r="AD15"/>
  <c r="AD18" s="1"/>
  <c r="AD20" s="1"/>
  <c r="AD22" s="1"/>
  <c r="AA15"/>
  <c r="AA18" s="1"/>
  <c r="AA20" s="1"/>
  <c r="AA22" s="1"/>
  <c r="X15"/>
  <c r="X18" s="1"/>
  <c r="X20" s="1"/>
  <c r="X22" s="1"/>
  <c r="U15"/>
  <c r="U18" s="1"/>
  <c r="U20" s="1"/>
  <c r="U22" s="1"/>
  <c r="R15"/>
  <c r="R18" s="1"/>
  <c r="R20" s="1"/>
  <c r="R22" s="1"/>
  <c r="O15"/>
  <c r="O18" s="1"/>
  <c r="O20" s="1"/>
  <c r="O22" s="1"/>
  <c r="L15"/>
  <c r="L18" s="1"/>
  <c r="L20" s="1"/>
  <c r="L22" s="1"/>
  <c r="I15"/>
  <c r="I18" s="1"/>
  <c r="I20" s="1"/>
  <c r="I22" s="1"/>
  <c r="F15"/>
  <c r="F18" s="1"/>
  <c r="F20" s="1"/>
  <c r="F22" s="1"/>
  <c r="C15"/>
  <c r="C18" s="1"/>
  <c r="C20" s="1"/>
  <c r="C22" s="1"/>
  <c r="AS12"/>
  <c r="AS13" s="1"/>
  <c r="AP12"/>
  <c r="AP13" s="1"/>
  <c r="AM12"/>
  <c r="AM13" s="1"/>
  <c r="AJ12"/>
  <c r="AJ13" s="1"/>
  <c r="AG12"/>
  <c r="AG13" s="1"/>
  <c r="AD12"/>
  <c r="AD13" s="1"/>
  <c r="AA12"/>
  <c r="AA13" s="1"/>
  <c r="X12"/>
  <c r="X13" s="1"/>
  <c r="U12"/>
  <c r="U13" s="1"/>
  <c r="R12"/>
  <c r="R13" s="1"/>
  <c r="O12"/>
  <c r="O13" s="1"/>
  <c r="L12"/>
  <c r="L13" s="1"/>
  <c r="I12"/>
  <c r="I13" s="1"/>
  <c r="F12"/>
  <c r="F13" s="1"/>
  <c r="C12"/>
  <c r="C13" s="1"/>
  <c r="P20" l="1"/>
  <c r="V20"/>
  <c r="V22" s="1"/>
  <c r="S20"/>
  <c r="S22" s="1"/>
  <c r="S41" s="1"/>
  <c r="AJ35"/>
  <c r="AK35" s="1"/>
  <c r="C35"/>
  <c r="D35" s="1"/>
  <c r="AT20"/>
  <c r="AT22" s="1"/>
  <c r="U35"/>
  <c r="V35" s="1"/>
  <c r="AB20"/>
  <c r="AB22" s="1"/>
  <c r="AB40" s="1"/>
  <c r="AW40"/>
  <c r="AH20"/>
  <c r="AH22" s="1"/>
  <c r="AH39" s="1"/>
  <c r="P22"/>
  <c r="P41" s="1"/>
  <c r="AW41"/>
  <c r="BC40"/>
  <c r="BC32"/>
  <c r="AZ41"/>
  <c r="BC39"/>
  <c r="BC41"/>
  <c r="AM35"/>
  <c r="AN35" s="1"/>
  <c r="I35"/>
  <c r="J35" s="1"/>
  <c r="AK20"/>
  <c r="AK22" s="1"/>
  <c r="AZ40"/>
  <c r="L35"/>
  <c r="M35" s="1"/>
  <c r="AA35"/>
  <c r="AB35" s="1"/>
  <c r="J18"/>
  <c r="J20" s="1"/>
  <c r="J22" s="1"/>
  <c r="AE20"/>
  <c r="AE22" s="1"/>
  <c r="AE41" s="1"/>
  <c r="AS35"/>
  <c r="AT35" s="1"/>
  <c r="F35"/>
  <c r="G35" s="1"/>
  <c r="AG35"/>
  <c r="AH35" s="1"/>
  <c r="AP35"/>
  <c r="AQ35" s="1"/>
  <c r="AQ20"/>
  <c r="AQ22" s="1"/>
  <c r="X35"/>
  <c r="Y35" s="1"/>
  <c r="O35"/>
  <c r="P35" s="1"/>
  <c r="Y20"/>
  <c r="Y22" s="1"/>
  <c r="R35"/>
  <c r="S35" s="1"/>
  <c r="G18"/>
  <c r="G20" s="1"/>
  <c r="G22" s="1"/>
  <c r="G40" s="1"/>
  <c r="AW32"/>
  <c r="AY32"/>
  <c r="AZ35"/>
  <c r="AZ32"/>
  <c r="AW35"/>
  <c r="BB32"/>
  <c r="AD32"/>
  <c r="I40"/>
  <c r="I41"/>
  <c r="I39"/>
  <c r="U41"/>
  <c r="U39"/>
  <c r="U40"/>
  <c r="AS40"/>
  <c r="AS41"/>
  <c r="AS39"/>
  <c r="C41"/>
  <c r="C39"/>
  <c r="C40"/>
  <c r="AA40"/>
  <c r="AA41"/>
  <c r="AA39"/>
  <c r="AJ41"/>
  <c r="AJ39"/>
  <c r="AJ40"/>
  <c r="I26"/>
  <c r="J26" s="1"/>
  <c r="D26"/>
  <c r="AA28"/>
  <c r="AB28" s="1"/>
  <c r="X28"/>
  <c r="Y28" s="1"/>
  <c r="V28"/>
  <c r="AS30"/>
  <c r="AT30" s="1"/>
  <c r="AP30"/>
  <c r="AQ30" s="1"/>
  <c r="AN30"/>
  <c r="X41"/>
  <c r="X39"/>
  <c r="X40"/>
  <c r="AP41"/>
  <c r="AP39"/>
  <c r="AP40"/>
  <c r="R31"/>
  <c r="S31" s="1"/>
  <c r="O31"/>
  <c r="P31" s="1"/>
  <c r="M31"/>
  <c r="F41"/>
  <c r="F39"/>
  <c r="F40"/>
  <c r="R27"/>
  <c r="S27" s="1"/>
  <c r="O27"/>
  <c r="P27" s="1"/>
  <c r="M27"/>
  <c r="AJ29"/>
  <c r="AK29" s="1"/>
  <c r="AG29"/>
  <c r="AH29" s="1"/>
  <c r="AE29"/>
  <c r="AK26"/>
  <c r="AS26"/>
  <c r="AT26" s="1"/>
  <c r="AP26"/>
  <c r="AN26"/>
  <c r="R29"/>
  <c r="S29" s="1"/>
  <c r="O29"/>
  <c r="P29" s="1"/>
  <c r="M29"/>
  <c r="AE40"/>
  <c r="O40"/>
  <c r="O41"/>
  <c r="O39"/>
  <c r="R41"/>
  <c r="R39"/>
  <c r="R40"/>
  <c r="L40"/>
  <c r="L41"/>
  <c r="L39"/>
  <c r="D18"/>
  <c r="D20" s="1"/>
  <c r="D22" s="1"/>
  <c r="AN18"/>
  <c r="AN20" s="1"/>
  <c r="AN22" s="1"/>
  <c r="AJ27"/>
  <c r="AK27" s="1"/>
  <c r="AG27"/>
  <c r="AH27" s="1"/>
  <c r="AE27"/>
  <c r="I30"/>
  <c r="J30" s="1"/>
  <c r="G30"/>
  <c r="D30"/>
  <c r="AM41"/>
  <c r="AM39"/>
  <c r="AM40"/>
  <c r="AD40"/>
  <c r="AD41"/>
  <c r="AD39"/>
  <c r="AA26"/>
  <c r="AB26" s="1"/>
  <c r="X26"/>
  <c r="V26"/>
  <c r="U32"/>
  <c r="AS28"/>
  <c r="AT28" s="1"/>
  <c r="AP28"/>
  <c r="AQ28" s="1"/>
  <c r="AN28"/>
  <c r="AD35"/>
  <c r="C32"/>
  <c r="AM32"/>
  <c r="AG40"/>
  <c r="AG41"/>
  <c r="AG39"/>
  <c r="I28"/>
  <c r="J28" s="1"/>
  <c r="G28"/>
  <c r="D28"/>
  <c r="AA30"/>
  <c r="AB30" s="1"/>
  <c r="X30"/>
  <c r="Y30" s="1"/>
  <c r="V30"/>
  <c r="M18"/>
  <c r="M20" s="1"/>
  <c r="M22" s="1"/>
  <c r="M26"/>
  <c r="AE26"/>
  <c r="D27"/>
  <c r="V27"/>
  <c r="AN27"/>
  <c r="M28"/>
  <c r="AE28"/>
  <c r="D29"/>
  <c r="V29"/>
  <c r="AN29"/>
  <c r="M30"/>
  <c r="AE30"/>
  <c r="D31"/>
  <c r="V31"/>
  <c r="AN31"/>
  <c r="O26"/>
  <c r="P26" s="1"/>
  <c r="AG26"/>
  <c r="AH26" s="1"/>
  <c r="G27"/>
  <c r="X27"/>
  <c r="Y27" s="1"/>
  <c r="AP27"/>
  <c r="AQ27" s="1"/>
  <c r="O28"/>
  <c r="P28" s="1"/>
  <c r="AG28"/>
  <c r="AH28" s="1"/>
  <c r="G29"/>
  <c r="X29"/>
  <c r="Y29" s="1"/>
  <c r="AP29"/>
  <c r="AQ29" s="1"/>
  <c r="O30"/>
  <c r="P30" s="1"/>
  <c r="AG30"/>
  <c r="AH30" s="1"/>
  <c r="G31"/>
  <c r="X31"/>
  <c r="Y31" s="1"/>
  <c r="AP31"/>
  <c r="AQ31" s="1"/>
  <c r="AE31"/>
  <c r="AG31"/>
  <c r="AH31" s="1"/>
  <c r="V40" l="1"/>
  <c r="AT41"/>
  <c r="AE39"/>
  <c r="V39"/>
  <c r="V41"/>
  <c r="J41"/>
  <c r="S40"/>
  <c r="AB39"/>
  <c r="AH40"/>
  <c r="AK39"/>
  <c r="AB41"/>
  <c r="S39"/>
  <c r="AK41"/>
  <c r="P40"/>
  <c r="P39"/>
  <c r="J40"/>
  <c r="AQ39"/>
  <c r="AH41"/>
  <c r="AK40"/>
  <c r="AQ41"/>
  <c r="AQ40"/>
  <c r="Y39"/>
  <c r="Y40"/>
  <c r="AT39"/>
  <c r="AT40"/>
  <c r="Y41"/>
  <c r="J39"/>
  <c r="G41"/>
  <c r="G39"/>
  <c r="S32"/>
  <c r="AH32"/>
  <c r="AG32"/>
  <c r="P32"/>
  <c r="O32"/>
  <c r="M40"/>
  <c r="M41"/>
  <c r="M39"/>
  <c r="AN32"/>
  <c r="AA32"/>
  <c r="AS32"/>
  <c r="AQ26"/>
  <c r="AQ32" s="1"/>
  <c r="AP32"/>
  <c r="D32"/>
  <c r="I32"/>
  <c r="AT32"/>
  <c r="G26"/>
  <c r="G32" s="1"/>
  <c r="F32"/>
  <c r="AE32"/>
  <c r="V32"/>
  <c r="R32"/>
  <c r="J32"/>
  <c r="D41"/>
  <c r="D39"/>
  <c r="D40"/>
  <c r="M32"/>
  <c r="Y26"/>
  <c r="Y32" s="1"/>
  <c r="X32"/>
  <c r="AB32"/>
  <c r="AJ32"/>
  <c r="AE35"/>
  <c r="AN41"/>
  <c r="AN39"/>
  <c r="AN40"/>
  <c r="AK32"/>
  <c r="N16" i="2" l="1"/>
  <c r="S16" s="1"/>
  <c r="N15"/>
  <c r="S15" s="1"/>
  <c r="N13"/>
  <c r="S13" s="1"/>
  <c r="N10"/>
  <c r="S10" s="1"/>
  <c r="N7"/>
  <c r="S7" s="1"/>
  <c r="Q16"/>
  <c r="Q15"/>
  <c r="Q13"/>
  <c r="Q10"/>
  <c r="Q7"/>
  <c r="Q6"/>
  <c r="L16" l="1"/>
  <c r="L15"/>
  <c r="L13"/>
  <c r="L10"/>
  <c r="L7"/>
  <c r="L6"/>
  <c r="M6" s="1"/>
  <c r="G19"/>
  <c r="G18"/>
  <c r="G17"/>
  <c r="G14"/>
  <c r="G12"/>
  <c r="G11"/>
  <c r="G9"/>
  <c r="G8"/>
  <c r="I8"/>
  <c r="N8" s="1"/>
  <c r="S8" s="1"/>
  <c r="R6"/>
  <c r="L8" l="1"/>
  <c r="Q8"/>
  <c r="L9"/>
  <c r="Q9"/>
  <c r="L11"/>
  <c r="Q11"/>
  <c r="L12"/>
  <c r="Q12"/>
  <c r="L14"/>
  <c r="Q14"/>
  <c r="L17"/>
  <c r="Q17"/>
  <c r="L18"/>
  <c r="Q18"/>
  <c r="L19"/>
  <c r="Q19"/>
  <c r="I19" l="1"/>
  <c r="N19" s="1"/>
  <c r="S19" s="1"/>
  <c r="I18"/>
  <c r="N18" s="1"/>
  <c r="S18" s="1"/>
  <c r="I17"/>
  <c r="N17" s="1"/>
  <c r="S17" s="1"/>
  <c r="I14"/>
  <c r="N14" s="1"/>
  <c r="S14" s="1"/>
  <c r="I12"/>
  <c r="N12" s="1"/>
  <c r="S12" s="1"/>
  <c r="I11"/>
  <c r="N11" s="1"/>
  <c r="S11" s="1"/>
  <c r="I9"/>
  <c r="N9" s="1"/>
  <c r="S9" s="1"/>
  <c r="H22"/>
  <c r="H21"/>
  <c r="M22"/>
  <c r="M21"/>
  <c r="R22"/>
  <c r="R21"/>
  <c r="P23"/>
  <c r="K23"/>
  <c r="F23"/>
  <c r="R20"/>
  <c r="R19"/>
  <c r="R18"/>
  <c r="R17"/>
  <c r="R16"/>
  <c r="R15"/>
  <c r="R14"/>
  <c r="R13"/>
  <c r="R12"/>
  <c r="R11"/>
  <c r="R10"/>
  <c r="R9"/>
  <c r="R8"/>
  <c r="R7"/>
  <c r="M20"/>
  <c r="M19"/>
  <c r="M18"/>
  <c r="M17"/>
  <c r="M16"/>
  <c r="M15"/>
  <c r="M14"/>
  <c r="M13"/>
  <c r="M12"/>
  <c r="M11"/>
  <c r="M10"/>
  <c r="M9"/>
  <c r="M8"/>
  <c r="M7"/>
  <c r="H20"/>
  <c r="H19"/>
  <c r="H18"/>
  <c r="H17"/>
  <c r="H16"/>
  <c r="H15"/>
  <c r="H14"/>
  <c r="H13"/>
  <c r="H12"/>
  <c r="H11"/>
  <c r="H10"/>
  <c r="H9"/>
  <c r="H8"/>
  <c r="H7"/>
  <c r="H6"/>
  <c r="R23" l="1"/>
  <c r="M23"/>
  <c r="H23"/>
  <c r="AV24" i="6" l="1"/>
  <c r="AV25" s="1"/>
  <c r="AM24"/>
  <c r="AM25" s="1"/>
  <c r="C24"/>
  <c r="C25" s="1"/>
  <c r="AD24"/>
  <c r="AD25" s="1"/>
  <c r="U24"/>
  <c r="U25" s="1"/>
  <c r="L24"/>
  <c r="L25" s="1"/>
  <c r="AY24"/>
  <c r="AY25" s="1"/>
  <c r="O24"/>
  <c r="O25" s="1"/>
  <c r="AP24"/>
  <c r="AP25" s="1"/>
  <c r="F24"/>
  <c r="F25" s="1"/>
  <c r="X24"/>
  <c r="X25" s="1"/>
  <c r="AG24"/>
  <c r="AG25" s="1"/>
  <c r="BB24"/>
  <c r="BB25" s="1"/>
  <c r="AS24"/>
  <c r="AS25" s="1"/>
  <c r="I24"/>
  <c r="I25" s="1"/>
  <c r="AA24"/>
  <c r="AA25" s="1"/>
  <c r="R24"/>
  <c r="R25" s="1"/>
  <c r="AJ24"/>
  <c r="AJ25" s="1"/>
  <c r="AQ24" l="1"/>
  <c r="AP34"/>
  <c r="AP36" s="1"/>
  <c r="AH24"/>
  <c r="AG34"/>
  <c r="AG36" s="1"/>
  <c r="P24"/>
  <c r="O34"/>
  <c r="O36" s="1"/>
  <c r="G24"/>
  <c r="F34"/>
  <c r="F36" s="1"/>
  <c r="AZ24"/>
  <c r="AY34"/>
  <c r="AY36" s="1"/>
  <c r="AK24"/>
  <c r="AJ34"/>
  <c r="AJ36" s="1"/>
  <c r="L34"/>
  <c r="L36" s="1"/>
  <c r="M24"/>
  <c r="V24"/>
  <c r="U34"/>
  <c r="U36" s="1"/>
  <c r="S24"/>
  <c r="R34"/>
  <c r="R36" s="1"/>
  <c r="AA34"/>
  <c r="AA36" s="1"/>
  <c r="AB24"/>
  <c r="AD34"/>
  <c r="AD36" s="1"/>
  <c r="AE24"/>
  <c r="Y24"/>
  <c r="X34"/>
  <c r="X36" s="1"/>
  <c r="I34"/>
  <c r="I36" s="1"/>
  <c r="J24"/>
  <c r="D24"/>
  <c r="C34"/>
  <c r="C36" s="1"/>
  <c r="AT24"/>
  <c r="AS34"/>
  <c r="AS36" s="1"/>
  <c r="AN24"/>
  <c r="AM34"/>
  <c r="AM36" s="1"/>
  <c r="BC24"/>
  <c r="BB34"/>
  <c r="BB36" s="1"/>
  <c r="AW24"/>
  <c r="AV34"/>
  <c r="AV36" s="1"/>
  <c r="Y25" l="1"/>
  <c r="Y34" s="1"/>
  <c r="Y36" s="1"/>
  <c r="Y37" s="1"/>
  <c r="BC25"/>
  <c r="BC34" s="1"/>
  <c r="BC36" s="1"/>
  <c r="BC37" s="1"/>
  <c r="AW25"/>
  <c r="AW34" s="1"/>
  <c r="AW36" s="1"/>
  <c r="AW37" s="1"/>
  <c r="AT34"/>
  <c r="AT36" s="1"/>
  <c r="AT25"/>
  <c r="S25"/>
  <c r="S34" s="1"/>
  <c r="S36" s="1"/>
  <c r="S37" s="1"/>
  <c r="P25"/>
  <c r="P34" s="1"/>
  <c r="P36" s="1"/>
  <c r="P37" s="1"/>
  <c r="AE34"/>
  <c r="AE36" s="1"/>
  <c r="AE25"/>
  <c r="G34"/>
  <c r="G36" s="1"/>
  <c r="G25"/>
  <c r="AB34"/>
  <c r="AB36" s="1"/>
  <c r="AB25"/>
  <c r="D34"/>
  <c r="D36" s="1"/>
  <c r="D25"/>
  <c r="V25"/>
  <c r="V34" s="1"/>
  <c r="V36" s="1"/>
  <c r="V37" s="1"/>
  <c r="AH25"/>
  <c r="AH34" s="1"/>
  <c r="AH36" s="1"/>
  <c r="AH37" s="1"/>
  <c r="AK34"/>
  <c r="AK36" s="1"/>
  <c r="AK25"/>
  <c r="AZ34"/>
  <c r="AZ36" s="1"/>
  <c r="AZ37" s="1"/>
  <c r="AZ25"/>
  <c r="AN25"/>
  <c r="AN34" s="1"/>
  <c r="AN36" s="1"/>
  <c r="AN37" s="1"/>
  <c r="J34"/>
  <c r="J36" s="1"/>
  <c r="J25"/>
  <c r="M25"/>
  <c r="M34" s="1"/>
  <c r="M36" s="1"/>
  <c r="M37" s="1"/>
  <c r="AQ25"/>
  <c r="AQ34" s="1"/>
  <c r="AQ36" s="1"/>
  <c r="AQ37" s="1"/>
  <c r="AY37"/>
  <c r="AD37"/>
  <c r="AM37"/>
  <c r="AB37"/>
  <c r="F37"/>
  <c r="X37"/>
  <c r="AK37"/>
  <c r="AA37"/>
  <c r="G37"/>
  <c r="BB37"/>
  <c r="AS37"/>
  <c r="R37"/>
  <c r="O37"/>
  <c r="AT37"/>
  <c r="U37"/>
  <c r="AG37"/>
  <c r="D37"/>
  <c r="C37"/>
  <c r="AP37"/>
  <c r="AV37"/>
  <c r="AJ37"/>
  <c r="AE37"/>
  <c r="J37"/>
  <c r="I37"/>
  <c r="L37"/>
  <c r="AW42" l="1"/>
  <c r="AW38"/>
  <c r="AN42"/>
  <c r="AN38"/>
  <c r="AV42"/>
  <c r="AV38"/>
  <c r="AZ42"/>
  <c r="AZ38"/>
  <c r="AQ42"/>
  <c r="AQ38"/>
  <c r="BC42"/>
  <c r="BC38"/>
  <c r="AK42"/>
  <c r="AK38"/>
  <c r="AD42"/>
  <c r="AD38"/>
  <c r="L42"/>
  <c r="L38"/>
  <c r="AM42"/>
  <c r="AM38"/>
  <c r="M42"/>
  <c r="M38"/>
  <c r="R42"/>
  <c r="R38"/>
  <c r="D42"/>
  <c r="D38"/>
  <c r="AA38"/>
  <c r="AA42"/>
  <c r="U42"/>
  <c r="U38"/>
  <c r="AS38"/>
  <c r="AS42"/>
  <c r="X42"/>
  <c r="X38"/>
  <c r="Y38"/>
  <c r="Y42"/>
  <c r="AB42"/>
  <c r="AB38"/>
  <c r="AP42"/>
  <c r="AP38"/>
  <c r="G42"/>
  <c r="G38"/>
  <c r="I42"/>
  <c r="I38"/>
  <c r="C42"/>
  <c r="C38"/>
  <c r="AE42"/>
  <c r="AE38"/>
  <c r="AH42"/>
  <c r="AH38"/>
  <c r="P42"/>
  <c r="P38"/>
  <c r="AJ38"/>
  <c r="AJ42"/>
  <c r="V38"/>
  <c r="V42"/>
  <c r="BB42"/>
  <c r="BB38"/>
  <c r="AT42"/>
  <c r="AT38"/>
  <c r="AG38"/>
  <c r="AG42"/>
  <c r="O42"/>
  <c r="O38"/>
  <c r="J42"/>
  <c r="J38"/>
  <c r="S42"/>
  <c r="S38"/>
  <c r="F42"/>
  <c r="F38"/>
  <c r="AY38"/>
  <c r="AY42"/>
  <c r="F43" l="1"/>
  <c r="X43"/>
  <c r="V43"/>
  <c r="AS43"/>
  <c r="AT43"/>
  <c r="R43"/>
  <c r="AQ43"/>
  <c r="I43"/>
  <c r="AM43"/>
  <c r="AZ43"/>
  <c r="C43"/>
  <c r="S43"/>
  <c r="AJ43"/>
  <c r="BC43"/>
  <c r="BB43"/>
  <c r="U43"/>
  <c r="L43"/>
  <c r="AV43"/>
  <c r="G43"/>
  <c r="AA43"/>
  <c r="AY43"/>
  <c r="AE43"/>
  <c r="M43"/>
  <c r="P43"/>
  <c r="AD43"/>
  <c r="AN43"/>
  <c r="Y43"/>
  <c r="J43"/>
  <c r="O43"/>
  <c r="AP43"/>
  <c r="AG43"/>
  <c r="AH43"/>
  <c r="AB43"/>
  <c r="D43"/>
  <c r="AK43"/>
  <c r="AW43"/>
</calcChain>
</file>

<file path=xl/comments1.xml><?xml version="1.0" encoding="utf-8"?>
<comments xmlns="http://schemas.openxmlformats.org/spreadsheetml/2006/main">
  <authors>
    <author>A112272444</author>
  </authors>
  <commentList>
    <comment ref="G20" authorId="0">
      <text>
        <r>
          <rPr>
            <b/>
            <sz val="9"/>
            <color indexed="81"/>
            <rFont val="Tahoma"/>
            <charset val="1"/>
          </rPr>
          <t>A112272444:</t>
        </r>
        <r>
          <rPr>
            <sz val="9"/>
            <color indexed="81"/>
            <rFont val="Tahoma"/>
            <charset val="1"/>
          </rPr>
          <t xml:space="preserve">
landed cost to retailer/1+ RS Margin</t>
        </r>
      </text>
    </comment>
  </commentList>
</comments>
</file>

<file path=xl/sharedStrings.xml><?xml version="1.0" encoding="utf-8"?>
<sst xmlns="http://schemas.openxmlformats.org/spreadsheetml/2006/main" count="1503" uniqueCount="228">
  <si>
    <t>Rate</t>
  </si>
  <si>
    <t xml:space="preserve">DM water </t>
  </si>
  <si>
    <t>Solidine 20%
(CHD20%)</t>
  </si>
  <si>
    <t>Propylene Glycol</t>
  </si>
  <si>
    <t>Glycerine</t>
  </si>
  <si>
    <t>Manuka Honey</t>
  </si>
  <si>
    <t>S156934</t>
  </si>
  <si>
    <t>Vitamin E</t>
  </si>
  <si>
    <t>Plantacare 2000 (Decyl Glucoside)</t>
  </si>
  <si>
    <t>Polysorbate 20</t>
  </si>
  <si>
    <t>Colaquat SME</t>
  </si>
  <si>
    <t>Ammonyx LOA (Lauramine Oxide)</t>
  </si>
  <si>
    <t>Oat Meal</t>
  </si>
  <si>
    <t>S156940</t>
  </si>
  <si>
    <t>Aloe Vera Juice</t>
  </si>
  <si>
    <t>Euxyl® PE 9010 (Phenoxyethanol and ethylhexylglycerin)</t>
  </si>
  <si>
    <t>Cresmer RH 40</t>
  </si>
  <si>
    <t>Frangrance (Garden Fresh)</t>
  </si>
  <si>
    <t>Scrap</t>
  </si>
  <si>
    <t>Frangrance (Green Apple)</t>
  </si>
  <si>
    <t>Frangrance-CALMING NEROLI</t>
  </si>
  <si>
    <t>S No</t>
  </si>
  <si>
    <t>Material Code</t>
  </si>
  <si>
    <t>Material Name</t>
  </si>
  <si>
    <t>Weight</t>
  </si>
  <si>
    <t>Cost</t>
  </si>
  <si>
    <t>PO Reference</t>
  </si>
  <si>
    <t>Floral</t>
  </si>
  <si>
    <t>Material</t>
  </si>
  <si>
    <t>Short Text</t>
  </si>
  <si>
    <t>Document Date</t>
  </si>
  <si>
    <t>Supplier/Supplying Plant</t>
  </si>
  <si>
    <t>Deletion indicator</t>
  </si>
  <si>
    <t>Order Quantity</t>
  </si>
  <si>
    <t>Net Price</t>
  </si>
  <si>
    <t>Still to be delivered (qty)</t>
  </si>
  <si>
    <t>Still to be delivered (value)</t>
  </si>
  <si>
    <t>Still to be invoiced (qty)</t>
  </si>
  <si>
    <t>Still to be invoiced (val.)</t>
  </si>
  <si>
    <t>Tax Code</t>
  </si>
  <si>
    <t>Plant</t>
  </si>
  <si>
    <t>Currency</t>
  </si>
  <si>
    <t>Item category</t>
  </si>
  <si>
    <t>Item Category</t>
  </si>
  <si>
    <t>Material Group</t>
  </si>
  <si>
    <t>Name of Supplier</t>
  </si>
  <si>
    <t>Net Order Value</t>
  </si>
  <si>
    <t>GLYCERINE</t>
  </si>
  <si>
    <t>PYM1 CavinKare Pvt. Ltd, PYD MFG 1</t>
  </si>
  <si>
    <t>L</t>
  </si>
  <si>
    <t/>
  </si>
  <si>
    <t>TNC6</t>
  </si>
  <si>
    <t>INR</t>
  </si>
  <si>
    <t>U</t>
  </si>
  <si>
    <t>PROPYLENE GLYCOL  (PG)</t>
  </si>
  <si>
    <t>3702627    Pon Pure Chemical India Pvt Ltd</t>
  </si>
  <si>
    <t>I6</t>
  </si>
  <si>
    <t>3702627    Pon Pure Chemical India</t>
  </si>
  <si>
    <t>EUXYL PE 9010</t>
  </si>
  <si>
    <t>3704336    Yasham Speciality Ingredients P Ltd</t>
  </si>
  <si>
    <t>3704336    Yasham Speciality Ingred</t>
  </si>
  <si>
    <t>CRESMER RH 40</t>
  </si>
  <si>
    <t>3700812    Croda India Company Pvt Ltd</t>
  </si>
  <si>
    <t>3700812    Croda India Company Pvt</t>
  </si>
  <si>
    <t>VITAMIN E ACETATE - RA</t>
  </si>
  <si>
    <t>3705580    DELTA GREEN SCIENCE</t>
  </si>
  <si>
    <t>Plantacare 2000</t>
  </si>
  <si>
    <t>3701280    Godrej Industries Ltd.</t>
  </si>
  <si>
    <t>3706247    DELTA GREEN SCIENCE</t>
  </si>
  <si>
    <t>I5</t>
  </si>
  <si>
    <t>3701279    Godrej Industries Limited</t>
  </si>
  <si>
    <t>3701279    Godrej Industries Limite</t>
  </si>
  <si>
    <t>3701303    Gravity Chemicals And Specialties</t>
  </si>
  <si>
    <t>3701303    Gravity Chemicals And Sp</t>
  </si>
  <si>
    <t>UKM1 CavinKare Pvt. Ltd, HRD MFG</t>
  </si>
  <si>
    <t>ALOE JUICE</t>
  </si>
  <si>
    <t>3707558    SUSHEELA NUTRIENTS</t>
  </si>
  <si>
    <t>3700590    Brenntag Ingredients ( India) P Ltd</t>
  </si>
  <si>
    <t>3700590    Brenntag Ingredients ( I</t>
  </si>
  <si>
    <t>3702318    Natural &amp; Essential Oils Pvt Ltd</t>
  </si>
  <si>
    <t>3702318    Natural &amp; Essential Oils</t>
  </si>
  <si>
    <t>S</t>
  </si>
  <si>
    <t>PYM2 CavinKare Pvt. Ltd, PYD MFG 2</t>
  </si>
  <si>
    <t>3705998    ULTRA FRAGRANCE</t>
  </si>
  <si>
    <t>Purchasing Document</t>
  </si>
  <si>
    <t>Total</t>
  </si>
  <si>
    <t>Per KG</t>
  </si>
  <si>
    <t>Green Apple</t>
  </si>
  <si>
    <t>Lavender</t>
  </si>
  <si>
    <t>MM60</t>
  </si>
  <si>
    <t>Particulars</t>
  </si>
  <si>
    <t>Per case</t>
  </si>
  <si>
    <t>Per unit</t>
  </si>
  <si>
    <t>Fill Volume  (ml)</t>
  </si>
  <si>
    <t xml:space="preserve">Specific Gravity </t>
  </si>
  <si>
    <t>Weight (kg)</t>
  </si>
  <si>
    <t>PCS per CAS measure</t>
  </si>
  <si>
    <t>MRP</t>
  </si>
  <si>
    <t>Retailer Margin</t>
  </si>
  <si>
    <t>Primary scheme (inbuilt)</t>
  </si>
  <si>
    <t>Landed cost to retailer</t>
  </si>
  <si>
    <t>RS Margin ( wtd avg)</t>
  </si>
  <si>
    <t>Landed Cost to RS</t>
  </si>
  <si>
    <t>Sales tax/GST</t>
  </si>
  <si>
    <t>Net Sales</t>
  </si>
  <si>
    <t>RM Scrap Factor</t>
  </si>
  <si>
    <t>Formulation cost/kg</t>
  </si>
  <si>
    <t xml:space="preserve">Total RM Cost </t>
  </si>
  <si>
    <t xml:space="preserve">Total PM Cost </t>
  </si>
  <si>
    <t>Total Basic</t>
  </si>
  <si>
    <t>Primary Freight</t>
  </si>
  <si>
    <t xml:space="preserve">COGS </t>
  </si>
  <si>
    <t xml:space="preserve">GM in Value </t>
  </si>
  <si>
    <t>GM%</t>
  </si>
  <si>
    <t>Freight</t>
  </si>
  <si>
    <t>Damages</t>
  </si>
  <si>
    <t>Logistics</t>
  </si>
  <si>
    <t>NM</t>
  </si>
  <si>
    <t>NM %</t>
  </si>
  <si>
    <t>Petterati Pet Wipes 100 sheets</t>
  </si>
  <si>
    <t>100 sheets</t>
  </si>
  <si>
    <t>1200 sheets</t>
  </si>
  <si>
    <t>400 g per 100 sheets</t>
  </si>
  <si>
    <t>Received from Hema</t>
  </si>
  <si>
    <t>Not TNC6</t>
  </si>
  <si>
    <t xml:space="preserve">Tentative BOM for Pettarati Pet Safe Disinfectant &amp; Pet wipes- Cleansing &amp; Moisturizing </t>
  </si>
  <si>
    <t>Assumptions:- This BOM is proposed based on inputs provided by marketing, as on date this is the best we could provide. NO trials conducted till now, Final BOM will be released after trials.</t>
  </si>
  <si>
    <t>Sr. No.</t>
  </si>
  <si>
    <t>PM</t>
  </si>
  <si>
    <t>PM details</t>
  </si>
  <si>
    <t>Qty per Case</t>
  </si>
  <si>
    <t>Unit</t>
  </si>
  <si>
    <t>BASIC</t>
  </si>
  <si>
    <t>IGST</t>
  </si>
  <si>
    <t>CGST</t>
  </si>
  <si>
    <t>SGST</t>
  </si>
  <si>
    <t>FREIGHT</t>
  </si>
  <si>
    <t>TOTAL</t>
  </si>
  <si>
    <t xml:space="preserve">Container
(Canister with Dispensingcap)  
(Jedcon)    </t>
  </si>
  <si>
    <t xml:space="preserve">Product Code: JP 198
HDPE Grade -"Reliance - B56003  
or 
Haldia - B6401 
or 
IOCL - 012DB54
Masterbatch Detail:
Vendor: Jedcon
Code:Remaffin white P7, Loading 4%
</t>
  </si>
  <si>
    <t>Height (mm)</t>
  </si>
  <si>
    <t>Weight (g)</t>
  </si>
  <si>
    <t>Conduction Wad - 30mic Al foil amd 40 mic Heat Sealable Peelable HDPE</t>
  </si>
  <si>
    <t>Dia (mm)</t>
  </si>
  <si>
    <t>Thickness (mic)</t>
  </si>
  <si>
    <t>GSM</t>
  </si>
  <si>
    <t>No's</t>
  </si>
  <si>
    <t>Height(mm)</t>
  </si>
  <si>
    <t>Widhth(mm)</t>
  </si>
  <si>
    <t xml:space="preserve">Total GSM(g/m2)) </t>
  </si>
  <si>
    <t>Weight(g)</t>
  </si>
  <si>
    <t>CFC Outer</t>
  </si>
  <si>
    <t>5 ply corrugated sheet made of 180 gsm/20 BF semi-virgin kraft paper having BB flute</t>
  </si>
  <si>
    <t>Length(mm)</t>
  </si>
  <si>
    <t>Width(mm)</t>
  </si>
  <si>
    <t>Board gsm</t>
  </si>
  <si>
    <t>Weight of CFC (g)</t>
  </si>
  <si>
    <t xml:space="preserve">Honey Comb Partition </t>
  </si>
  <si>
    <t>Length Piece 1 no 2 slot</t>
  </si>
  <si>
    <t>Length (mm)</t>
  </si>
  <si>
    <t>width Piece 2 no 1 slot</t>
  </si>
  <si>
    <t xml:space="preserve">GSM  </t>
  </si>
  <si>
    <t>Horizontal Separator Plate</t>
  </si>
  <si>
    <t>Tape</t>
  </si>
  <si>
    <t>48 mm BOPP Tape</t>
  </si>
  <si>
    <t>Roll</t>
  </si>
  <si>
    <t>Basic + Freight</t>
  </si>
  <si>
    <t>Total cost</t>
  </si>
  <si>
    <t>Container</t>
  </si>
  <si>
    <t>Wad</t>
  </si>
  <si>
    <t>2000 units (cannisters)</t>
  </si>
  <si>
    <t>Launch Qty 2000 units or cannisters</t>
  </si>
  <si>
    <t>3000 units (cannisters)</t>
  </si>
  <si>
    <t>5000 units (cannisters)</t>
  </si>
  <si>
    <t>7000 units (cannisters)</t>
  </si>
  <si>
    <t>10000 units (cannisters)</t>
  </si>
  <si>
    <t>Revised Label</t>
  </si>
  <si>
    <t>REMARKS</t>
  </si>
  <si>
    <t>FOR 1000 NOS</t>
  </si>
  <si>
    <t>FOR 3000 NOS</t>
  </si>
  <si>
    <t>FOR 5000 NOS</t>
  </si>
  <si>
    <t>FOR 7000 NOS</t>
  </si>
  <si>
    <t>FOR 10000 NOS</t>
  </si>
  <si>
    <t xml:space="preserve">
(Wad)
(Mandagini seals)        
</t>
  </si>
  <si>
    <t>MOQ 10000 NOS</t>
  </si>
  <si>
    <t>Label
(ManipaL)</t>
  </si>
  <si>
    <t>Substrate:  PE white 85 mic</t>
  </si>
  <si>
    <t>CMYK+foil+ UV Varnish - Digital Printing</t>
  </si>
  <si>
    <t>Side Label(Wrap around Label)</t>
  </si>
  <si>
    <t>Shrink Wrap
(Sealed air)</t>
  </si>
  <si>
    <t>Cryvac Shrink film 11 micron</t>
  </si>
  <si>
    <t>mtrs</t>
  </si>
  <si>
    <t>MOQ 100 METERS</t>
  </si>
  <si>
    <t>Roll width(inch)</t>
  </si>
  <si>
    <t>CFC
(om Namashivayam)</t>
  </si>
  <si>
    <t>No.s</t>
  </si>
  <si>
    <t xml:space="preserve">BOPP Tape </t>
  </si>
  <si>
    <t>1000 units (cannisters)</t>
  </si>
  <si>
    <t>Shrink Wrap</t>
  </si>
  <si>
    <t>1. GST Rate assumed as 18%.</t>
  </si>
  <si>
    <t>4. PM Cost received from Packaging team.</t>
  </si>
  <si>
    <t>5. Primary freight assumed at Rs 15 per Kg.</t>
  </si>
  <si>
    <t>6. RM Cost computed per the latest price in SAP. Wherever unavailable, confirmed with Purchases team.</t>
  </si>
  <si>
    <t>2. MRP, Launch Qty, Retailer's margin and case configuration received from marketing team.</t>
  </si>
  <si>
    <t>3. Conversion cost and Fabric+Sticker cost confirmed over email by TPU.</t>
  </si>
  <si>
    <t>Product Name</t>
  </si>
  <si>
    <t>Launch Qty</t>
  </si>
  <si>
    <t>2000 Units</t>
  </si>
  <si>
    <t>Location</t>
  </si>
  <si>
    <t>Kralz Factory</t>
  </si>
  <si>
    <t>Specific Gravity (From R&amp;D)</t>
  </si>
  <si>
    <t>Input</t>
  </si>
  <si>
    <t>R&amp;D</t>
  </si>
  <si>
    <t>ME2L</t>
  </si>
  <si>
    <t>Wt * Rate</t>
  </si>
  <si>
    <t xml:space="preserve">Conv. Cost </t>
  </si>
  <si>
    <t>20 Depos</t>
  </si>
  <si>
    <t>Multiple locations</t>
  </si>
  <si>
    <t>Primary</t>
  </si>
  <si>
    <t>R&amp;D screen</t>
  </si>
  <si>
    <t>Ingredient</t>
  </si>
  <si>
    <t>Qty</t>
  </si>
  <si>
    <t>View PM rate</t>
  </si>
  <si>
    <t>Channel</t>
  </si>
  <si>
    <t>GT/MT/Ecom</t>
  </si>
  <si>
    <t>up to Qty-Packaging</t>
  </si>
  <si>
    <t xml:space="preserve">marketing </t>
  </si>
  <si>
    <t>From MOQ- Purchase</t>
  </si>
</sst>
</file>

<file path=xl/styles.xml><?xml version="1.0" encoding="utf-8"?>
<styleSheet xmlns="http://schemas.openxmlformats.org/spreadsheetml/2006/main">
  <numFmts count="8">
    <numFmt numFmtId="164" formatCode="#,##0.000"/>
    <numFmt numFmtId="165" formatCode="_(* #,##0.00_);_(* \(#,##0.00\);_(* &quot;-&quot;??_);_(@_)"/>
    <numFmt numFmtId="166" formatCode="_ * #,##0.0_ ;_ * \-#,##0.0_ ;_ * &quot;-&quot;??_ ;_ @_ "/>
    <numFmt numFmtId="167" formatCode="0.0%"/>
    <numFmt numFmtId="168" formatCode="0.00;[Red]0.00"/>
    <numFmt numFmtId="169" formatCode="0;[Red]0"/>
    <numFmt numFmtId="170" formatCode="0.0;[Red]0.0"/>
    <numFmt numFmtId="171" formatCode="0.000"/>
  </numFmts>
  <fonts count="24">
    <font>
      <sz val="11"/>
      <color theme="1"/>
      <name val="Calibri"/>
      <family val="2"/>
      <scheme val="minor"/>
    </font>
    <font>
      <b/>
      <sz val="11"/>
      <color theme="1"/>
      <name val="Calibri"/>
      <family val="2"/>
      <scheme val="minor"/>
    </font>
    <font>
      <sz val="10"/>
      <name val="Arial"/>
      <family val="2"/>
    </font>
    <font>
      <b/>
      <sz val="10"/>
      <name val="Arial"/>
      <family val="2"/>
    </font>
    <font>
      <sz val="10"/>
      <color theme="2"/>
      <name val="Arial"/>
      <family val="2"/>
    </font>
    <font>
      <b/>
      <sz val="10"/>
      <color theme="3"/>
      <name val="Arial"/>
      <family val="2"/>
    </font>
    <font>
      <sz val="10"/>
      <name val="Verdana"/>
      <family val="2"/>
    </font>
    <font>
      <b/>
      <sz val="10"/>
      <color theme="1"/>
      <name val="Arial"/>
      <family val="2"/>
    </font>
    <font>
      <sz val="12"/>
      <name val="Baskerville"/>
      <family val="1"/>
    </font>
    <font>
      <b/>
      <sz val="10"/>
      <color rgb="FFFFFF00"/>
      <name val="Arial"/>
      <family val="2"/>
    </font>
    <font>
      <sz val="10"/>
      <color rgb="FFFF0000"/>
      <name val="Arial"/>
      <family val="2"/>
    </font>
    <font>
      <sz val="10"/>
      <color theme="1"/>
      <name val="Arial"/>
      <family val="2"/>
    </font>
    <font>
      <b/>
      <sz val="10"/>
      <color rgb="FF0070C0"/>
      <name val="Arial"/>
      <family val="2"/>
    </font>
    <font>
      <sz val="10"/>
      <color theme="1"/>
      <name val="Verdana"/>
      <family val="2"/>
    </font>
    <font>
      <b/>
      <sz val="10"/>
      <color indexed="8"/>
      <name val="Verdana"/>
      <family val="2"/>
    </font>
    <font>
      <sz val="10"/>
      <color indexed="8"/>
      <name val="Verdana"/>
      <family val="2"/>
    </font>
    <font>
      <b/>
      <sz val="10"/>
      <name val="Verdana"/>
      <family val="2"/>
    </font>
    <font>
      <b/>
      <sz val="10"/>
      <color theme="1"/>
      <name val="Verdana"/>
      <family val="2"/>
    </font>
    <font>
      <sz val="10"/>
      <color indexed="17"/>
      <name val="Verdana"/>
      <family val="2"/>
    </font>
    <font>
      <sz val="10"/>
      <color rgb="FF000000"/>
      <name val="Verdana"/>
      <family val="2"/>
    </font>
    <font>
      <b/>
      <sz val="10"/>
      <color rgb="FF000000"/>
      <name val="Verdana"/>
      <family val="2"/>
    </font>
    <font>
      <sz val="11"/>
      <color rgb="FF000000"/>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0" fontId="2" fillId="0" borderId="0"/>
    <xf numFmtId="0" fontId="6" fillId="0" borderId="0"/>
    <xf numFmtId="0" fontId="8" fillId="0" borderId="0"/>
    <xf numFmtId="165" fontId="2" fillId="0" borderId="0" applyFont="0" applyFill="0" applyBorder="0" applyAlignment="0" applyProtection="0"/>
    <xf numFmtId="9" fontId="2" fillId="0" borderId="0" applyFont="0" applyFill="0" applyBorder="0" applyAlignment="0" applyProtection="0"/>
  </cellStyleXfs>
  <cellXfs count="185">
    <xf numFmtId="0" fontId="0" fillId="0" borderId="0" xfId="0"/>
    <xf numFmtId="0" fontId="0" fillId="0" borderId="1" xfId="0" applyBorder="1"/>
    <xf numFmtId="0" fontId="0" fillId="0" borderId="1" xfId="0" applyBorder="1" applyAlignment="1">
      <alignment horizontal="center"/>
    </xf>
    <xf numFmtId="2" fontId="0" fillId="0" borderId="1" xfId="0" applyNumberFormat="1" applyBorder="1" applyAlignment="1">
      <alignment horizontal="center" vertical="center"/>
    </xf>
    <xf numFmtId="0" fontId="1" fillId="0" borderId="0" xfId="0" applyFont="1"/>
    <xf numFmtId="0" fontId="1" fillId="0" borderId="1" xfId="0" applyFont="1" applyBorder="1" applyAlignment="1">
      <alignment horizontal="center"/>
    </xf>
    <xf numFmtId="0" fontId="1" fillId="0" borderId="0" xfId="0" applyFont="1" applyAlignment="1">
      <alignment horizontal="center"/>
    </xf>
    <xf numFmtId="0" fontId="0" fillId="2" borderId="1" xfId="0" applyFill="1" applyBorder="1" applyAlignment="1">
      <alignment vertical="top"/>
    </xf>
    <xf numFmtId="0" fontId="0" fillId="2" borderId="1" xfId="0" applyFill="1" applyBorder="1" applyAlignment="1">
      <alignment vertical="top" wrapText="1"/>
    </xf>
    <xf numFmtId="0" fontId="0" fillId="0" borderId="1" xfId="0" applyBorder="1" applyAlignment="1">
      <alignment vertical="top"/>
    </xf>
    <xf numFmtId="14" fontId="0" fillId="0" borderId="1" xfId="0" applyNumberFormat="1" applyBorder="1" applyAlignment="1">
      <alignment horizontal="right" vertical="top"/>
    </xf>
    <xf numFmtId="164" fontId="0" fillId="0" borderId="1" xfId="0" applyNumberFormat="1" applyBorder="1" applyAlignment="1">
      <alignment horizontal="right" vertical="top"/>
    </xf>
    <xf numFmtId="4" fontId="0" fillId="0" borderId="1" xfId="0" applyNumberFormat="1" applyBorder="1" applyAlignment="1">
      <alignment horizontal="right" vertical="top"/>
    </xf>
    <xf numFmtId="3" fontId="0" fillId="0" borderId="1" xfId="0" applyNumberFormat="1" applyBorder="1" applyAlignment="1">
      <alignment horizontal="right" vertical="top"/>
    </xf>
    <xf numFmtId="2" fontId="1" fillId="0" borderId="0" xfId="0" applyNumberFormat="1" applyFont="1"/>
    <xf numFmtId="0" fontId="0" fillId="0" borderId="2" xfId="0" applyBorder="1"/>
    <xf numFmtId="0" fontId="2" fillId="0" borderId="0" xfId="1"/>
    <xf numFmtId="0" fontId="3" fillId="0" borderId="0" xfId="1" applyFont="1"/>
    <xf numFmtId="0" fontId="3" fillId="6" borderId="4" xfId="2" applyFont="1" applyFill="1" applyBorder="1" applyAlignment="1">
      <alignment horizontal="left" vertical="center"/>
    </xf>
    <xf numFmtId="0" fontId="3" fillId="6" borderId="4" xfId="2" applyFont="1" applyFill="1" applyBorder="1" applyAlignment="1">
      <alignment horizontal="center" vertical="center"/>
    </xf>
    <xf numFmtId="2" fontId="7" fillId="6" borderId="4" xfId="1" applyNumberFormat="1" applyFont="1" applyFill="1" applyBorder="1" applyAlignment="1">
      <alignment horizontal="right" vertical="center"/>
    </xf>
    <xf numFmtId="2" fontId="7" fillId="6" borderId="5" xfId="1" applyNumberFormat="1" applyFont="1" applyFill="1" applyBorder="1" applyAlignment="1">
      <alignment horizontal="right" vertical="center"/>
    </xf>
    <xf numFmtId="0" fontId="2" fillId="0" borderId="4" xfId="3" applyFont="1" applyBorder="1" applyAlignment="1">
      <alignment horizontal="left"/>
    </xf>
    <xf numFmtId="0" fontId="2" fillId="0" borderId="4" xfId="3" applyFont="1" applyBorder="1" applyAlignment="1">
      <alignment horizontal="center"/>
    </xf>
    <xf numFmtId="166" fontId="2" fillId="0" borderId="4" xfId="4" applyNumberFormat="1" applyFont="1" applyBorder="1" applyAlignment="1">
      <alignment horizontal="right" vertical="center"/>
    </xf>
    <xf numFmtId="166" fontId="2" fillId="3" borderId="5" xfId="4" applyNumberFormat="1" applyFont="1" applyFill="1" applyBorder="1" applyAlignment="1">
      <alignment horizontal="right" vertical="center"/>
    </xf>
    <xf numFmtId="166" fontId="2" fillId="0" borderId="4" xfId="4" applyNumberFormat="1" applyFont="1" applyFill="1" applyBorder="1" applyAlignment="1">
      <alignment horizontal="right" vertical="center"/>
    </xf>
    <xf numFmtId="166" fontId="2" fillId="0" borderId="5" xfId="4" applyNumberFormat="1" applyFont="1" applyFill="1" applyBorder="1" applyAlignment="1">
      <alignment horizontal="right" vertical="center"/>
    </xf>
    <xf numFmtId="166" fontId="2" fillId="3" borderId="4" xfId="4" applyNumberFormat="1" applyFont="1" applyFill="1" applyBorder="1" applyAlignment="1">
      <alignment horizontal="right" vertical="center"/>
    </xf>
    <xf numFmtId="1" fontId="3" fillId="0" borderId="3" xfId="3" applyNumberFormat="1" applyFont="1" applyBorder="1" applyAlignment="1">
      <alignment horizontal="left"/>
    </xf>
    <xf numFmtId="1" fontId="3" fillId="0" borderId="3" xfId="3" applyNumberFormat="1" applyFont="1" applyBorder="1" applyAlignment="1">
      <alignment horizontal="center"/>
    </xf>
    <xf numFmtId="1" fontId="3" fillId="0" borderId="3" xfId="2" applyNumberFormat="1" applyFont="1" applyBorder="1" applyAlignment="1">
      <alignment horizontal="right" vertical="center"/>
    </xf>
    <xf numFmtId="1" fontId="9" fillId="7" borderId="6" xfId="2" applyNumberFormat="1" applyFont="1" applyFill="1" applyBorder="1" applyAlignment="1">
      <alignment horizontal="right" vertical="center"/>
    </xf>
    <xf numFmtId="1" fontId="2" fillId="0" borderId="4" xfId="3" applyNumberFormat="1" applyFont="1" applyBorder="1" applyAlignment="1">
      <alignment horizontal="left" vertical="center"/>
    </xf>
    <xf numFmtId="1" fontId="2" fillId="0" borderId="4" xfId="3" applyNumberFormat="1" applyFont="1" applyBorder="1" applyAlignment="1">
      <alignment horizontal="center"/>
    </xf>
    <xf numFmtId="9" fontId="2" fillId="3" borderId="4" xfId="5" applyFont="1" applyFill="1" applyBorder="1" applyAlignment="1">
      <alignment horizontal="right" vertical="center"/>
    </xf>
    <xf numFmtId="9" fontId="2" fillId="0" borderId="5" xfId="5" applyFont="1" applyFill="1" applyBorder="1" applyAlignment="1">
      <alignment horizontal="right" vertical="center"/>
    </xf>
    <xf numFmtId="1" fontId="2" fillId="0" borderId="4" xfId="3" applyNumberFormat="1" applyFont="1" applyBorder="1" applyAlignment="1">
      <alignment horizontal="left"/>
    </xf>
    <xf numFmtId="9" fontId="10" fillId="3" borderId="4" xfId="5" applyFont="1" applyFill="1" applyBorder="1" applyAlignment="1">
      <alignment horizontal="right" vertical="center"/>
    </xf>
    <xf numFmtId="0" fontId="2" fillId="0" borderId="4" xfId="3" applyFont="1" applyBorder="1" applyAlignment="1">
      <alignment horizontal="left" wrapText="1"/>
    </xf>
    <xf numFmtId="0" fontId="2" fillId="0" borderId="4" xfId="3" applyFont="1" applyBorder="1" applyAlignment="1">
      <alignment horizontal="center" wrapText="1"/>
    </xf>
    <xf numFmtId="1" fontId="3" fillId="8" borderId="7" xfId="3" applyNumberFormat="1" applyFont="1" applyFill="1" applyBorder="1" applyAlignment="1">
      <alignment horizontal="left"/>
    </xf>
    <xf numFmtId="1" fontId="3" fillId="8" borderId="7" xfId="3" applyNumberFormat="1" applyFont="1" applyFill="1" applyBorder="1" applyAlignment="1">
      <alignment horizontal="center"/>
    </xf>
    <xf numFmtId="166" fontId="3" fillId="8" borderId="7" xfId="4" applyNumberFormat="1" applyFont="1" applyFill="1" applyBorder="1" applyAlignment="1">
      <alignment horizontal="right" vertical="center"/>
    </xf>
    <xf numFmtId="166" fontId="3" fillId="8" borderId="8" xfId="4" applyNumberFormat="1" applyFont="1" applyFill="1" applyBorder="1" applyAlignment="1">
      <alignment horizontal="right" vertical="center"/>
    </xf>
    <xf numFmtId="1" fontId="2" fillId="0" borderId="3" xfId="3" applyNumberFormat="1" applyFont="1" applyBorder="1" applyAlignment="1">
      <alignment horizontal="left"/>
    </xf>
    <xf numFmtId="1" fontId="2" fillId="0" borderId="3" xfId="3" applyNumberFormat="1" applyFont="1" applyBorder="1" applyAlignment="1">
      <alignment horizontal="center"/>
    </xf>
    <xf numFmtId="167" fontId="11" fillId="0" borderId="3" xfId="1" applyNumberFormat="1" applyFont="1" applyBorder="1" applyAlignment="1">
      <alignment horizontal="right" vertical="center"/>
    </xf>
    <xf numFmtId="167" fontId="11" fillId="0" borderId="6" xfId="1" applyNumberFormat="1" applyFont="1" applyBorder="1" applyAlignment="1">
      <alignment horizontal="right" vertical="center"/>
    </xf>
    <xf numFmtId="166" fontId="11" fillId="3" borderId="4" xfId="1" applyNumberFormat="1" applyFont="1" applyFill="1" applyBorder="1" applyAlignment="1">
      <alignment horizontal="right" vertical="center"/>
    </xf>
    <xf numFmtId="166" fontId="11" fillId="0" borderId="5" xfId="1" applyNumberFormat="1" applyFont="1" applyBorder="1" applyAlignment="1">
      <alignment horizontal="right" vertical="center"/>
    </xf>
    <xf numFmtId="1" fontId="3" fillId="9" borderId="4" xfId="3" applyNumberFormat="1" applyFont="1" applyFill="1" applyBorder="1" applyAlignment="1">
      <alignment horizontal="left"/>
    </xf>
    <xf numFmtId="1" fontId="3" fillId="9" borderId="4" xfId="3" applyNumberFormat="1" applyFont="1" applyFill="1" applyBorder="1" applyAlignment="1">
      <alignment horizontal="center"/>
    </xf>
    <xf numFmtId="166" fontId="3" fillId="9" borderId="4" xfId="4" applyNumberFormat="1" applyFont="1" applyFill="1" applyBorder="1" applyAlignment="1">
      <alignment horizontal="right" vertical="center"/>
    </xf>
    <xf numFmtId="166" fontId="3" fillId="9" borderId="5" xfId="4" applyNumberFormat="1" applyFont="1" applyFill="1" applyBorder="1" applyAlignment="1">
      <alignment horizontal="right" vertical="center"/>
    </xf>
    <xf numFmtId="0" fontId="2" fillId="0" borderId="4" xfId="1" applyBorder="1" applyAlignment="1" applyProtection="1">
      <alignment horizontal="left" vertical="center"/>
      <protection locked="0"/>
    </xf>
    <xf numFmtId="1" fontId="3" fillId="2" borderId="4" xfId="3" applyNumberFormat="1" applyFont="1" applyFill="1" applyBorder="1" applyAlignment="1">
      <alignment horizontal="left"/>
    </xf>
    <xf numFmtId="1" fontId="3" fillId="2" borderId="4" xfId="3" applyNumberFormat="1" applyFont="1" applyFill="1" applyBorder="1" applyAlignment="1">
      <alignment horizontal="center"/>
    </xf>
    <xf numFmtId="166" fontId="3" fillId="2" borderId="4" xfId="3" applyNumberFormat="1" applyFont="1" applyFill="1" applyBorder="1" applyAlignment="1">
      <alignment horizontal="right" vertical="center"/>
    </xf>
    <xf numFmtId="166" fontId="3" fillId="2" borderId="5" xfId="3" applyNumberFormat="1" applyFont="1" applyFill="1" applyBorder="1" applyAlignment="1">
      <alignment horizontal="right" vertical="center"/>
    </xf>
    <xf numFmtId="10" fontId="11" fillId="3" borderId="4" xfId="1" applyNumberFormat="1" applyFont="1" applyFill="1" applyBorder="1" applyAlignment="1">
      <alignment horizontal="center"/>
    </xf>
    <xf numFmtId="1" fontId="3" fillId="2" borderId="3" xfId="3" applyNumberFormat="1" applyFont="1" applyFill="1" applyBorder="1" applyAlignment="1">
      <alignment horizontal="left"/>
    </xf>
    <xf numFmtId="1" fontId="3" fillId="2" borderId="3" xfId="3" applyNumberFormat="1" applyFont="1" applyFill="1" applyBorder="1" applyAlignment="1">
      <alignment horizontal="center"/>
    </xf>
    <xf numFmtId="166" fontId="3" fillId="2" borderId="3" xfId="3" applyNumberFormat="1" applyFont="1" applyFill="1" applyBorder="1" applyAlignment="1">
      <alignment horizontal="right" vertical="center"/>
    </xf>
    <xf numFmtId="166" fontId="3" fillId="2" borderId="6" xfId="3" applyNumberFormat="1" applyFont="1" applyFill="1" applyBorder="1" applyAlignment="1">
      <alignment horizontal="right" vertical="center"/>
    </xf>
    <xf numFmtId="1" fontId="12" fillId="8" borderId="7" xfId="3" applyNumberFormat="1" applyFont="1" applyFill="1" applyBorder="1" applyAlignment="1">
      <alignment horizontal="left" vertical="center"/>
    </xf>
    <xf numFmtId="1" fontId="12" fillId="8" borderId="7" xfId="3" applyNumberFormat="1" applyFont="1" applyFill="1" applyBorder="1" applyAlignment="1">
      <alignment horizontal="center" vertical="center"/>
    </xf>
    <xf numFmtId="167" fontId="12" fillId="8" borderId="7" xfId="5" applyNumberFormat="1" applyFont="1" applyFill="1" applyBorder="1" applyAlignment="1">
      <alignment horizontal="right" vertical="center"/>
    </xf>
    <xf numFmtId="167" fontId="12" fillId="8" borderId="8" xfId="5" applyNumberFormat="1" applyFont="1" applyFill="1" applyBorder="1" applyAlignment="1">
      <alignment horizontal="right" vertical="center"/>
    </xf>
    <xf numFmtId="10" fontId="2" fillId="3" borderId="3" xfId="5" applyNumberFormat="1" applyFont="1" applyFill="1" applyBorder="1" applyAlignment="1">
      <alignment horizontal="center" vertical="top"/>
    </xf>
    <xf numFmtId="1" fontId="3" fillId="0" borderId="4" xfId="3" applyNumberFormat="1" applyFont="1" applyBorder="1" applyAlignment="1">
      <alignment horizontal="left"/>
    </xf>
    <xf numFmtId="10" fontId="2" fillId="3" borderId="4" xfId="5" applyNumberFormat="1" applyFont="1" applyFill="1" applyBorder="1" applyAlignment="1">
      <alignment horizontal="center"/>
    </xf>
    <xf numFmtId="1" fontId="3" fillId="6" borderId="4" xfId="3" applyNumberFormat="1" applyFont="1" applyFill="1" applyBorder="1" applyAlignment="1">
      <alignment horizontal="left"/>
    </xf>
    <xf numFmtId="1" fontId="3" fillId="6" borderId="4" xfId="3" applyNumberFormat="1" applyFont="1" applyFill="1" applyBorder="1" applyAlignment="1">
      <alignment horizontal="center"/>
    </xf>
    <xf numFmtId="166" fontId="7" fillId="6" borderId="4" xfId="4" applyNumberFormat="1" applyFont="1" applyFill="1" applyBorder="1" applyAlignment="1">
      <alignment horizontal="right" vertical="center"/>
    </xf>
    <xf numFmtId="166" fontId="7" fillId="6" borderId="5" xfId="4" applyNumberFormat="1" applyFont="1" applyFill="1" applyBorder="1" applyAlignment="1">
      <alignment horizontal="right" vertical="center"/>
    </xf>
    <xf numFmtId="9" fontId="7" fillId="6" borderId="4" xfId="5" applyFont="1" applyFill="1" applyBorder="1" applyAlignment="1">
      <alignment horizontal="right" vertical="center"/>
    </xf>
    <xf numFmtId="9" fontId="7" fillId="6" borderId="5" xfId="5" applyFont="1" applyFill="1" applyBorder="1" applyAlignment="1">
      <alignment horizontal="right" vertical="center"/>
    </xf>
    <xf numFmtId="0" fontId="11" fillId="0" borderId="0" xfId="1" applyFont="1" applyAlignment="1">
      <alignment horizontal="left"/>
    </xf>
    <xf numFmtId="0" fontId="11" fillId="0" borderId="0" xfId="1" applyFont="1"/>
    <xf numFmtId="0" fontId="11" fillId="0" borderId="0" xfId="1" applyFont="1" applyAlignment="1">
      <alignment horizontal="right"/>
    </xf>
    <xf numFmtId="2" fontId="7" fillId="0" borderId="0" xfId="1" applyNumberFormat="1" applyFont="1" applyAlignment="1">
      <alignment horizontal="left"/>
    </xf>
    <xf numFmtId="2" fontId="11" fillId="0" borderId="0" xfId="1" applyNumberFormat="1" applyFont="1" applyAlignment="1">
      <alignment horizontal="center"/>
    </xf>
    <xf numFmtId="2" fontId="11" fillId="0" borderId="0" xfId="1" applyNumberFormat="1" applyFont="1" applyAlignment="1">
      <alignment horizontal="right" vertical="center"/>
    </xf>
    <xf numFmtId="1" fontId="2" fillId="0" borderId="0" xfId="3" applyNumberFormat="1" applyFont="1" applyAlignment="1">
      <alignment horizontal="left"/>
    </xf>
    <xf numFmtId="0" fontId="3" fillId="0" borderId="0" xfId="1" applyFont="1" applyAlignment="1">
      <alignment horizontal="center"/>
    </xf>
    <xf numFmtId="0" fontId="13" fillId="0" borderId="1" xfId="0" applyFont="1" applyBorder="1" applyAlignment="1">
      <alignment vertical="center"/>
    </xf>
    <xf numFmtId="14" fontId="14" fillId="0" borderId="1" xfId="1" applyNumberFormat="1" applyFont="1" applyBorder="1" applyAlignment="1">
      <alignment horizontal="center" vertical="center"/>
    </xf>
    <xf numFmtId="0" fontId="15" fillId="0" borderId="1" xfId="1" applyFont="1" applyBorder="1" applyAlignment="1">
      <alignment horizontal="center" vertical="center"/>
    </xf>
    <xf numFmtId="168" fontId="14" fillId="0" borderId="1" xfId="1" applyNumberFormat="1" applyFont="1" applyBorder="1" applyAlignment="1">
      <alignment horizontal="center" vertical="center"/>
    </xf>
    <xf numFmtId="0" fontId="14" fillId="0" borderId="1" xfId="1" applyFont="1" applyBorder="1" applyAlignment="1">
      <alignment horizontal="center" vertical="center"/>
    </xf>
    <xf numFmtId="0" fontId="16" fillId="0" borderId="1" xfId="1" applyFont="1" applyBorder="1" applyAlignment="1">
      <alignment horizontal="left" vertical="center"/>
    </xf>
    <xf numFmtId="0" fontId="17" fillId="0" borderId="1" xfId="0" applyFont="1" applyBorder="1" applyAlignment="1">
      <alignment vertical="center"/>
    </xf>
    <xf numFmtId="0" fontId="14" fillId="0" borderId="1" xfId="2" applyFont="1" applyBorder="1" applyAlignment="1">
      <alignment horizontal="center" vertical="center"/>
    </xf>
    <xf numFmtId="168" fontId="14" fillId="0" borderId="1" xfId="2" applyNumberFormat="1" applyFont="1" applyBorder="1" applyAlignment="1">
      <alignment horizontal="center" vertical="center"/>
    </xf>
    <xf numFmtId="0" fontId="17" fillId="0" borderId="1" xfId="0" applyFont="1" applyBorder="1" applyAlignment="1">
      <alignment horizontal="center" vertical="center"/>
    </xf>
    <xf numFmtId="0" fontId="6" fillId="0" borderId="1" xfId="1" applyFont="1" applyBorder="1" applyAlignment="1">
      <alignment horizontal="center" vertical="center"/>
    </xf>
    <xf numFmtId="0" fontId="18" fillId="0" borderId="1" xfId="1" applyFont="1" applyBorder="1" applyAlignment="1">
      <alignment vertical="center"/>
    </xf>
    <xf numFmtId="0" fontId="13" fillId="0" borderId="1" xfId="0" applyFont="1" applyBorder="1" applyAlignment="1" applyProtection="1">
      <alignment horizontal="right" vertical="center" wrapText="1"/>
      <protection locked="0"/>
    </xf>
    <xf numFmtId="0" fontId="13" fillId="0" borderId="1" xfId="0" applyFont="1" applyBorder="1" applyAlignment="1" applyProtection="1">
      <alignment horizontal="center" vertical="center"/>
      <protection locked="0"/>
    </xf>
    <xf numFmtId="0" fontId="6" fillId="0" borderId="1" xfId="1" applyFont="1" applyBorder="1" applyAlignment="1">
      <alignment horizontal="right" vertical="center"/>
    </xf>
    <xf numFmtId="169" fontId="6" fillId="0" borderId="1" xfId="1" applyNumberFormat="1" applyFont="1" applyBorder="1" applyAlignment="1">
      <alignment horizontal="center" vertical="center"/>
    </xf>
    <xf numFmtId="0" fontId="14" fillId="0" borderId="11" xfId="2" applyFont="1" applyBorder="1" applyAlignment="1">
      <alignment horizontal="center" vertical="center"/>
    </xf>
    <xf numFmtId="0" fontId="6" fillId="0" borderId="11" xfId="1" applyFont="1" applyBorder="1" applyAlignment="1">
      <alignment horizontal="center" vertical="center"/>
    </xf>
    <xf numFmtId="168" fontId="14" fillId="0" borderId="11" xfId="2" applyNumberFormat="1" applyFont="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center" vertical="center"/>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6" fillId="0" borderId="1" xfId="1" applyFont="1" applyBorder="1" applyAlignment="1">
      <alignment horizontal="right" vertical="center" wrapText="1"/>
    </xf>
    <xf numFmtId="170" fontId="6" fillId="0" borderId="1" xfId="1" applyNumberFormat="1" applyFont="1" applyBorder="1" applyAlignment="1">
      <alignment horizontal="center"/>
    </xf>
    <xf numFmtId="0" fontId="16" fillId="0" borderId="1" xfId="1" applyFont="1" applyBorder="1" applyAlignment="1">
      <alignment vertical="center"/>
    </xf>
    <xf numFmtId="0" fontId="13" fillId="0" borderId="1" xfId="0" applyFont="1" applyBorder="1"/>
    <xf numFmtId="0" fontId="17" fillId="0" borderId="1" xfId="0" applyFont="1" applyBorder="1" applyAlignment="1">
      <alignment horizontal="left"/>
    </xf>
    <xf numFmtId="0" fontId="17" fillId="0" borderId="1" xfId="0" applyFont="1" applyBorder="1" applyAlignment="1">
      <alignment horizontal="center"/>
    </xf>
    <xf numFmtId="0" fontId="13" fillId="0" borderId="1" xfId="0" applyFont="1" applyBorder="1" applyAlignment="1">
      <alignment horizontal="right"/>
    </xf>
    <xf numFmtId="0" fontId="13" fillId="0" borderId="1" xfId="0" applyFont="1" applyBorder="1" applyAlignment="1">
      <alignment horizontal="center"/>
    </xf>
    <xf numFmtId="1" fontId="19" fillId="0" borderId="1" xfId="0" applyNumberFormat="1" applyFont="1" applyBorder="1" applyAlignment="1">
      <alignment horizontal="center"/>
    </xf>
    <xf numFmtId="0" fontId="17" fillId="0" borderId="12"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vertical="center"/>
    </xf>
    <xf numFmtId="9" fontId="0" fillId="0" borderId="0" xfId="0" applyNumberFormat="1"/>
    <xf numFmtId="0" fontId="4" fillId="4" borderId="3" xfId="1" applyFont="1" applyFill="1" applyBorder="1" applyAlignment="1">
      <alignment horizontal="left" vertical="center"/>
    </xf>
    <xf numFmtId="0" fontId="4" fillId="0" borderId="3" xfId="1" applyFont="1" applyBorder="1" applyAlignment="1">
      <alignment horizontal="center" vertical="center"/>
    </xf>
    <xf numFmtId="0" fontId="5" fillId="5" borderId="2" xfId="1" applyFont="1" applyFill="1" applyBorder="1" applyAlignment="1">
      <alignment horizontal="right" vertical="center"/>
    </xf>
    <xf numFmtId="0" fontId="5" fillId="5" borderId="1" xfId="1" applyFont="1" applyFill="1" applyBorder="1" applyAlignment="1">
      <alignment horizontal="right" vertical="center"/>
    </xf>
    <xf numFmtId="0" fontId="17" fillId="0" borderId="1" xfId="0" applyFont="1" applyBorder="1" applyAlignment="1">
      <alignment horizontal="center" vertical="center" wrapText="1"/>
    </xf>
    <xf numFmtId="171" fontId="13" fillId="0" borderId="1" xfId="0" applyNumberFormat="1" applyFont="1" applyBorder="1" applyAlignment="1">
      <alignment horizontal="center" vertical="center"/>
    </xf>
    <xf numFmtId="0" fontId="14" fillId="0" borderId="1" xfId="2" applyFont="1" applyBorder="1" applyAlignment="1">
      <alignment horizontal="center" vertical="center" wrapText="1"/>
    </xf>
    <xf numFmtId="0" fontId="13" fillId="0" borderId="1" xfId="0" applyFont="1" applyBorder="1" applyAlignment="1" applyProtection="1">
      <alignment horizontal="center" vertical="center" wrapText="1"/>
      <protection locked="0"/>
    </xf>
    <xf numFmtId="0" fontId="13" fillId="0" borderId="1" xfId="0" applyFont="1" applyBorder="1" applyAlignment="1" applyProtection="1">
      <alignment horizontal="left" vertical="center"/>
      <protection locked="0"/>
    </xf>
    <xf numFmtId="0" fontId="21" fillId="0" borderId="1" xfId="0" applyFont="1" applyBorder="1"/>
    <xf numFmtId="0" fontId="16" fillId="0" borderId="1" xfId="2" applyFont="1" applyBorder="1" applyAlignment="1">
      <alignment horizontal="left" wrapText="1"/>
    </xf>
    <xf numFmtId="168" fontId="6" fillId="0" borderId="1" xfId="2" applyNumberFormat="1" applyBorder="1" applyAlignment="1">
      <alignment horizontal="center"/>
    </xf>
    <xf numFmtId="0" fontId="1" fillId="0" borderId="13" xfId="0" applyFont="1" applyBorder="1" applyAlignment="1">
      <alignment horizontal="center" vertical="center"/>
    </xf>
    <xf numFmtId="0" fontId="17" fillId="0" borderId="13" xfId="2" applyFont="1" applyBorder="1" applyAlignment="1">
      <alignment horizontal="center" vertical="center"/>
    </xf>
    <xf numFmtId="0" fontId="16" fillId="0" borderId="1" xfId="2" applyFont="1" applyBorder="1" applyAlignment="1">
      <alignment horizontal="left"/>
    </xf>
    <xf numFmtId="169" fontId="6" fillId="0" borderId="13" xfId="2" applyNumberFormat="1" applyBorder="1" applyAlignment="1">
      <alignment horizontal="center" vertical="center"/>
    </xf>
    <xf numFmtId="0" fontId="6" fillId="0" borderId="13" xfId="2" applyBorder="1" applyAlignment="1">
      <alignment horizontal="center" vertical="center"/>
    </xf>
    <xf numFmtId="0" fontId="6" fillId="0" borderId="1" xfId="2" applyBorder="1" applyAlignment="1">
      <alignment horizontal="left"/>
    </xf>
    <xf numFmtId="0" fontId="6" fillId="0" borderId="1" xfId="2" applyBorder="1" applyAlignment="1">
      <alignment horizontal="right" vertical="center" wrapText="1"/>
    </xf>
    <xf numFmtId="168" fontId="6" fillId="0" borderId="1" xfId="2" applyNumberFormat="1" applyBorder="1" applyAlignment="1">
      <alignment horizontal="center" vertical="center"/>
    </xf>
    <xf numFmtId="0" fontId="6" fillId="0" borderId="1" xfId="2" applyBorder="1" applyAlignment="1">
      <alignment horizontal="right"/>
    </xf>
    <xf numFmtId="0" fontId="3" fillId="0" borderId="4" xfId="2" applyFont="1" applyBorder="1" applyAlignment="1">
      <alignment horizontal="left" vertical="center"/>
    </xf>
    <xf numFmtId="0" fontId="3" fillId="0" borderId="4" xfId="2" applyFont="1" applyBorder="1" applyAlignment="1">
      <alignment horizontal="center" vertical="center"/>
    </xf>
    <xf numFmtId="0" fontId="2" fillId="0" borderId="4" xfId="2" applyFont="1" applyBorder="1" applyAlignment="1">
      <alignment horizontal="left" vertical="center"/>
    </xf>
    <xf numFmtId="2" fontId="7" fillId="0" borderId="4" xfId="1" applyNumberFormat="1" applyFont="1" applyBorder="1" applyAlignment="1">
      <alignment horizontal="right" vertical="center"/>
    </xf>
    <xf numFmtId="2" fontId="7" fillId="0" borderId="5" xfId="1" applyNumberFormat="1" applyFont="1" applyBorder="1" applyAlignment="1">
      <alignment horizontal="right" vertical="center"/>
    </xf>
    <xf numFmtId="2" fontId="11" fillId="0" borderId="4" xfId="1" applyNumberFormat="1" applyFont="1" applyBorder="1" applyAlignment="1">
      <alignment horizontal="right" vertical="center"/>
    </xf>
    <xf numFmtId="2" fontId="11" fillId="0" borderId="5" xfId="1" applyNumberFormat="1" applyFont="1" applyBorder="1" applyAlignment="1">
      <alignment horizontal="right" vertical="center"/>
    </xf>
    <xf numFmtId="1" fontId="11" fillId="0" borderId="4" xfId="1" applyNumberFormat="1" applyFont="1" applyBorder="1" applyAlignment="1">
      <alignment horizontal="right" vertical="center"/>
    </xf>
    <xf numFmtId="1" fontId="11" fillId="0" borderId="5" xfId="1" applyNumberFormat="1" applyFont="1" applyBorder="1" applyAlignment="1">
      <alignment horizontal="right" vertical="center"/>
    </xf>
    <xf numFmtId="0" fontId="3" fillId="0" borderId="12" xfId="1" applyFont="1" applyBorder="1" applyAlignment="1">
      <alignment horizontal="center" vertical="top" wrapText="1"/>
    </xf>
    <xf numFmtId="0" fontId="3" fillId="0" borderId="0" xfId="1" applyFont="1" applyAlignment="1">
      <alignment horizontal="center"/>
    </xf>
    <xf numFmtId="0" fontId="3" fillId="0" borderId="1" xfId="1" applyFont="1" applyBorder="1" applyAlignment="1">
      <alignment horizontal="center"/>
    </xf>
    <xf numFmtId="0" fontId="14" fillId="0" borderId="2"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9" xfId="1" applyFont="1" applyBorder="1" applyAlignment="1">
      <alignment horizontal="center" vertical="center" wrapText="1"/>
    </xf>
    <xf numFmtId="0" fontId="16" fillId="0" borderId="1" xfId="1" applyFont="1" applyBorder="1" applyAlignment="1">
      <alignment horizontal="left" vertical="center" wrapText="1"/>
    </xf>
    <xf numFmtId="0" fontId="16" fillId="0" borderId="1" xfId="1" applyFont="1" applyBorder="1" applyAlignment="1">
      <alignment horizontal="left" vertical="center"/>
    </xf>
    <xf numFmtId="0" fontId="6" fillId="0" borderId="11" xfId="1" applyFont="1" applyBorder="1" applyAlignment="1">
      <alignment horizontal="center" vertical="center"/>
    </xf>
    <xf numFmtId="0" fontId="6" fillId="0" borderId="13" xfId="1" applyFont="1" applyBorder="1" applyAlignment="1">
      <alignment horizontal="center" vertical="center"/>
    </xf>
    <xf numFmtId="0" fontId="6" fillId="0" borderId="12" xfId="1" applyFont="1" applyBorder="1" applyAlignment="1">
      <alignment horizontal="center" vertical="center"/>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12" xfId="0" applyFont="1" applyBorder="1" applyAlignment="1">
      <alignment horizontal="center" vertical="center"/>
    </xf>
    <xf numFmtId="0" fontId="14" fillId="0" borderId="11" xfId="2" applyFont="1" applyBorder="1" applyAlignment="1">
      <alignment horizontal="center" wrapText="1"/>
    </xf>
    <xf numFmtId="0" fontId="14" fillId="0" borderId="13" xfId="2" applyFont="1" applyBorder="1" applyAlignment="1">
      <alignment horizontal="center" wrapText="1"/>
    </xf>
    <xf numFmtId="0" fontId="14" fillId="0" borderId="12" xfId="2" applyFont="1" applyBorder="1" applyAlignment="1">
      <alignment horizontal="center" wrapText="1"/>
    </xf>
    <xf numFmtId="0" fontId="15" fillId="0" borderId="11" xfId="0" applyFont="1" applyBorder="1" applyAlignment="1">
      <alignment horizontal="center" vertical="center"/>
    </xf>
    <xf numFmtId="0" fontId="15" fillId="0" borderId="13" xfId="0" applyFont="1" applyBorder="1" applyAlignment="1">
      <alignment horizontal="center" vertical="center"/>
    </xf>
    <xf numFmtId="0" fontId="15" fillId="0" borderId="12"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2" xfId="0" applyFont="1" applyBorder="1" applyAlignment="1">
      <alignment horizontal="center" vertical="center"/>
    </xf>
    <xf numFmtId="0" fontId="17" fillId="0" borderId="11" xfId="2" applyFont="1" applyBorder="1" applyAlignment="1">
      <alignment horizontal="center" vertical="center" wrapText="1"/>
    </xf>
    <xf numFmtId="0" fontId="17" fillId="0" borderId="13" xfId="2" applyFont="1" applyBorder="1" applyAlignment="1">
      <alignment horizontal="center" vertical="center"/>
    </xf>
    <xf numFmtId="0" fontId="17" fillId="0" borderId="12" xfId="2" applyFont="1" applyBorder="1" applyAlignment="1">
      <alignment horizontal="center" vertical="center"/>
    </xf>
    <xf numFmtId="169" fontId="6" fillId="0" borderId="11" xfId="2" applyNumberFormat="1" applyBorder="1" applyAlignment="1">
      <alignment horizontal="center" vertical="center"/>
    </xf>
    <xf numFmtId="169" fontId="6" fillId="0" borderId="13" xfId="2" applyNumberFormat="1" applyBorder="1" applyAlignment="1">
      <alignment horizontal="center" vertical="center"/>
    </xf>
    <xf numFmtId="0" fontId="6" fillId="0" borderId="11" xfId="2" applyBorder="1" applyAlignment="1">
      <alignment horizontal="center" vertical="center"/>
    </xf>
    <xf numFmtId="0" fontId="6" fillId="0" borderId="13" xfId="2" applyBorder="1" applyAlignment="1">
      <alignment horizontal="center" vertical="center"/>
    </xf>
    <xf numFmtId="0" fontId="17" fillId="0" borderId="1" xfId="0" applyFont="1" applyBorder="1" applyAlignment="1">
      <alignment horizontal="center" vertical="center" wrapText="1"/>
    </xf>
    <xf numFmtId="0" fontId="13" fillId="0" borderId="1" xfId="0" applyFont="1" applyBorder="1" applyAlignment="1">
      <alignment horizontal="center" vertical="center"/>
    </xf>
    <xf numFmtId="0" fontId="1" fillId="0" borderId="1" xfId="0" applyFont="1" applyBorder="1" applyAlignment="1">
      <alignment horizontal="center"/>
    </xf>
  </cellXfs>
  <cellStyles count="6">
    <cellStyle name="Comma 2" xfId="4"/>
    <cellStyle name="Normal" xfId="0" builtinId="0"/>
    <cellStyle name="Normal 2" xfId="1"/>
    <cellStyle name="Normal 2 2" xfId="2"/>
    <cellStyle name="Normal_Current cost Ador 100 Gms Exotic 72 Pcs.16.03.07" xfId="3"/>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C56"/>
  <sheetViews>
    <sheetView showGridLines="0" tabSelected="1" zoomScale="115" zoomScaleNormal="115" workbookViewId="0">
      <pane xSplit="1" ySplit="6" topLeftCell="B7" activePane="bottomRight" state="frozen"/>
      <selection activeCell="AT32" sqref="AT32"/>
      <selection pane="topRight" activeCell="AT32" sqref="AT32"/>
      <selection pane="bottomLeft" activeCell="AT32" sqref="AT32"/>
      <selection pane="bottomRight" activeCell="J26" sqref="J26"/>
    </sheetView>
  </sheetViews>
  <sheetFormatPr defaultRowHeight="12.75"/>
  <cols>
    <col min="1" max="1" width="46.140625" style="16" customWidth="1"/>
    <col min="2" max="2" width="6.140625" style="16" bestFit="1" customWidth="1"/>
    <col min="3" max="4" width="13.85546875" style="16" customWidth="1"/>
    <col min="5" max="5" width="2.140625" style="16" customWidth="1"/>
    <col min="6" max="6" width="11.7109375" style="16" customWidth="1"/>
    <col min="7" max="7" width="11.85546875" style="16" bestFit="1" customWidth="1"/>
    <col min="8" max="8" width="2.7109375" style="16" customWidth="1"/>
    <col min="9" max="10" width="11.42578125" style="16" customWidth="1"/>
    <col min="11" max="11" width="4.85546875" style="16" customWidth="1"/>
    <col min="12" max="13" width="11.7109375" style="16" customWidth="1"/>
    <col min="14" max="14" width="2.28515625" style="16" customWidth="1"/>
    <col min="15" max="16" width="11.85546875" style="16" customWidth="1"/>
    <col min="17" max="17" width="2.42578125" style="16" customWidth="1"/>
    <col min="18" max="19" width="11" style="16" customWidth="1"/>
    <col min="20" max="20" width="4.42578125" style="16" customWidth="1"/>
    <col min="21" max="22" width="11.42578125" style="16" customWidth="1"/>
    <col min="23" max="23" width="2.42578125" style="16" customWidth="1"/>
    <col min="24" max="25" width="11.42578125" style="16" customWidth="1"/>
    <col min="26" max="26" width="2.5703125" style="16" customWidth="1"/>
    <col min="27" max="28" width="11.42578125" style="16" customWidth="1"/>
    <col min="29" max="29" width="4.5703125" style="16" customWidth="1"/>
    <col min="30" max="31" width="11.85546875" style="16" customWidth="1"/>
    <col min="32" max="32" width="2.28515625" style="16" customWidth="1"/>
    <col min="33" max="34" width="11.85546875" style="16" customWidth="1"/>
    <col min="35" max="35" width="2.140625" style="16" customWidth="1"/>
    <col min="36" max="37" width="11.85546875" style="16" customWidth="1"/>
    <col min="38" max="38" width="5" style="16" customWidth="1"/>
    <col min="39" max="40" width="11.85546875" style="16" customWidth="1"/>
    <col min="41" max="41" width="2.5703125" style="16" customWidth="1"/>
    <col min="42" max="43" width="11.85546875" style="16" customWidth="1"/>
    <col min="44" max="44" width="2.42578125" style="16" customWidth="1"/>
    <col min="45" max="46" width="11.85546875" style="16" customWidth="1"/>
    <col min="47" max="47" width="3.5703125" style="16" customWidth="1"/>
    <col min="48" max="49" width="11.28515625" style="16" customWidth="1"/>
    <col min="50" max="50" width="1.7109375" style="16" customWidth="1"/>
    <col min="51" max="52" width="11.28515625" style="16" customWidth="1"/>
    <col min="53" max="53" width="1.7109375" style="16" customWidth="1"/>
    <col min="54" max="55" width="11.28515625" style="16" customWidth="1"/>
    <col min="56" max="131" width="8.7109375" style="16"/>
    <col min="132" max="132" width="45.85546875" style="16" customWidth="1"/>
    <col min="133" max="133" width="6.28515625" style="16" bestFit="1" customWidth="1"/>
    <col min="134" max="134" width="8.5703125" style="16" bestFit="1" customWidth="1"/>
    <col min="135" max="135" width="7.85546875" style="16" bestFit="1" customWidth="1"/>
    <col min="136" max="136" width="11.7109375" style="16" bestFit="1" customWidth="1"/>
    <col min="137" max="387" width="8.7109375" style="16"/>
    <col min="388" max="388" width="45.85546875" style="16" customWidth="1"/>
    <col min="389" max="389" width="6.28515625" style="16" bestFit="1" customWidth="1"/>
    <col min="390" max="390" width="8.5703125" style="16" bestFit="1" customWidth="1"/>
    <col min="391" max="391" width="7.85546875" style="16" bestFit="1" customWidth="1"/>
    <col min="392" max="392" width="11.7109375" style="16" bestFit="1" customWidth="1"/>
    <col min="393" max="643" width="8.7109375" style="16"/>
    <col min="644" max="644" width="45.85546875" style="16" customWidth="1"/>
    <col min="645" max="645" width="6.28515625" style="16" bestFit="1" customWidth="1"/>
    <col min="646" max="646" width="8.5703125" style="16" bestFit="1" customWidth="1"/>
    <col min="647" max="647" width="7.85546875" style="16" bestFit="1" customWidth="1"/>
    <col min="648" max="648" width="11.7109375" style="16" bestFit="1" customWidth="1"/>
    <col min="649" max="899" width="8.7109375" style="16"/>
    <col min="900" max="900" width="45.85546875" style="16" customWidth="1"/>
    <col min="901" max="901" width="6.28515625" style="16" bestFit="1" customWidth="1"/>
    <col min="902" max="902" width="8.5703125" style="16" bestFit="1" customWidth="1"/>
    <col min="903" max="903" width="7.85546875" style="16" bestFit="1" customWidth="1"/>
    <col min="904" max="904" width="11.7109375" style="16" bestFit="1" customWidth="1"/>
    <col min="905" max="1155" width="8.7109375" style="16"/>
    <col min="1156" max="1156" width="45.85546875" style="16" customWidth="1"/>
    <col min="1157" max="1157" width="6.28515625" style="16" bestFit="1" customWidth="1"/>
    <col min="1158" max="1158" width="8.5703125" style="16" bestFit="1" customWidth="1"/>
    <col min="1159" max="1159" width="7.85546875" style="16" bestFit="1" customWidth="1"/>
    <col min="1160" max="1160" width="11.7109375" style="16" bestFit="1" customWidth="1"/>
    <col min="1161" max="1411" width="8.7109375" style="16"/>
    <col min="1412" max="1412" width="45.85546875" style="16" customWidth="1"/>
    <col min="1413" max="1413" width="6.28515625" style="16" bestFit="1" customWidth="1"/>
    <col min="1414" max="1414" width="8.5703125" style="16" bestFit="1" customWidth="1"/>
    <col min="1415" max="1415" width="7.85546875" style="16" bestFit="1" customWidth="1"/>
    <col min="1416" max="1416" width="11.7109375" style="16" bestFit="1" customWidth="1"/>
    <col min="1417" max="1667" width="8.7109375" style="16"/>
    <col min="1668" max="1668" width="45.85546875" style="16" customWidth="1"/>
    <col min="1669" max="1669" width="6.28515625" style="16" bestFit="1" customWidth="1"/>
    <col min="1670" max="1670" width="8.5703125" style="16" bestFit="1" customWidth="1"/>
    <col min="1671" max="1671" width="7.85546875" style="16" bestFit="1" customWidth="1"/>
    <col min="1672" max="1672" width="11.7109375" style="16" bestFit="1" customWidth="1"/>
    <col min="1673" max="1923" width="8.7109375" style="16"/>
    <col min="1924" max="1924" width="45.85546875" style="16" customWidth="1"/>
    <col min="1925" max="1925" width="6.28515625" style="16" bestFit="1" customWidth="1"/>
    <col min="1926" max="1926" width="8.5703125" style="16" bestFit="1" customWidth="1"/>
    <col min="1927" max="1927" width="7.85546875" style="16" bestFit="1" customWidth="1"/>
    <col min="1928" max="1928" width="11.7109375" style="16" bestFit="1" customWidth="1"/>
    <col min="1929" max="2179" width="8.7109375" style="16"/>
    <col min="2180" max="2180" width="45.85546875" style="16" customWidth="1"/>
    <col min="2181" max="2181" width="6.28515625" style="16" bestFit="1" customWidth="1"/>
    <col min="2182" max="2182" width="8.5703125" style="16" bestFit="1" customWidth="1"/>
    <col min="2183" max="2183" width="7.85546875" style="16" bestFit="1" customWidth="1"/>
    <col min="2184" max="2184" width="11.7109375" style="16" bestFit="1" customWidth="1"/>
    <col min="2185" max="2435" width="8.7109375" style="16"/>
    <col min="2436" max="2436" width="45.85546875" style="16" customWidth="1"/>
    <col min="2437" max="2437" width="6.28515625" style="16" bestFit="1" customWidth="1"/>
    <col min="2438" max="2438" width="8.5703125" style="16" bestFit="1" customWidth="1"/>
    <col min="2439" max="2439" width="7.85546875" style="16" bestFit="1" customWidth="1"/>
    <col min="2440" max="2440" width="11.7109375" style="16" bestFit="1" customWidth="1"/>
    <col min="2441" max="2691" width="8.7109375" style="16"/>
    <col min="2692" max="2692" width="45.85546875" style="16" customWidth="1"/>
    <col min="2693" max="2693" width="6.28515625" style="16" bestFit="1" customWidth="1"/>
    <col min="2694" max="2694" width="8.5703125" style="16" bestFit="1" customWidth="1"/>
    <col min="2695" max="2695" width="7.85546875" style="16" bestFit="1" customWidth="1"/>
    <col min="2696" max="2696" width="11.7109375" style="16" bestFit="1" customWidth="1"/>
    <col min="2697" max="2947" width="8.7109375" style="16"/>
    <col min="2948" max="2948" width="45.85546875" style="16" customWidth="1"/>
    <col min="2949" max="2949" width="6.28515625" style="16" bestFit="1" customWidth="1"/>
    <col min="2950" max="2950" width="8.5703125" style="16" bestFit="1" customWidth="1"/>
    <col min="2951" max="2951" width="7.85546875" style="16" bestFit="1" customWidth="1"/>
    <col min="2952" max="2952" width="11.7109375" style="16" bestFit="1" customWidth="1"/>
    <col min="2953" max="3203" width="8.7109375" style="16"/>
    <col min="3204" max="3204" width="45.85546875" style="16" customWidth="1"/>
    <col min="3205" max="3205" width="6.28515625" style="16" bestFit="1" customWidth="1"/>
    <col min="3206" max="3206" width="8.5703125" style="16" bestFit="1" customWidth="1"/>
    <col min="3207" max="3207" width="7.85546875" style="16" bestFit="1" customWidth="1"/>
    <col min="3208" max="3208" width="11.7109375" style="16" bestFit="1" customWidth="1"/>
    <col min="3209" max="3459" width="8.7109375" style="16"/>
    <col min="3460" max="3460" width="45.85546875" style="16" customWidth="1"/>
    <col min="3461" max="3461" width="6.28515625" style="16" bestFit="1" customWidth="1"/>
    <col min="3462" max="3462" width="8.5703125" style="16" bestFit="1" customWidth="1"/>
    <col min="3463" max="3463" width="7.85546875" style="16" bestFit="1" customWidth="1"/>
    <col min="3464" max="3464" width="11.7109375" style="16" bestFit="1" customWidth="1"/>
    <col min="3465" max="3715" width="8.7109375" style="16"/>
    <col min="3716" max="3716" width="45.85546875" style="16" customWidth="1"/>
    <col min="3717" max="3717" width="6.28515625" style="16" bestFit="1" customWidth="1"/>
    <col min="3718" max="3718" width="8.5703125" style="16" bestFit="1" customWidth="1"/>
    <col min="3719" max="3719" width="7.85546875" style="16" bestFit="1" customWidth="1"/>
    <col min="3720" max="3720" width="11.7109375" style="16" bestFit="1" customWidth="1"/>
    <col min="3721" max="3971" width="8.7109375" style="16"/>
    <col min="3972" max="3972" width="45.85546875" style="16" customWidth="1"/>
    <col min="3973" max="3973" width="6.28515625" style="16" bestFit="1" customWidth="1"/>
    <col min="3974" max="3974" width="8.5703125" style="16" bestFit="1" customWidth="1"/>
    <col min="3975" max="3975" width="7.85546875" style="16" bestFit="1" customWidth="1"/>
    <col min="3976" max="3976" width="11.7109375" style="16" bestFit="1" customWidth="1"/>
    <col min="3977" max="4227" width="8.7109375" style="16"/>
    <col min="4228" max="4228" width="45.85546875" style="16" customWidth="1"/>
    <col min="4229" max="4229" width="6.28515625" style="16" bestFit="1" customWidth="1"/>
    <col min="4230" max="4230" width="8.5703125" style="16" bestFit="1" customWidth="1"/>
    <col min="4231" max="4231" width="7.85546875" style="16" bestFit="1" customWidth="1"/>
    <col min="4232" max="4232" width="11.7109375" style="16" bestFit="1" customWidth="1"/>
    <col min="4233" max="4483" width="8.7109375" style="16"/>
    <col min="4484" max="4484" width="45.85546875" style="16" customWidth="1"/>
    <col min="4485" max="4485" width="6.28515625" style="16" bestFit="1" customWidth="1"/>
    <col min="4486" max="4486" width="8.5703125" style="16" bestFit="1" customWidth="1"/>
    <col min="4487" max="4487" width="7.85546875" style="16" bestFit="1" customWidth="1"/>
    <col min="4488" max="4488" width="11.7109375" style="16" bestFit="1" customWidth="1"/>
    <col min="4489" max="4739" width="8.7109375" style="16"/>
    <col min="4740" max="4740" width="45.85546875" style="16" customWidth="1"/>
    <col min="4741" max="4741" width="6.28515625" style="16" bestFit="1" customWidth="1"/>
    <col min="4742" max="4742" width="8.5703125" style="16" bestFit="1" customWidth="1"/>
    <col min="4743" max="4743" width="7.85546875" style="16" bestFit="1" customWidth="1"/>
    <col min="4744" max="4744" width="11.7109375" style="16" bestFit="1" customWidth="1"/>
    <col min="4745" max="4995" width="8.7109375" style="16"/>
    <col min="4996" max="4996" width="45.85546875" style="16" customWidth="1"/>
    <col min="4997" max="4997" width="6.28515625" style="16" bestFit="1" customWidth="1"/>
    <col min="4998" max="4998" width="8.5703125" style="16" bestFit="1" customWidth="1"/>
    <col min="4999" max="4999" width="7.85546875" style="16" bestFit="1" customWidth="1"/>
    <col min="5000" max="5000" width="11.7109375" style="16" bestFit="1" customWidth="1"/>
    <col min="5001" max="5251" width="8.7109375" style="16"/>
    <col min="5252" max="5252" width="45.85546875" style="16" customWidth="1"/>
    <col min="5253" max="5253" width="6.28515625" style="16" bestFit="1" customWidth="1"/>
    <col min="5254" max="5254" width="8.5703125" style="16" bestFit="1" customWidth="1"/>
    <col min="5255" max="5255" width="7.85546875" style="16" bestFit="1" customWidth="1"/>
    <col min="5256" max="5256" width="11.7109375" style="16" bestFit="1" customWidth="1"/>
    <col min="5257" max="5507" width="8.7109375" style="16"/>
    <col min="5508" max="5508" width="45.85546875" style="16" customWidth="1"/>
    <col min="5509" max="5509" width="6.28515625" style="16" bestFit="1" customWidth="1"/>
    <col min="5510" max="5510" width="8.5703125" style="16" bestFit="1" customWidth="1"/>
    <col min="5511" max="5511" width="7.85546875" style="16" bestFit="1" customWidth="1"/>
    <col min="5512" max="5512" width="11.7109375" style="16" bestFit="1" customWidth="1"/>
    <col min="5513" max="5763" width="8.7109375" style="16"/>
    <col min="5764" max="5764" width="45.85546875" style="16" customWidth="1"/>
    <col min="5765" max="5765" width="6.28515625" style="16" bestFit="1" customWidth="1"/>
    <col min="5766" max="5766" width="8.5703125" style="16" bestFit="1" customWidth="1"/>
    <col min="5767" max="5767" width="7.85546875" style="16" bestFit="1" customWidth="1"/>
    <col min="5768" max="5768" width="11.7109375" style="16" bestFit="1" customWidth="1"/>
    <col min="5769" max="6019" width="8.7109375" style="16"/>
    <col min="6020" max="6020" width="45.85546875" style="16" customWidth="1"/>
    <col min="6021" max="6021" width="6.28515625" style="16" bestFit="1" customWidth="1"/>
    <col min="6022" max="6022" width="8.5703125" style="16" bestFit="1" customWidth="1"/>
    <col min="6023" max="6023" width="7.85546875" style="16" bestFit="1" customWidth="1"/>
    <col min="6024" max="6024" width="11.7109375" style="16" bestFit="1" customWidth="1"/>
    <col min="6025" max="6275" width="8.7109375" style="16"/>
    <col min="6276" max="6276" width="45.85546875" style="16" customWidth="1"/>
    <col min="6277" max="6277" width="6.28515625" style="16" bestFit="1" customWidth="1"/>
    <col min="6278" max="6278" width="8.5703125" style="16" bestFit="1" customWidth="1"/>
    <col min="6279" max="6279" width="7.85546875" style="16" bestFit="1" customWidth="1"/>
    <col min="6280" max="6280" width="11.7109375" style="16" bestFit="1" customWidth="1"/>
    <col min="6281" max="6531" width="8.7109375" style="16"/>
    <col min="6532" max="6532" width="45.85546875" style="16" customWidth="1"/>
    <col min="6533" max="6533" width="6.28515625" style="16" bestFit="1" customWidth="1"/>
    <col min="6534" max="6534" width="8.5703125" style="16" bestFit="1" customWidth="1"/>
    <col min="6535" max="6535" width="7.85546875" style="16" bestFit="1" customWidth="1"/>
    <col min="6536" max="6536" width="11.7109375" style="16" bestFit="1" customWidth="1"/>
    <col min="6537" max="6787" width="8.7109375" style="16"/>
    <col min="6788" max="6788" width="45.85546875" style="16" customWidth="1"/>
    <col min="6789" max="6789" width="6.28515625" style="16" bestFit="1" customWidth="1"/>
    <col min="6790" max="6790" width="8.5703125" style="16" bestFit="1" customWidth="1"/>
    <col min="6791" max="6791" width="7.85546875" style="16" bestFit="1" customWidth="1"/>
    <col min="6792" max="6792" width="11.7109375" style="16" bestFit="1" customWidth="1"/>
    <col min="6793" max="7043" width="8.7109375" style="16"/>
    <col min="7044" max="7044" width="45.85546875" style="16" customWidth="1"/>
    <col min="7045" max="7045" width="6.28515625" style="16" bestFit="1" customWidth="1"/>
    <col min="7046" max="7046" width="8.5703125" style="16" bestFit="1" customWidth="1"/>
    <col min="7047" max="7047" width="7.85546875" style="16" bestFit="1" customWidth="1"/>
    <col min="7048" max="7048" width="11.7109375" style="16" bestFit="1" customWidth="1"/>
    <col min="7049" max="7299" width="8.7109375" style="16"/>
    <col min="7300" max="7300" width="45.85546875" style="16" customWidth="1"/>
    <col min="7301" max="7301" width="6.28515625" style="16" bestFit="1" customWidth="1"/>
    <col min="7302" max="7302" width="8.5703125" style="16" bestFit="1" customWidth="1"/>
    <col min="7303" max="7303" width="7.85546875" style="16" bestFit="1" customWidth="1"/>
    <col min="7304" max="7304" width="11.7109375" style="16" bestFit="1" customWidth="1"/>
    <col min="7305" max="7555" width="8.7109375" style="16"/>
    <col min="7556" max="7556" width="45.85546875" style="16" customWidth="1"/>
    <col min="7557" max="7557" width="6.28515625" style="16" bestFit="1" customWidth="1"/>
    <col min="7558" max="7558" width="8.5703125" style="16" bestFit="1" customWidth="1"/>
    <col min="7559" max="7559" width="7.85546875" style="16" bestFit="1" customWidth="1"/>
    <col min="7560" max="7560" width="11.7109375" style="16" bestFit="1" customWidth="1"/>
    <col min="7561" max="7811" width="8.7109375" style="16"/>
    <col min="7812" max="7812" width="45.85546875" style="16" customWidth="1"/>
    <col min="7813" max="7813" width="6.28515625" style="16" bestFit="1" customWidth="1"/>
    <col min="7814" max="7814" width="8.5703125" style="16" bestFit="1" customWidth="1"/>
    <col min="7815" max="7815" width="7.85546875" style="16" bestFit="1" customWidth="1"/>
    <col min="7816" max="7816" width="11.7109375" style="16" bestFit="1" customWidth="1"/>
    <col min="7817" max="8067" width="8.7109375" style="16"/>
    <col min="8068" max="8068" width="45.85546875" style="16" customWidth="1"/>
    <col min="8069" max="8069" width="6.28515625" style="16" bestFit="1" customWidth="1"/>
    <col min="8070" max="8070" width="8.5703125" style="16" bestFit="1" customWidth="1"/>
    <col min="8071" max="8071" width="7.85546875" style="16" bestFit="1" customWidth="1"/>
    <col min="8072" max="8072" width="11.7109375" style="16" bestFit="1" customWidth="1"/>
    <col min="8073" max="8323" width="8.7109375" style="16"/>
    <col min="8324" max="8324" width="45.85546875" style="16" customWidth="1"/>
    <col min="8325" max="8325" width="6.28515625" style="16" bestFit="1" customWidth="1"/>
    <col min="8326" max="8326" width="8.5703125" style="16" bestFit="1" customWidth="1"/>
    <col min="8327" max="8327" width="7.85546875" style="16" bestFit="1" customWidth="1"/>
    <col min="8328" max="8328" width="11.7109375" style="16" bestFit="1" customWidth="1"/>
    <col min="8329" max="8579" width="8.7109375" style="16"/>
    <col min="8580" max="8580" width="45.85546875" style="16" customWidth="1"/>
    <col min="8581" max="8581" width="6.28515625" style="16" bestFit="1" customWidth="1"/>
    <col min="8582" max="8582" width="8.5703125" style="16" bestFit="1" customWidth="1"/>
    <col min="8583" max="8583" width="7.85546875" style="16" bestFit="1" customWidth="1"/>
    <col min="8584" max="8584" width="11.7109375" style="16" bestFit="1" customWidth="1"/>
    <col min="8585" max="8835" width="8.7109375" style="16"/>
    <col min="8836" max="8836" width="45.85546875" style="16" customWidth="1"/>
    <col min="8837" max="8837" width="6.28515625" style="16" bestFit="1" customWidth="1"/>
    <col min="8838" max="8838" width="8.5703125" style="16" bestFit="1" customWidth="1"/>
    <col min="8839" max="8839" width="7.85546875" style="16" bestFit="1" customWidth="1"/>
    <col min="8840" max="8840" width="11.7109375" style="16" bestFit="1" customWidth="1"/>
    <col min="8841" max="9091" width="8.7109375" style="16"/>
    <col min="9092" max="9092" width="45.85546875" style="16" customWidth="1"/>
    <col min="9093" max="9093" width="6.28515625" style="16" bestFit="1" customWidth="1"/>
    <col min="9094" max="9094" width="8.5703125" style="16" bestFit="1" customWidth="1"/>
    <col min="9095" max="9095" width="7.85546875" style="16" bestFit="1" customWidth="1"/>
    <col min="9096" max="9096" width="11.7109375" style="16" bestFit="1" customWidth="1"/>
    <col min="9097" max="9347" width="8.7109375" style="16"/>
    <col min="9348" max="9348" width="45.85546875" style="16" customWidth="1"/>
    <col min="9349" max="9349" width="6.28515625" style="16" bestFit="1" customWidth="1"/>
    <col min="9350" max="9350" width="8.5703125" style="16" bestFit="1" customWidth="1"/>
    <col min="9351" max="9351" width="7.85546875" style="16" bestFit="1" customWidth="1"/>
    <col min="9352" max="9352" width="11.7109375" style="16" bestFit="1" customWidth="1"/>
    <col min="9353" max="9603" width="8.7109375" style="16"/>
    <col min="9604" max="9604" width="45.85546875" style="16" customWidth="1"/>
    <col min="9605" max="9605" width="6.28515625" style="16" bestFit="1" customWidth="1"/>
    <col min="9606" max="9606" width="8.5703125" style="16" bestFit="1" customWidth="1"/>
    <col min="9607" max="9607" width="7.85546875" style="16" bestFit="1" customWidth="1"/>
    <col min="9608" max="9608" width="11.7109375" style="16" bestFit="1" customWidth="1"/>
    <col min="9609" max="9859" width="8.7109375" style="16"/>
    <col min="9860" max="9860" width="45.85546875" style="16" customWidth="1"/>
    <col min="9861" max="9861" width="6.28515625" style="16" bestFit="1" customWidth="1"/>
    <col min="9862" max="9862" width="8.5703125" style="16" bestFit="1" customWidth="1"/>
    <col min="9863" max="9863" width="7.85546875" style="16" bestFit="1" customWidth="1"/>
    <col min="9864" max="9864" width="11.7109375" style="16" bestFit="1" customWidth="1"/>
    <col min="9865" max="10115" width="8.7109375" style="16"/>
    <col min="10116" max="10116" width="45.85546875" style="16" customWidth="1"/>
    <col min="10117" max="10117" width="6.28515625" style="16" bestFit="1" customWidth="1"/>
    <col min="10118" max="10118" width="8.5703125" style="16" bestFit="1" customWidth="1"/>
    <col min="10119" max="10119" width="7.85546875" style="16" bestFit="1" customWidth="1"/>
    <col min="10120" max="10120" width="11.7109375" style="16" bestFit="1" customWidth="1"/>
    <col min="10121" max="10371" width="8.7109375" style="16"/>
    <col min="10372" max="10372" width="45.85546875" style="16" customWidth="1"/>
    <col min="10373" max="10373" width="6.28515625" style="16" bestFit="1" customWidth="1"/>
    <col min="10374" max="10374" width="8.5703125" style="16" bestFit="1" customWidth="1"/>
    <col min="10375" max="10375" width="7.85546875" style="16" bestFit="1" customWidth="1"/>
    <col min="10376" max="10376" width="11.7109375" style="16" bestFit="1" customWidth="1"/>
    <col min="10377" max="10627" width="8.7109375" style="16"/>
    <col min="10628" max="10628" width="45.85546875" style="16" customWidth="1"/>
    <col min="10629" max="10629" width="6.28515625" style="16" bestFit="1" customWidth="1"/>
    <col min="10630" max="10630" width="8.5703125" style="16" bestFit="1" customWidth="1"/>
    <col min="10631" max="10631" width="7.85546875" style="16" bestFit="1" customWidth="1"/>
    <col min="10632" max="10632" width="11.7109375" style="16" bestFit="1" customWidth="1"/>
    <col min="10633" max="10883" width="8.7109375" style="16"/>
    <col min="10884" max="10884" width="45.85546875" style="16" customWidth="1"/>
    <col min="10885" max="10885" width="6.28515625" style="16" bestFit="1" customWidth="1"/>
    <col min="10886" max="10886" width="8.5703125" style="16" bestFit="1" customWidth="1"/>
    <col min="10887" max="10887" width="7.85546875" style="16" bestFit="1" customWidth="1"/>
    <col min="10888" max="10888" width="11.7109375" style="16" bestFit="1" customWidth="1"/>
    <col min="10889" max="11139" width="8.7109375" style="16"/>
    <col min="11140" max="11140" width="45.85546875" style="16" customWidth="1"/>
    <col min="11141" max="11141" width="6.28515625" style="16" bestFit="1" customWidth="1"/>
    <col min="11142" max="11142" width="8.5703125" style="16" bestFit="1" customWidth="1"/>
    <col min="11143" max="11143" width="7.85546875" style="16" bestFit="1" customWidth="1"/>
    <col min="11144" max="11144" width="11.7109375" style="16" bestFit="1" customWidth="1"/>
    <col min="11145" max="11395" width="8.7109375" style="16"/>
    <col min="11396" max="11396" width="45.85546875" style="16" customWidth="1"/>
    <col min="11397" max="11397" width="6.28515625" style="16" bestFit="1" customWidth="1"/>
    <col min="11398" max="11398" width="8.5703125" style="16" bestFit="1" customWidth="1"/>
    <col min="11399" max="11399" width="7.85546875" style="16" bestFit="1" customWidth="1"/>
    <col min="11400" max="11400" width="11.7109375" style="16" bestFit="1" customWidth="1"/>
    <col min="11401" max="11651" width="8.7109375" style="16"/>
    <col min="11652" max="11652" width="45.85546875" style="16" customWidth="1"/>
    <col min="11653" max="11653" width="6.28515625" style="16" bestFit="1" customWidth="1"/>
    <col min="11654" max="11654" width="8.5703125" style="16" bestFit="1" customWidth="1"/>
    <col min="11655" max="11655" width="7.85546875" style="16" bestFit="1" customWidth="1"/>
    <col min="11656" max="11656" width="11.7109375" style="16" bestFit="1" customWidth="1"/>
    <col min="11657" max="11907" width="8.7109375" style="16"/>
    <col min="11908" max="11908" width="45.85546875" style="16" customWidth="1"/>
    <col min="11909" max="11909" width="6.28515625" style="16" bestFit="1" customWidth="1"/>
    <col min="11910" max="11910" width="8.5703125" style="16" bestFit="1" customWidth="1"/>
    <col min="11911" max="11911" width="7.85546875" style="16" bestFit="1" customWidth="1"/>
    <col min="11912" max="11912" width="11.7109375" style="16" bestFit="1" customWidth="1"/>
    <col min="11913" max="12163" width="8.7109375" style="16"/>
    <col min="12164" max="12164" width="45.85546875" style="16" customWidth="1"/>
    <col min="12165" max="12165" width="6.28515625" style="16" bestFit="1" customWidth="1"/>
    <col min="12166" max="12166" width="8.5703125" style="16" bestFit="1" customWidth="1"/>
    <col min="12167" max="12167" width="7.85546875" style="16" bestFit="1" customWidth="1"/>
    <col min="12168" max="12168" width="11.7109375" style="16" bestFit="1" customWidth="1"/>
    <col min="12169" max="12419" width="8.7109375" style="16"/>
    <col min="12420" max="12420" width="45.85546875" style="16" customWidth="1"/>
    <col min="12421" max="12421" width="6.28515625" style="16" bestFit="1" customWidth="1"/>
    <col min="12422" max="12422" width="8.5703125" style="16" bestFit="1" customWidth="1"/>
    <col min="12423" max="12423" width="7.85546875" style="16" bestFit="1" customWidth="1"/>
    <col min="12424" max="12424" width="11.7109375" style="16" bestFit="1" customWidth="1"/>
    <col min="12425" max="12675" width="8.7109375" style="16"/>
    <col min="12676" max="12676" width="45.85546875" style="16" customWidth="1"/>
    <col min="12677" max="12677" width="6.28515625" style="16" bestFit="1" customWidth="1"/>
    <col min="12678" max="12678" width="8.5703125" style="16" bestFit="1" customWidth="1"/>
    <col min="12679" max="12679" width="7.85546875" style="16" bestFit="1" customWidth="1"/>
    <col min="12680" max="12680" width="11.7109375" style="16" bestFit="1" customWidth="1"/>
    <col min="12681" max="12931" width="8.7109375" style="16"/>
    <col min="12932" max="12932" width="45.85546875" style="16" customWidth="1"/>
    <col min="12933" max="12933" width="6.28515625" style="16" bestFit="1" customWidth="1"/>
    <col min="12934" max="12934" width="8.5703125" style="16" bestFit="1" customWidth="1"/>
    <col min="12935" max="12935" width="7.85546875" style="16" bestFit="1" customWidth="1"/>
    <col min="12936" max="12936" width="11.7109375" style="16" bestFit="1" customWidth="1"/>
    <col min="12937" max="13187" width="8.7109375" style="16"/>
    <col min="13188" max="13188" width="45.85546875" style="16" customWidth="1"/>
    <col min="13189" max="13189" width="6.28515625" style="16" bestFit="1" customWidth="1"/>
    <col min="13190" max="13190" width="8.5703125" style="16" bestFit="1" customWidth="1"/>
    <col min="13191" max="13191" width="7.85546875" style="16" bestFit="1" customWidth="1"/>
    <col min="13192" max="13192" width="11.7109375" style="16" bestFit="1" customWidth="1"/>
    <col min="13193" max="13443" width="8.7109375" style="16"/>
    <col min="13444" max="13444" width="45.85546875" style="16" customWidth="1"/>
    <col min="13445" max="13445" width="6.28515625" style="16" bestFit="1" customWidth="1"/>
    <col min="13446" max="13446" width="8.5703125" style="16" bestFit="1" customWidth="1"/>
    <col min="13447" max="13447" width="7.85546875" style="16" bestFit="1" customWidth="1"/>
    <col min="13448" max="13448" width="11.7109375" style="16" bestFit="1" customWidth="1"/>
    <col min="13449" max="13699" width="8.7109375" style="16"/>
    <col min="13700" max="13700" width="45.85546875" style="16" customWidth="1"/>
    <col min="13701" max="13701" width="6.28515625" style="16" bestFit="1" customWidth="1"/>
    <col min="13702" max="13702" width="8.5703125" style="16" bestFit="1" customWidth="1"/>
    <col min="13703" max="13703" width="7.85546875" style="16" bestFit="1" customWidth="1"/>
    <col min="13704" max="13704" width="11.7109375" style="16" bestFit="1" customWidth="1"/>
    <col min="13705" max="13955" width="8.7109375" style="16"/>
    <col min="13956" max="13956" width="45.85546875" style="16" customWidth="1"/>
    <col min="13957" max="13957" width="6.28515625" style="16" bestFit="1" customWidth="1"/>
    <col min="13958" max="13958" width="8.5703125" style="16" bestFit="1" customWidth="1"/>
    <col min="13959" max="13959" width="7.85546875" style="16" bestFit="1" customWidth="1"/>
    <col min="13960" max="13960" width="11.7109375" style="16" bestFit="1" customWidth="1"/>
    <col min="13961" max="14211" width="8.7109375" style="16"/>
    <col min="14212" max="14212" width="45.85546875" style="16" customWidth="1"/>
    <col min="14213" max="14213" width="6.28515625" style="16" bestFit="1" customWidth="1"/>
    <col min="14214" max="14214" width="8.5703125" style="16" bestFit="1" customWidth="1"/>
    <col min="14215" max="14215" width="7.85546875" style="16" bestFit="1" customWidth="1"/>
    <col min="14216" max="14216" width="11.7109375" style="16" bestFit="1" customWidth="1"/>
    <col min="14217" max="14467" width="8.7109375" style="16"/>
    <col min="14468" max="14468" width="45.85546875" style="16" customWidth="1"/>
    <col min="14469" max="14469" width="6.28515625" style="16" bestFit="1" customWidth="1"/>
    <col min="14470" max="14470" width="8.5703125" style="16" bestFit="1" customWidth="1"/>
    <col min="14471" max="14471" width="7.85546875" style="16" bestFit="1" customWidth="1"/>
    <col min="14472" max="14472" width="11.7109375" style="16" bestFit="1" customWidth="1"/>
    <col min="14473" max="14723" width="8.7109375" style="16"/>
    <col min="14724" max="14724" width="45.85546875" style="16" customWidth="1"/>
    <col min="14725" max="14725" width="6.28515625" style="16" bestFit="1" customWidth="1"/>
    <col min="14726" max="14726" width="8.5703125" style="16" bestFit="1" customWidth="1"/>
    <col min="14727" max="14727" width="7.85546875" style="16" bestFit="1" customWidth="1"/>
    <col min="14728" max="14728" width="11.7109375" style="16" bestFit="1" customWidth="1"/>
    <col min="14729" max="14979" width="8.7109375" style="16"/>
    <col min="14980" max="14980" width="45.85546875" style="16" customWidth="1"/>
    <col min="14981" max="14981" width="6.28515625" style="16" bestFit="1" customWidth="1"/>
    <col min="14982" max="14982" width="8.5703125" style="16" bestFit="1" customWidth="1"/>
    <col min="14983" max="14983" width="7.85546875" style="16" bestFit="1" customWidth="1"/>
    <col min="14984" max="14984" width="11.7109375" style="16" bestFit="1" customWidth="1"/>
    <col min="14985" max="15235" width="8.7109375" style="16"/>
    <col min="15236" max="15236" width="45.85546875" style="16" customWidth="1"/>
    <col min="15237" max="15237" width="6.28515625" style="16" bestFit="1" customWidth="1"/>
    <col min="15238" max="15238" width="8.5703125" style="16" bestFit="1" customWidth="1"/>
    <col min="15239" max="15239" width="7.85546875" style="16" bestFit="1" customWidth="1"/>
    <col min="15240" max="15240" width="11.7109375" style="16" bestFit="1" customWidth="1"/>
    <col min="15241" max="15491" width="8.7109375" style="16"/>
    <col min="15492" max="15492" width="45.85546875" style="16" customWidth="1"/>
    <col min="15493" max="15493" width="6.28515625" style="16" bestFit="1" customWidth="1"/>
    <col min="15494" max="15494" width="8.5703125" style="16" bestFit="1" customWidth="1"/>
    <col min="15495" max="15495" width="7.85546875" style="16" bestFit="1" customWidth="1"/>
    <col min="15496" max="15496" width="11.7109375" style="16" bestFit="1" customWidth="1"/>
    <col min="15497" max="15747" width="8.7109375" style="16"/>
    <col min="15748" max="15748" width="45.85546875" style="16" customWidth="1"/>
    <col min="15749" max="15749" width="6.28515625" style="16" bestFit="1" customWidth="1"/>
    <col min="15750" max="15750" width="8.5703125" style="16" bestFit="1" customWidth="1"/>
    <col min="15751" max="15751" width="7.85546875" style="16" bestFit="1" customWidth="1"/>
    <col min="15752" max="15752" width="11.7109375" style="16" bestFit="1" customWidth="1"/>
    <col min="15753" max="16003" width="8.7109375" style="16"/>
    <col min="16004" max="16004" width="45.85546875" style="16" customWidth="1"/>
    <col min="16005" max="16005" width="6.28515625" style="16" bestFit="1" customWidth="1"/>
    <col min="16006" max="16006" width="8.5703125" style="16" bestFit="1" customWidth="1"/>
    <col min="16007" max="16007" width="7.85546875" style="16" bestFit="1" customWidth="1"/>
    <col min="16008" max="16008" width="11.7109375" style="16" bestFit="1" customWidth="1"/>
    <col min="16009" max="16384" width="8.7109375" style="16"/>
  </cols>
  <sheetData>
    <row r="1" spans="1:55">
      <c r="E1" s="16" t="s">
        <v>122</v>
      </c>
    </row>
    <row r="2" spans="1:55">
      <c r="B2" s="153"/>
      <c r="C2" s="153"/>
      <c r="D2" s="153"/>
      <c r="E2" s="16" t="s">
        <v>171</v>
      </c>
    </row>
    <row r="3" spans="1:55">
      <c r="B3" s="85"/>
      <c r="C3" s="85"/>
      <c r="D3" s="85"/>
    </row>
    <row r="4" spans="1:55">
      <c r="B4" s="85"/>
      <c r="C4" s="154" t="s">
        <v>197</v>
      </c>
      <c r="D4" s="154"/>
      <c r="E4" s="154"/>
      <c r="F4" s="154"/>
      <c r="G4" s="154"/>
      <c r="H4" s="154"/>
      <c r="I4" s="154"/>
      <c r="J4" s="154"/>
      <c r="L4" s="154" t="s">
        <v>170</v>
      </c>
      <c r="M4" s="154"/>
      <c r="N4" s="154"/>
      <c r="O4" s="154"/>
      <c r="P4" s="154"/>
      <c r="Q4" s="154"/>
      <c r="R4" s="154"/>
      <c r="S4" s="154"/>
      <c r="U4" s="154" t="s">
        <v>172</v>
      </c>
      <c r="V4" s="154"/>
      <c r="W4" s="154"/>
      <c r="X4" s="154"/>
      <c r="Y4" s="154"/>
      <c r="Z4" s="154"/>
      <c r="AA4" s="154"/>
      <c r="AB4" s="154"/>
      <c r="AD4" s="154" t="s">
        <v>173</v>
      </c>
      <c r="AE4" s="154"/>
      <c r="AF4" s="154"/>
      <c r="AG4" s="154"/>
      <c r="AH4" s="154"/>
      <c r="AI4" s="154"/>
      <c r="AJ4" s="154"/>
      <c r="AK4" s="154"/>
      <c r="AM4" s="154" t="s">
        <v>174</v>
      </c>
      <c r="AN4" s="154"/>
      <c r="AO4" s="154"/>
      <c r="AP4" s="154"/>
      <c r="AQ4" s="154"/>
      <c r="AR4" s="154"/>
      <c r="AS4" s="154"/>
      <c r="AT4" s="154"/>
      <c r="AV4" s="154" t="s">
        <v>175</v>
      </c>
      <c r="AW4" s="154"/>
      <c r="AX4" s="154"/>
      <c r="AY4" s="154"/>
      <c r="AZ4" s="154"/>
      <c r="BA4" s="154"/>
      <c r="BB4" s="154"/>
      <c r="BC4" s="154"/>
    </row>
    <row r="5" spans="1:55" s="17" customFormat="1" ht="12.75" customHeight="1">
      <c r="C5" s="152" t="s">
        <v>27</v>
      </c>
      <c r="D5" s="152"/>
      <c r="F5" s="152" t="s">
        <v>87</v>
      </c>
      <c r="G5" s="152"/>
      <c r="I5" s="152" t="s">
        <v>88</v>
      </c>
      <c r="J5" s="152"/>
      <c r="L5" s="152" t="s">
        <v>27</v>
      </c>
      <c r="M5" s="152"/>
      <c r="O5" s="152" t="s">
        <v>87</v>
      </c>
      <c r="P5" s="152"/>
      <c r="R5" s="152" t="s">
        <v>88</v>
      </c>
      <c r="S5" s="152"/>
      <c r="U5" s="152" t="s">
        <v>27</v>
      </c>
      <c r="V5" s="152"/>
      <c r="X5" s="152" t="s">
        <v>87</v>
      </c>
      <c r="Y5" s="152"/>
      <c r="AA5" s="152" t="s">
        <v>88</v>
      </c>
      <c r="AB5" s="152"/>
      <c r="AD5" s="152" t="s">
        <v>27</v>
      </c>
      <c r="AE5" s="152"/>
      <c r="AG5" s="152" t="s">
        <v>87</v>
      </c>
      <c r="AH5" s="152"/>
      <c r="AJ5" s="152" t="s">
        <v>88</v>
      </c>
      <c r="AK5" s="152"/>
      <c r="AM5" s="152" t="s">
        <v>27</v>
      </c>
      <c r="AN5" s="152"/>
      <c r="AP5" s="152" t="s">
        <v>87</v>
      </c>
      <c r="AQ5" s="152"/>
      <c r="AS5" s="152" t="s">
        <v>88</v>
      </c>
      <c r="AT5" s="152"/>
      <c r="AV5" s="152" t="s">
        <v>27</v>
      </c>
      <c r="AW5" s="152"/>
      <c r="AY5" s="152" t="s">
        <v>87</v>
      </c>
      <c r="AZ5" s="152"/>
      <c r="BB5" s="152" t="s">
        <v>88</v>
      </c>
      <c r="BC5" s="152"/>
    </row>
    <row r="6" spans="1:55">
      <c r="A6" s="122" t="s">
        <v>119</v>
      </c>
      <c r="B6" s="123"/>
      <c r="C6" s="124" t="s">
        <v>121</v>
      </c>
      <c r="D6" s="125" t="s">
        <v>120</v>
      </c>
      <c r="F6" s="124" t="s">
        <v>121</v>
      </c>
      <c r="G6" s="125" t="s">
        <v>120</v>
      </c>
      <c r="I6" s="124" t="s">
        <v>121</v>
      </c>
      <c r="J6" s="125" t="s">
        <v>120</v>
      </c>
      <c r="L6" s="124" t="s">
        <v>121</v>
      </c>
      <c r="M6" s="125" t="s">
        <v>120</v>
      </c>
      <c r="O6" s="124" t="s">
        <v>121</v>
      </c>
      <c r="P6" s="125" t="s">
        <v>120</v>
      </c>
      <c r="R6" s="124" t="s">
        <v>121</v>
      </c>
      <c r="S6" s="125" t="s">
        <v>120</v>
      </c>
      <c r="U6" s="124" t="s">
        <v>121</v>
      </c>
      <c r="V6" s="125" t="s">
        <v>120</v>
      </c>
      <c r="X6" s="124" t="s">
        <v>121</v>
      </c>
      <c r="Y6" s="125" t="s">
        <v>120</v>
      </c>
      <c r="AA6" s="124" t="s">
        <v>121</v>
      </c>
      <c r="AB6" s="125" t="s">
        <v>120</v>
      </c>
      <c r="AD6" s="124" t="s">
        <v>121</v>
      </c>
      <c r="AE6" s="125" t="s">
        <v>120</v>
      </c>
      <c r="AG6" s="124" t="s">
        <v>121</v>
      </c>
      <c r="AH6" s="125" t="s">
        <v>120</v>
      </c>
      <c r="AJ6" s="124" t="s">
        <v>121</v>
      </c>
      <c r="AK6" s="125" t="s">
        <v>120</v>
      </c>
      <c r="AM6" s="124" t="s">
        <v>121</v>
      </c>
      <c r="AN6" s="125" t="s">
        <v>120</v>
      </c>
      <c r="AP6" s="124" t="s">
        <v>121</v>
      </c>
      <c r="AQ6" s="125" t="s">
        <v>120</v>
      </c>
      <c r="AS6" s="124" t="s">
        <v>121</v>
      </c>
      <c r="AT6" s="125" t="s">
        <v>120</v>
      </c>
      <c r="AV6" s="124" t="s">
        <v>121</v>
      </c>
      <c r="AW6" s="125" t="s">
        <v>120</v>
      </c>
      <c r="AY6" s="124" t="s">
        <v>121</v>
      </c>
      <c r="AZ6" s="125" t="s">
        <v>120</v>
      </c>
      <c r="BB6" s="124" t="s">
        <v>121</v>
      </c>
      <c r="BC6" s="125" t="s">
        <v>120</v>
      </c>
    </row>
    <row r="7" spans="1:55">
      <c r="A7" s="18" t="s">
        <v>90</v>
      </c>
      <c r="B7" s="19"/>
      <c r="C7" s="20" t="s">
        <v>91</v>
      </c>
      <c r="D7" s="21" t="s">
        <v>92</v>
      </c>
      <c r="F7" s="20" t="s">
        <v>91</v>
      </c>
      <c r="G7" s="21" t="s">
        <v>92</v>
      </c>
      <c r="I7" s="20" t="s">
        <v>91</v>
      </c>
      <c r="J7" s="21" t="s">
        <v>92</v>
      </c>
      <c r="L7" s="20" t="s">
        <v>91</v>
      </c>
      <c r="M7" s="21" t="s">
        <v>92</v>
      </c>
      <c r="O7" s="20" t="s">
        <v>91</v>
      </c>
      <c r="P7" s="21" t="s">
        <v>92</v>
      </c>
      <c r="R7" s="20" t="s">
        <v>91</v>
      </c>
      <c r="S7" s="21" t="s">
        <v>92</v>
      </c>
      <c r="U7" s="20" t="s">
        <v>91</v>
      </c>
      <c r="V7" s="21" t="s">
        <v>92</v>
      </c>
      <c r="X7" s="20" t="s">
        <v>91</v>
      </c>
      <c r="Y7" s="21" t="s">
        <v>92</v>
      </c>
      <c r="AA7" s="20" t="s">
        <v>91</v>
      </c>
      <c r="AB7" s="21" t="s">
        <v>92</v>
      </c>
      <c r="AD7" s="20" t="s">
        <v>91</v>
      </c>
      <c r="AE7" s="21" t="s">
        <v>92</v>
      </c>
      <c r="AG7" s="20" t="s">
        <v>91</v>
      </c>
      <c r="AH7" s="21" t="s">
        <v>92</v>
      </c>
      <c r="AJ7" s="20" t="s">
        <v>91</v>
      </c>
      <c r="AK7" s="21" t="s">
        <v>92</v>
      </c>
      <c r="AM7" s="20" t="s">
        <v>91</v>
      </c>
      <c r="AN7" s="21" t="s">
        <v>92</v>
      </c>
      <c r="AP7" s="20" t="s">
        <v>91</v>
      </c>
      <c r="AQ7" s="21" t="s">
        <v>92</v>
      </c>
      <c r="AS7" s="20" t="s">
        <v>91</v>
      </c>
      <c r="AT7" s="21" t="s">
        <v>92</v>
      </c>
      <c r="AV7" s="20" t="s">
        <v>91</v>
      </c>
      <c r="AW7" s="21" t="s">
        <v>92</v>
      </c>
      <c r="AY7" s="20" t="s">
        <v>91</v>
      </c>
      <c r="AZ7" s="21" t="s">
        <v>92</v>
      </c>
      <c r="BB7" s="20" t="s">
        <v>91</v>
      </c>
      <c r="BC7" s="21" t="s">
        <v>92</v>
      </c>
    </row>
    <row r="8" spans="1:55">
      <c r="A8" s="143" t="s">
        <v>205</v>
      </c>
      <c r="B8" s="144"/>
      <c r="C8" s="146" t="s">
        <v>119</v>
      </c>
      <c r="D8" s="147"/>
      <c r="F8" s="146" t="s">
        <v>119</v>
      </c>
      <c r="G8" s="147"/>
      <c r="I8" s="146" t="s">
        <v>119</v>
      </c>
      <c r="J8" s="147"/>
      <c r="L8" s="146" t="s">
        <v>119</v>
      </c>
      <c r="M8" s="147"/>
      <c r="O8" s="146" t="s">
        <v>119</v>
      </c>
      <c r="P8" s="147"/>
      <c r="R8" s="146" t="s">
        <v>119</v>
      </c>
      <c r="S8" s="147"/>
      <c r="U8" s="146" t="s">
        <v>119</v>
      </c>
      <c r="V8" s="147"/>
      <c r="X8" s="146" t="s">
        <v>119</v>
      </c>
      <c r="Y8" s="147"/>
      <c r="AA8" s="146" t="s">
        <v>119</v>
      </c>
      <c r="AB8" s="147"/>
      <c r="AD8" s="146" t="s">
        <v>119</v>
      </c>
      <c r="AE8" s="147"/>
      <c r="AG8" s="146" t="s">
        <v>119</v>
      </c>
      <c r="AH8" s="147"/>
      <c r="AJ8" s="146" t="s">
        <v>119</v>
      </c>
      <c r="AK8" s="147"/>
      <c r="AM8" s="146" t="s">
        <v>119</v>
      </c>
      <c r="AN8" s="147"/>
      <c r="AP8" s="146" t="s">
        <v>119</v>
      </c>
      <c r="AQ8" s="147"/>
      <c r="AS8" s="146" t="s">
        <v>119</v>
      </c>
      <c r="AT8" s="147"/>
      <c r="AV8" s="146" t="s">
        <v>119</v>
      </c>
      <c r="AW8" s="147"/>
      <c r="AY8" s="146" t="s">
        <v>119</v>
      </c>
      <c r="AZ8" s="147"/>
      <c r="BB8" s="146" t="s">
        <v>119</v>
      </c>
      <c r="BC8" s="147"/>
    </row>
    <row r="9" spans="1:55">
      <c r="A9" s="145" t="s">
        <v>206</v>
      </c>
      <c r="B9" s="144"/>
      <c r="C9" s="148" t="s">
        <v>207</v>
      </c>
      <c r="D9" s="149"/>
      <c r="F9" s="148" t="s">
        <v>207</v>
      </c>
      <c r="G9" s="149"/>
      <c r="I9" s="148" t="s">
        <v>207</v>
      </c>
      <c r="J9" s="149"/>
      <c r="L9" s="148" t="s">
        <v>207</v>
      </c>
      <c r="M9" s="149"/>
      <c r="O9" s="148" t="s">
        <v>207</v>
      </c>
      <c r="P9" s="149"/>
      <c r="R9" s="148" t="s">
        <v>207</v>
      </c>
      <c r="S9" s="149"/>
      <c r="U9" s="148" t="s">
        <v>207</v>
      </c>
      <c r="V9" s="149"/>
      <c r="X9" s="148" t="s">
        <v>207</v>
      </c>
      <c r="Y9" s="149"/>
      <c r="AA9" s="148" t="s">
        <v>207</v>
      </c>
      <c r="AB9" s="149"/>
      <c r="AD9" s="148" t="s">
        <v>207</v>
      </c>
      <c r="AE9" s="149"/>
      <c r="AG9" s="148" t="s">
        <v>207</v>
      </c>
      <c r="AH9" s="149"/>
      <c r="AJ9" s="148" t="s">
        <v>207</v>
      </c>
      <c r="AK9" s="149"/>
      <c r="AM9" s="148" t="s">
        <v>207</v>
      </c>
      <c r="AN9" s="149"/>
      <c r="AP9" s="148" t="s">
        <v>207</v>
      </c>
      <c r="AQ9" s="149"/>
      <c r="AS9" s="148" t="s">
        <v>207</v>
      </c>
      <c r="AT9" s="149"/>
      <c r="AV9" s="148" t="s">
        <v>207</v>
      </c>
      <c r="AW9" s="149"/>
      <c r="AY9" s="148" t="s">
        <v>207</v>
      </c>
      <c r="AZ9" s="149"/>
      <c r="BB9" s="148" t="s">
        <v>207</v>
      </c>
      <c r="BC9" s="149"/>
    </row>
    <row r="10" spans="1:55">
      <c r="A10" s="145" t="s">
        <v>208</v>
      </c>
      <c r="B10" s="144"/>
      <c r="C10" s="148" t="s">
        <v>209</v>
      </c>
      <c r="D10" s="149"/>
      <c r="F10" s="148" t="s">
        <v>209</v>
      </c>
      <c r="G10" s="149"/>
      <c r="I10" s="148" t="s">
        <v>209</v>
      </c>
      <c r="J10" s="149"/>
      <c r="L10" s="148" t="s">
        <v>209</v>
      </c>
      <c r="M10" s="149"/>
      <c r="O10" s="148" t="s">
        <v>209</v>
      </c>
      <c r="P10" s="149"/>
      <c r="R10" s="148" t="s">
        <v>209</v>
      </c>
      <c r="S10" s="149"/>
      <c r="U10" s="148" t="s">
        <v>209</v>
      </c>
      <c r="V10" s="149"/>
      <c r="X10" s="148" t="s">
        <v>209</v>
      </c>
      <c r="Y10" s="149"/>
      <c r="AA10" s="148" t="s">
        <v>209</v>
      </c>
      <c r="AB10" s="149"/>
      <c r="AD10" s="148" t="s">
        <v>209</v>
      </c>
      <c r="AE10" s="149"/>
      <c r="AG10" s="148" t="s">
        <v>209</v>
      </c>
      <c r="AH10" s="149"/>
      <c r="AJ10" s="148" t="s">
        <v>209</v>
      </c>
      <c r="AK10" s="149"/>
      <c r="AM10" s="148" t="s">
        <v>209</v>
      </c>
      <c r="AN10" s="149"/>
      <c r="AP10" s="148" t="s">
        <v>209</v>
      </c>
      <c r="AQ10" s="149"/>
      <c r="AS10" s="148" t="s">
        <v>209</v>
      </c>
      <c r="AT10" s="149"/>
      <c r="AV10" s="148" t="s">
        <v>209</v>
      </c>
      <c r="AW10" s="149"/>
      <c r="AY10" s="148" t="s">
        <v>209</v>
      </c>
      <c r="AZ10" s="149"/>
      <c r="BB10" s="148" t="s">
        <v>209</v>
      </c>
      <c r="BC10" s="149"/>
    </row>
    <row r="11" spans="1:55">
      <c r="A11" s="145" t="s">
        <v>94</v>
      </c>
      <c r="B11" s="144"/>
      <c r="C11" s="150">
        <f>'RM '!$H$24</f>
        <v>1</v>
      </c>
      <c r="D11" s="151"/>
      <c r="F11" s="150">
        <f>'RM '!$H$24</f>
        <v>1</v>
      </c>
      <c r="G11" s="151"/>
      <c r="I11" s="150">
        <f>'RM '!$H$24</f>
        <v>1</v>
      </c>
      <c r="J11" s="151"/>
      <c r="L11" s="150">
        <f>'RM '!$H$24</f>
        <v>1</v>
      </c>
      <c r="M11" s="151"/>
      <c r="O11" s="150">
        <f>'RM '!$H$24</f>
        <v>1</v>
      </c>
      <c r="P11" s="151"/>
      <c r="R11" s="150">
        <f>'RM '!$H$24</f>
        <v>1</v>
      </c>
      <c r="S11" s="151"/>
      <c r="U11" s="150">
        <f>'RM '!$H$24</f>
        <v>1</v>
      </c>
      <c r="V11" s="151"/>
      <c r="X11" s="150">
        <f>'RM '!$H$24</f>
        <v>1</v>
      </c>
      <c r="Y11" s="151"/>
      <c r="AA11" s="150">
        <f>'RM '!$H$24</f>
        <v>1</v>
      </c>
      <c r="AB11" s="151"/>
      <c r="AD11" s="150">
        <f>'RM '!$H$24</f>
        <v>1</v>
      </c>
      <c r="AE11" s="151"/>
      <c r="AG11" s="150">
        <f>'RM '!$H$24</f>
        <v>1</v>
      </c>
      <c r="AH11" s="151"/>
      <c r="AJ11" s="150">
        <f>'RM '!$H$24</f>
        <v>1</v>
      </c>
      <c r="AK11" s="151"/>
      <c r="AM11" s="150">
        <f>'RM '!$H$24</f>
        <v>1</v>
      </c>
      <c r="AN11" s="151"/>
      <c r="AP11" s="150">
        <f>'RM '!$H$24</f>
        <v>1</v>
      </c>
      <c r="AQ11" s="151"/>
      <c r="AS11" s="150">
        <f>'RM '!$H$24</f>
        <v>1</v>
      </c>
      <c r="AT11" s="151"/>
      <c r="AV11" s="150">
        <f>'RM '!$H$24</f>
        <v>1</v>
      </c>
      <c r="AW11" s="151"/>
      <c r="AY11" s="150">
        <f>'RM '!$H$24</f>
        <v>1</v>
      </c>
      <c r="AZ11" s="151"/>
      <c r="BB11" s="150">
        <f>'RM '!$H$24</f>
        <v>1</v>
      </c>
      <c r="BC11" s="151"/>
    </row>
    <row r="12" spans="1:55">
      <c r="A12" s="22" t="s">
        <v>93</v>
      </c>
      <c r="B12" s="23"/>
      <c r="C12" s="24">
        <f>D12*C14</f>
        <v>4800</v>
      </c>
      <c r="D12" s="25">
        <v>400</v>
      </c>
      <c r="F12" s="24">
        <f>G12*F14</f>
        <v>4800</v>
      </c>
      <c r="G12" s="25">
        <v>400</v>
      </c>
      <c r="I12" s="24">
        <f>J12*I14</f>
        <v>4800</v>
      </c>
      <c r="J12" s="25">
        <v>400</v>
      </c>
      <c r="L12" s="24">
        <f>M12*L14</f>
        <v>4800</v>
      </c>
      <c r="M12" s="25">
        <v>400</v>
      </c>
      <c r="O12" s="24">
        <f>P12*O14</f>
        <v>4800</v>
      </c>
      <c r="P12" s="25">
        <v>400</v>
      </c>
      <c r="R12" s="24">
        <f>S12*R14</f>
        <v>4800</v>
      </c>
      <c r="S12" s="25">
        <v>400</v>
      </c>
      <c r="U12" s="24">
        <f>V12*U14</f>
        <v>4800</v>
      </c>
      <c r="V12" s="25">
        <v>400</v>
      </c>
      <c r="X12" s="24">
        <f>Y12*X14</f>
        <v>4800</v>
      </c>
      <c r="Y12" s="25">
        <v>400</v>
      </c>
      <c r="AA12" s="24">
        <f>AB12*AA14</f>
        <v>4800</v>
      </c>
      <c r="AB12" s="25">
        <v>400</v>
      </c>
      <c r="AD12" s="24">
        <f>AE12*AD14</f>
        <v>4800</v>
      </c>
      <c r="AE12" s="25">
        <v>400</v>
      </c>
      <c r="AG12" s="24">
        <f>AH12*AG14</f>
        <v>4800</v>
      </c>
      <c r="AH12" s="25">
        <v>400</v>
      </c>
      <c r="AJ12" s="24">
        <f>AK12*AJ14</f>
        <v>4800</v>
      </c>
      <c r="AK12" s="25">
        <v>400</v>
      </c>
      <c r="AM12" s="24">
        <f>AN12*AM14</f>
        <v>4800</v>
      </c>
      <c r="AN12" s="25">
        <v>400</v>
      </c>
      <c r="AP12" s="24">
        <f>AQ12*AP14</f>
        <v>4800</v>
      </c>
      <c r="AQ12" s="25">
        <v>400</v>
      </c>
      <c r="AS12" s="24">
        <f>AT12*AS14</f>
        <v>4800</v>
      </c>
      <c r="AT12" s="25">
        <v>400</v>
      </c>
      <c r="AV12" s="24">
        <f>AW12*AV14</f>
        <v>4800</v>
      </c>
      <c r="AW12" s="25">
        <v>400</v>
      </c>
      <c r="AY12" s="24">
        <f>AZ12*AY14</f>
        <v>4800</v>
      </c>
      <c r="AZ12" s="25">
        <v>400</v>
      </c>
      <c r="BB12" s="24">
        <f>BC12*BB14</f>
        <v>4800</v>
      </c>
      <c r="BC12" s="25">
        <v>400</v>
      </c>
    </row>
    <row r="13" spans="1:55">
      <c r="A13" s="22" t="s">
        <v>95</v>
      </c>
      <c r="B13" s="23"/>
      <c r="C13" s="26">
        <f>C12/1000</f>
        <v>4.8</v>
      </c>
      <c r="D13" s="27">
        <f>D12/1000</f>
        <v>0.4</v>
      </c>
      <c r="F13" s="26">
        <f>F12/1000</f>
        <v>4.8</v>
      </c>
      <c r="G13" s="27">
        <f>G12/1000</f>
        <v>0.4</v>
      </c>
      <c r="I13" s="26">
        <f>I12/1000</f>
        <v>4.8</v>
      </c>
      <c r="J13" s="27">
        <f>J12/1000</f>
        <v>0.4</v>
      </c>
      <c r="L13" s="26">
        <f>L12/1000</f>
        <v>4.8</v>
      </c>
      <c r="M13" s="27">
        <f>M12/1000</f>
        <v>0.4</v>
      </c>
      <c r="O13" s="26">
        <f>O12/1000</f>
        <v>4.8</v>
      </c>
      <c r="P13" s="27">
        <f>P12/1000</f>
        <v>0.4</v>
      </c>
      <c r="R13" s="26">
        <f>R12/1000</f>
        <v>4.8</v>
      </c>
      <c r="S13" s="27">
        <f>S12/1000</f>
        <v>0.4</v>
      </c>
      <c r="U13" s="26">
        <f>U12/1000</f>
        <v>4.8</v>
      </c>
      <c r="V13" s="27">
        <f>V12/1000</f>
        <v>0.4</v>
      </c>
      <c r="X13" s="26">
        <f>X12/1000</f>
        <v>4.8</v>
      </c>
      <c r="Y13" s="27">
        <f>Y12/1000</f>
        <v>0.4</v>
      </c>
      <c r="AA13" s="26">
        <f>AA12/1000</f>
        <v>4.8</v>
      </c>
      <c r="AB13" s="27">
        <f>AB12/1000</f>
        <v>0.4</v>
      </c>
      <c r="AD13" s="26">
        <f>AD12/1000</f>
        <v>4.8</v>
      </c>
      <c r="AE13" s="27">
        <f>AE12/1000</f>
        <v>0.4</v>
      </c>
      <c r="AG13" s="26">
        <f>AG12/1000</f>
        <v>4.8</v>
      </c>
      <c r="AH13" s="27">
        <f>AH12/1000</f>
        <v>0.4</v>
      </c>
      <c r="AJ13" s="26">
        <f>AJ12/1000</f>
        <v>4.8</v>
      </c>
      <c r="AK13" s="27">
        <f>AK12/1000</f>
        <v>0.4</v>
      </c>
      <c r="AM13" s="26">
        <f>AM12/1000</f>
        <v>4.8</v>
      </c>
      <c r="AN13" s="27">
        <f>AN12/1000</f>
        <v>0.4</v>
      </c>
      <c r="AP13" s="26">
        <f>AP12/1000</f>
        <v>4.8</v>
      </c>
      <c r="AQ13" s="27">
        <f>AQ12/1000</f>
        <v>0.4</v>
      </c>
      <c r="AS13" s="26">
        <f>AS12/1000</f>
        <v>4.8</v>
      </c>
      <c r="AT13" s="27">
        <f>AT12/1000</f>
        <v>0.4</v>
      </c>
      <c r="AV13" s="26">
        <f>AV12/1000</f>
        <v>4.8</v>
      </c>
      <c r="AW13" s="27">
        <f>AW12/1000</f>
        <v>0.4</v>
      </c>
      <c r="AY13" s="26">
        <f>AY12/1000</f>
        <v>4.8</v>
      </c>
      <c r="AZ13" s="27">
        <f>AZ12/1000</f>
        <v>0.4</v>
      </c>
      <c r="BB13" s="26">
        <f>BB12/1000</f>
        <v>4.8</v>
      </c>
      <c r="BC13" s="27">
        <f>BC12/1000</f>
        <v>0.4</v>
      </c>
    </row>
    <row r="14" spans="1:55">
      <c r="A14" s="22" t="s">
        <v>96</v>
      </c>
      <c r="B14" s="23"/>
      <c r="C14" s="28">
        <v>12</v>
      </c>
      <c r="D14" s="27">
        <v>1</v>
      </c>
      <c r="F14" s="28">
        <v>12</v>
      </c>
      <c r="G14" s="27">
        <v>1</v>
      </c>
      <c r="I14" s="28">
        <v>12</v>
      </c>
      <c r="J14" s="27">
        <v>1</v>
      </c>
      <c r="L14" s="28">
        <v>12</v>
      </c>
      <c r="M14" s="27">
        <v>1</v>
      </c>
      <c r="O14" s="28">
        <v>12</v>
      </c>
      <c r="P14" s="27">
        <v>1</v>
      </c>
      <c r="R14" s="28">
        <v>12</v>
      </c>
      <c r="S14" s="27">
        <v>1</v>
      </c>
      <c r="U14" s="28">
        <v>12</v>
      </c>
      <c r="V14" s="27">
        <v>1</v>
      </c>
      <c r="X14" s="28">
        <v>12</v>
      </c>
      <c r="Y14" s="27">
        <v>1</v>
      </c>
      <c r="AA14" s="28">
        <v>12</v>
      </c>
      <c r="AB14" s="27">
        <v>1</v>
      </c>
      <c r="AD14" s="28">
        <v>12</v>
      </c>
      <c r="AE14" s="27">
        <v>1</v>
      </c>
      <c r="AG14" s="28">
        <v>12</v>
      </c>
      <c r="AH14" s="27">
        <v>1</v>
      </c>
      <c r="AJ14" s="28">
        <v>12</v>
      </c>
      <c r="AK14" s="27">
        <v>1</v>
      </c>
      <c r="AM14" s="28">
        <v>12</v>
      </c>
      <c r="AN14" s="27">
        <v>1</v>
      </c>
      <c r="AP14" s="28">
        <v>12</v>
      </c>
      <c r="AQ14" s="27">
        <v>1</v>
      </c>
      <c r="AS14" s="28">
        <v>12</v>
      </c>
      <c r="AT14" s="27">
        <v>1</v>
      </c>
      <c r="AV14" s="28">
        <v>12</v>
      </c>
      <c r="AW14" s="27">
        <v>1</v>
      </c>
      <c r="AY14" s="28">
        <v>12</v>
      </c>
      <c r="AZ14" s="27">
        <v>1</v>
      </c>
      <c r="BB14" s="28">
        <v>12</v>
      </c>
      <c r="BC14" s="27">
        <v>1</v>
      </c>
    </row>
    <row r="15" spans="1:55">
      <c r="A15" s="29" t="s">
        <v>97</v>
      </c>
      <c r="B15" s="30"/>
      <c r="C15" s="31">
        <f>D15*C14</f>
        <v>8388</v>
      </c>
      <c r="D15" s="32">
        <v>699</v>
      </c>
      <c r="F15" s="31">
        <f>G15*F14</f>
        <v>8388</v>
      </c>
      <c r="G15" s="32">
        <v>699</v>
      </c>
      <c r="I15" s="31">
        <f>J15*I14</f>
        <v>8388</v>
      </c>
      <c r="J15" s="32">
        <v>699</v>
      </c>
      <c r="L15" s="31">
        <f>M15*L14</f>
        <v>8388</v>
      </c>
      <c r="M15" s="32">
        <v>699</v>
      </c>
      <c r="O15" s="31">
        <f>P15*O14</f>
        <v>8388</v>
      </c>
      <c r="P15" s="32">
        <v>699</v>
      </c>
      <c r="R15" s="31">
        <f>S15*R14</f>
        <v>8388</v>
      </c>
      <c r="S15" s="32">
        <v>699</v>
      </c>
      <c r="U15" s="31">
        <f>V15*U14</f>
        <v>8388</v>
      </c>
      <c r="V15" s="32">
        <v>699</v>
      </c>
      <c r="X15" s="31">
        <f>Y15*X14</f>
        <v>8388</v>
      </c>
      <c r="Y15" s="32">
        <v>699</v>
      </c>
      <c r="AA15" s="31">
        <f>AB15*AA14</f>
        <v>8388</v>
      </c>
      <c r="AB15" s="32">
        <v>699</v>
      </c>
      <c r="AD15" s="31">
        <f>AE15*AD14</f>
        <v>8388</v>
      </c>
      <c r="AE15" s="32">
        <v>699</v>
      </c>
      <c r="AG15" s="31">
        <f>AH15*AG14</f>
        <v>8388</v>
      </c>
      <c r="AH15" s="32">
        <v>699</v>
      </c>
      <c r="AJ15" s="31">
        <f>AK15*AJ14</f>
        <v>8388</v>
      </c>
      <c r="AK15" s="32">
        <v>699</v>
      </c>
      <c r="AM15" s="31">
        <f>AN15*AM14</f>
        <v>8388</v>
      </c>
      <c r="AN15" s="32">
        <v>699</v>
      </c>
      <c r="AP15" s="31">
        <f>AQ15*AP14</f>
        <v>8388</v>
      </c>
      <c r="AQ15" s="32">
        <v>699</v>
      </c>
      <c r="AS15" s="31">
        <f>AT15*AS14</f>
        <v>8388</v>
      </c>
      <c r="AT15" s="32">
        <v>699</v>
      </c>
      <c r="AV15" s="31">
        <f>AW15*AV14</f>
        <v>8388</v>
      </c>
      <c r="AW15" s="32">
        <v>699</v>
      </c>
      <c r="AY15" s="31">
        <f>AZ15*AY14</f>
        <v>8388</v>
      </c>
      <c r="AZ15" s="32">
        <v>699</v>
      </c>
      <c r="BB15" s="31">
        <f>BC15*BB14</f>
        <v>8388</v>
      </c>
      <c r="BC15" s="32">
        <v>699</v>
      </c>
    </row>
    <row r="16" spans="1:55">
      <c r="A16" s="33" t="s">
        <v>98</v>
      </c>
      <c r="B16" s="34"/>
      <c r="C16" s="35">
        <v>0.3</v>
      </c>
      <c r="D16" s="36">
        <f>C16</f>
        <v>0.3</v>
      </c>
      <c r="F16" s="35">
        <f>C16</f>
        <v>0.3</v>
      </c>
      <c r="G16" s="36">
        <f>F16</f>
        <v>0.3</v>
      </c>
      <c r="I16" s="35">
        <f>F16</f>
        <v>0.3</v>
      </c>
      <c r="J16" s="36">
        <f>I16</f>
        <v>0.3</v>
      </c>
      <c r="L16" s="35">
        <f>C16</f>
        <v>0.3</v>
      </c>
      <c r="M16" s="36">
        <f>L16</f>
        <v>0.3</v>
      </c>
      <c r="O16" s="35">
        <f>L16</f>
        <v>0.3</v>
      </c>
      <c r="P16" s="36">
        <f>O16</f>
        <v>0.3</v>
      </c>
      <c r="R16" s="35">
        <f>O16</f>
        <v>0.3</v>
      </c>
      <c r="S16" s="36">
        <f>R16</f>
        <v>0.3</v>
      </c>
      <c r="U16" s="35">
        <f>L16</f>
        <v>0.3</v>
      </c>
      <c r="V16" s="36">
        <f>U16</f>
        <v>0.3</v>
      </c>
      <c r="X16" s="35">
        <f>U16</f>
        <v>0.3</v>
      </c>
      <c r="Y16" s="36">
        <f>X16</f>
        <v>0.3</v>
      </c>
      <c r="AA16" s="35">
        <f>X16</f>
        <v>0.3</v>
      </c>
      <c r="AB16" s="36">
        <f>AA16</f>
        <v>0.3</v>
      </c>
      <c r="AD16" s="35">
        <f>U16</f>
        <v>0.3</v>
      </c>
      <c r="AE16" s="36">
        <f>AD16</f>
        <v>0.3</v>
      </c>
      <c r="AG16" s="35">
        <f>AD16</f>
        <v>0.3</v>
      </c>
      <c r="AH16" s="36">
        <f>AG16</f>
        <v>0.3</v>
      </c>
      <c r="AJ16" s="35">
        <f>AG16</f>
        <v>0.3</v>
      </c>
      <c r="AK16" s="36">
        <f>AJ16</f>
        <v>0.3</v>
      </c>
      <c r="AM16" s="35">
        <f>AD16</f>
        <v>0.3</v>
      </c>
      <c r="AN16" s="36">
        <f>AM16</f>
        <v>0.3</v>
      </c>
      <c r="AP16" s="35">
        <f>AM16</f>
        <v>0.3</v>
      </c>
      <c r="AQ16" s="36">
        <f>AP16</f>
        <v>0.3</v>
      </c>
      <c r="AS16" s="35">
        <f>AP16</f>
        <v>0.3</v>
      </c>
      <c r="AT16" s="36">
        <f>AS16</f>
        <v>0.3</v>
      </c>
      <c r="AV16" s="35">
        <f>AM16</f>
        <v>0.3</v>
      </c>
      <c r="AW16" s="36">
        <f>AV16</f>
        <v>0.3</v>
      </c>
      <c r="AY16" s="35">
        <f>AV16</f>
        <v>0.3</v>
      </c>
      <c r="AZ16" s="36">
        <f>AY16</f>
        <v>0.3</v>
      </c>
      <c r="BB16" s="35">
        <f>AY16</f>
        <v>0.3</v>
      </c>
      <c r="BC16" s="36">
        <f>BB16</f>
        <v>0.3</v>
      </c>
    </row>
    <row r="17" spans="1:55">
      <c r="A17" s="37" t="s">
        <v>99</v>
      </c>
      <c r="B17" s="34"/>
      <c r="C17" s="38">
        <v>0</v>
      </c>
      <c r="D17" s="36">
        <f>C17</f>
        <v>0</v>
      </c>
      <c r="F17" s="38">
        <v>0</v>
      </c>
      <c r="G17" s="36">
        <f>F17</f>
        <v>0</v>
      </c>
      <c r="I17" s="38">
        <v>0</v>
      </c>
      <c r="J17" s="36">
        <f>I17</f>
        <v>0</v>
      </c>
      <c r="L17" s="38">
        <v>0</v>
      </c>
      <c r="M17" s="36">
        <f>L17</f>
        <v>0</v>
      </c>
      <c r="O17" s="38">
        <v>0</v>
      </c>
      <c r="P17" s="36">
        <f>O17</f>
        <v>0</v>
      </c>
      <c r="R17" s="38">
        <v>0</v>
      </c>
      <c r="S17" s="36">
        <f>R17</f>
        <v>0</v>
      </c>
      <c r="U17" s="38">
        <v>0</v>
      </c>
      <c r="V17" s="36">
        <f>U17</f>
        <v>0</v>
      </c>
      <c r="X17" s="38">
        <v>0</v>
      </c>
      <c r="Y17" s="36">
        <f>X17</f>
        <v>0</v>
      </c>
      <c r="AA17" s="38">
        <v>0</v>
      </c>
      <c r="AB17" s="36">
        <f>AA17</f>
        <v>0</v>
      </c>
      <c r="AD17" s="38">
        <v>0</v>
      </c>
      <c r="AE17" s="36">
        <f>AD17</f>
        <v>0</v>
      </c>
      <c r="AG17" s="38">
        <v>0</v>
      </c>
      <c r="AH17" s="36">
        <f>AG17</f>
        <v>0</v>
      </c>
      <c r="AJ17" s="38">
        <v>0</v>
      </c>
      <c r="AK17" s="36">
        <f>AJ17</f>
        <v>0</v>
      </c>
      <c r="AM17" s="38">
        <v>0</v>
      </c>
      <c r="AN17" s="36">
        <f>AM17</f>
        <v>0</v>
      </c>
      <c r="AP17" s="38">
        <v>0</v>
      </c>
      <c r="AQ17" s="36">
        <f>AP17</f>
        <v>0</v>
      </c>
      <c r="AS17" s="38">
        <v>0</v>
      </c>
      <c r="AT17" s="36">
        <f>AS17</f>
        <v>0</v>
      </c>
      <c r="AV17" s="38">
        <v>0</v>
      </c>
      <c r="AW17" s="36">
        <f>AV17</f>
        <v>0</v>
      </c>
      <c r="AY17" s="38">
        <v>0</v>
      </c>
      <c r="AZ17" s="36">
        <f>AY17</f>
        <v>0</v>
      </c>
      <c r="BB17" s="38">
        <v>0</v>
      </c>
      <c r="BC17" s="36">
        <f>BB17</f>
        <v>0</v>
      </c>
    </row>
    <row r="18" spans="1:55">
      <c r="A18" s="37" t="s">
        <v>100</v>
      </c>
      <c r="B18" s="34"/>
      <c r="C18" s="26">
        <f>C15*(1-C16)/(1-C17)</f>
        <v>5871.5999999999995</v>
      </c>
      <c r="D18" s="27">
        <f>D15*(1-D16)/(1-D17)</f>
        <v>489.29999999999995</v>
      </c>
      <c r="F18" s="26">
        <f>F15*(1-F16)/(1-F17)</f>
        <v>5871.5999999999995</v>
      </c>
      <c r="G18" s="27">
        <f>G15*(1-G16)/(1-G17)</f>
        <v>489.29999999999995</v>
      </c>
      <c r="I18" s="26">
        <f>I15*(1-I16)/(1-I17)</f>
        <v>5871.5999999999995</v>
      </c>
      <c r="J18" s="27">
        <f>J15*(1-J16)/(1-J17)</f>
        <v>489.29999999999995</v>
      </c>
      <c r="L18" s="26">
        <f>L15*(1-L16)/(1-L17)</f>
        <v>5871.5999999999995</v>
      </c>
      <c r="M18" s="27">
        <f>M15*(1-M16)/(1-M17)</f>
        <v>489.29999999999995</v>
      </c>
      <c r="O18" s="26">
        <f>O15*(1-O16)/(1-O17)</f>
        <v>5871.5999999999995</v>
      </c>
      <c r="P18" s="27">
        <f>P15*(1-P16)/(1-P17)</f>
        <v>489.29999999999995</v>
      </c>
      <c r="R18" s="26">
        <f>R15*(1-R16)/(1-R17)</f>
        <v>5871.5999999999995</v>
      </c>
      <c r="S18" s="27">
        <f>S15*(1-S16)/(1-S17)</f>
        <v>489.29999999999995</v>
      </c>
      <c r="U18" s="26">
        <f>U15*(1-U16)/(1-U17)</f>
        <v>5871.5999999999995</v>
      </c>
      <c r="V18" s="27">
        <f>V15*(1-V16)/(1-V17)</f>
        <v>489.29999999999995</v>
      </c>
      <c r="X18" s="26">
        <f>X15*(1-X16)/(1-X17)</f>
        <v>5871.5999999999995</v>
      </c>
      <c r="Y18" s="27">
        <f>Y15*(1-Y16)/(1-Y17)</f>
        <v>489.29999999999995</v>
      </c>
      <c r="AA18" s="26">
        <f>AA15*(1-AA16)/(1-AA17)</f>
        <v>5871.5999999999995</v>
      </c>
      <c r="AB18" s="27">
        <f>AB15*(1-AB16)/(1-AB17)</f>
        <v>489.29999999999995</v>
      </c>
      <c r="AD18" s="26">
        <f>AD15*(1-AD16)/(1-AD17)</f>
        <v>5871.5999999999995</v>
      </c>
      <c r="AE18" s="27">
        <f>AE15*(1-AE16)/(1-AE17)</f>
        <v>489.29999999999995</v>
      </c>
      <c r="AG18" s="26">
        <f>AG15*(1-AG16)/(1-AG17)</f>
        <v>5871.5999999999995</v>
      </c>
      <c r="AH18" s="27">
        <f>AH15*(1-AH16)/(1-AH17)</f>
        <v>489.29999999999995</v>
      </c>
      <c r="AJ18" s="26">
        <f>AJ15*(1-AJ16)/(1-AJ17)</f>
        <v>5871.5999999999995</v>
      </c>
      <c r="AK18" s="27">
        <f>AK15*(1-AK16)/(1-AK17)</f>
        <v>489.29999999999995</v>
      </c>
      <c r="AM18" s="26">
        <f>AM15*(1-AM16)/(1-AM17)</f>
        <v>5871.5999999999995</v>
      </c>
      <c r="AN18" s="27">
        <f>AN15*(1-AN16)/(1-AN17)</f>
        <v>489.29999999999995</v>
      </c>
      <c r="AP18" s="26">
        <f>AP15*(1-AP16)/(1-AP17)</f>
        <v>5871.5999999999995</v>
      </c>
      <c r="AQ18" s="27">
        <f>AQ15*(1-AQ16)/(1-AQ17)</f>
        <v>489.29999999999995</v>
      </c>
      <c r="AS18" s="26">
        <f>AS15*(1-AS16)/(1-AS17)</f>
        <v>5871.5999999999995</v>
      </c>
      <c r="AT18" s="27">
        <f>AT15*(1-AT16)/(1-AT17)</f>
        <v>489.29999999999995</v>
      </c>
      <c r="AV18" s="26">
        <f>AV15*(1-AV16)/(1-AV17)</f>
        <v>5871.5999999999995</v>
      </c>
      <c r="AW18" s="27">
        <f>AW15*(1-AW16)/(1-AW17)</f>
        <v>489.29999999999995</v>
      </c>
      <c r="AY18" s="26">
        <f>AY15*(1-AY16)/(1-AY17)</f>
        <v>5871.5999999999995</v>
      </c>
      <c r="AZ18" s="27">
        <f>AZ15*(1-AZ16)/(1-AZ17)</f>
        <v>489.29999999999995</v>
      </c>
      <c r="BB18" s="26">
        <f>BB15*(1-BB16)/(1-BB17)</f>
        <v>5871.5999999999995</v>
      </c>
      <c r="BC18" s="27">
        <f>BC15*(1-BC16)/(1-BC17)</f>
        <v>489.29999999999995</v>
      </c>
    </row>
    <row r="19" spans="1:55">
      <c r="A19" s="37" t="s">
        <v>101</v>
      </c>
      <c r="B19" s="34"/>
      <c r="C19" s="38">
        <v>0</v>
      </c>
      <c r="D19" s="36">
        <f>C19</f>
        <v>0</v>
      </c>
      <c r="F19" s="38">
        <v>0</v>
      </c>
      <c r="G19" s="36">
        <f>F19</f>
        <v>0</v>
      </c>
      <c r="I19" s="38">
        <v>0</v>
      </c>
      <c r="J19" s="36">
        <f>I19</f>
        <v>0</v>
      </c>
      <c r="L19" s="38">
        <v>0</v>
      </c>
      <c r="M19" s="36">
        <f>L19</f>
        <v>0</v>
      </c>
      <c r="O19" s="38">
        <v>0</v>
      </c>
      <c r="P19" s="36">
        <f>O19</f>
        <v>0</v>
      </c>
      <c r="R19" s="38">
        <v>0</v>
      </c>
      <c r="S19" s="36">
        <f>R19</f>
        <v>0</v>
      </c>
      <c r="U19" s="38">
        <v>0</v>
      </c>
      <c r="V19" s="36">
        <f>U19</f>
        <v>0</v>
      </c>
      <c r="X19" s="38">
        <v>0</v>
      </c>
      <c r="Y19" s="36">
        <f>X19</f>
        <v>0</v>
      </c>
      <c r="AA19" s="38">
        <v>0</v>
      </c>
      <c r="AB19" s="36">
        <f>AA19</f>
        <v>0</v>
      </c>
      <c r="AD19" s="38">
        <v>0</v>
      </c>
      <c r="AE19" s="36">
        <f>AD19</f>
        <v>0</v>
      </c>
      <c r="AG19" s="38">
        <v>0</v>
      </c>
      <c r="AH19" s="36">
        <f>AG19</f>
        <v>0</v>
      </c>
      <c r="AJ19" s="38">
        <v>0</v>
      </c>
      <c r="AK19" s="36">
        <f>AJ19</f>
        <v>0</v>
      </c>
      <c r="AM19" s="38">
        <v>0</v>
      </c>
      <c r="AN19" s="36">
        <f>AM19</f>
        <v>0</v>
      </c>
      <c r="AP19" s="38">
        <v>0</v>
      </c>
      <c r="AQ19" s="36">
        <f>AP19</f>
        <v>0</v>
      </c>
      <c r="AS19" s="38">
        <v>0</v>
      </c>
      <c r="AT19" s="36">
        <f>AS19</f>
        <v>0</v>
      </c>
      <c r="AV19" s="38">
        <v>0</v>
      </c>
      <c r="AW19" s="36">
        <f>AV19</f>
        <v>0</v>
      </c>
      <c r="AY19" s="38">
        <v>0</v>
      </c>
      <c r="AZ19" s="36">
        <f>AY19</f>
        <v>0</v>
      </c>
      <c r="BB19" s="38">
        <v>0</v>
      </c>
      <c r="BC19" s="36">
        <f>BB19</f>
        <v>0</v>
      </c>
    </row>
    <row r="20" spans="1:55">
      <c r="A20" s="39" t="s">
        <v>102</v>
      </c>
      <c r="B20" s="40"/>
      <c r="C20" s="26">
        <f>C18/(1+C19)</f>
        <v>5871.5999999999995</v>
      </c>
      <c r="D20" s="27">
        <f>D18/(1+D19)</f>
        <v>489.29999999999995</v>
      </c>
      <c r="F20" s="26">
        <f>F18/(1+F19)</f>
        <v>5871.5999999999995</v>
      </c>
      <c r="G20" s="27">
        <f>G18/(1+G19)</f>
        <v>489.29999999999995</v>
      </c>
      <c r="I20" s="26">
        <f>I18/(1+I19)</f>
        <v>5871.5999999999995</v>
      </c>
      <c r="J20" s="27">
        <f>J18/(1+J19)</f>
        <v>489.29999999999995</v>
      </c>
      <c r="L20" s="26">
        <f>L18/(1+L19)</f>
        <v>5871.5999999999995</v>
      </c>
      <c r="M20" s="27">
        <f>M18/(1+M19)</f>
        <v>489.29999999999995</v>
      </c>
      <c r="O20" s="26">
        <f>O18/(1+O19)</f>
        <v>5871.5999999999995</v>
      </c>
      <c r="P20" s="27">
        <f>P18/(1+P19)</f>
        <v>489.29999999999995</v>
      </c>
      <c r="R20" s="26">
        <f>R18/(1+R19)</f>
        <v>5871.5999999999995</v>
      </c>
      <c r="S20" s="27">
        <f>S18/(1+S19)</f>
        <v>489.29999999999995</v>
      </c>
      <c r="U20" s="26">
        <f>U18/(1+U19)</f>
        <v>5871.5999999999995</v>
      </c>
      <c r="V20" s="27">
        <f>V18/(1+V19)</f>
        <v>489.29999999999995</v>
      </c>
      <c r="X20" s="26">
        <f>X18/(1+X19)</f>
        <v>5871.5999999999995</v>
      </c>
      <c r="Y20" s="27">
        <f>Y18/(1+Y19)</f>
        <v>489.29999999999995</v>
      </c>
      <c r="AA20" s="26">
        <f>AA18/(1+AA19)</f>
        <v>5871.5999999999995</v>
      </c>
      <c r="AB20" s="27">
        <f>AB18/(1+AB19)</f>
        <v>489.29999999999995</v>
      </c>
      <c r="AD20" s="26">
        <f>AD18/(1+AD19)</f>
        <v>5871.5999999999995</v>
      </c>
      <c r="AE20" s="27">
        <f>AE18/(1+AE19)</f>
        <v>489.29999999999995</v>
      </c>
      <c r="AG20" s="26">
        <f>AG18/(1+AG19)</f>
        <v>5871.5999999999995</v>
      </c>
      <c r="AH20" s="27">
        <f>AH18/(1+AH19)</f>
        <v>489.29999999999995</v>
      </c>
      <c r="AJ20" s="26">
        <f>AJ18/(1+AJ19)</f>
        <v>5871.5999999999995</v>
      </c>
      <c r="AK20" s="27">
        <f>AK18/(1+AK19)</f>
        <v>489.29999999999995</v>
      </c>
      <c r="AM20" s="26">
        <f>AM18/(1+AM19)</f>
        <v>5871.5999999999995</v>
      </c>
      <c r="AN20" s="27">
        <f>AN18/(1+AN19)</f>
        <v>489.29999999999995</v>
      </c>
      <c r="AP20" s="26">
        <f>AP18/(1+AP19)</f>
        <v>5871.5999999999995</v>
      </c>
      <c r="AQ20" s="27">
        <f>AQ18/(1+AQ19)</f>
        <v>489.29999999999995</v>
      </c>
      <c r="AS20" s="26">
        <f>AS18/(1+AS19)</f>
        <v>5871.5999999999995</v>
      </c>
      <c r="AT20" s="27">
        <f>AT18/(1+AT19)</f>
        <v>489.29999999999995</v>
      </c>
      <c r="AV20" s="26">
        <f>AV18/(1+AV19)</f>
        <v>5871.5999999999995</v>
      </c>
      <c r="AW20" s="27">
        <f>AW18/(1+AW19)</f>
        <v>489.29999999999995</v>
      </c>
      <c r="AY20" s="26">
        <f>AY18/(1+AY19)</f>
        <v>5871.5999999999995</v>
      </c>
      <c r="AZ20" s="27">
        <f>AZ18/(1+AZ19)</f>
        <v>489.29999999999995</v>
      </c>
      <c r="BB20" s="26">
        <f>BB18/(1+BB19)</f>
        <v>5871.5999999999995</v>
      </c>
      <c r="BC20" s="27">
        <f>BC18/(1+BC19)</f>
        <v>489.29999999999995</v>
      </c>
    </row>
    <row r="21" spans="1:55">
      <c r="A21" s="37" t="s">
        <v>103</v>
      </c>
      <c r="B21" s="34"/>
      <c r="C21" s="35">
        <v>0.18</v>
      </c>
      <c r="D21" s="36">
        <f>C21</f>
        <v>0.18</v>
      </c>
      <c r="F21" s="35">
        <v>0.18</v>
      </c>
      <c r="G21" s="36">
        <f>F21</f>
        <v>0.18</v>
      </c>
      <c r="I21" s="35">
        <v>0.18</v>
      </c>
      <c r="J21" s="36">
        <f>I21</f>
        <v>0.18</v>
      </c>
      <c r="L21" s="35">
        <v>0.18</v>
      </c>
      <c r="M21" s="36">
        <f>L21</f>
        <v>0.18</v>
      </c>
      <c r="O21" s="35">
        <v>0.18</v>
      </c>
      <c r="P21" s="36">
        <f>O21</f>
        <v>0.18</v>
      </c>
      <c r="R21" s="35">
        <v>0.18</v>
      </c>
      <c r="S21" s="36">
        <f>R21</f>
        <v>0.18</v>
      </c>
      <c r="U21" s="35">
        <v>0.18</v>
      </c>
      <c r="V21" s="36">
        <f>U21</f>
        <v>0.18</v>
      </c>
      <c r="X21" s="35">
        <v>0.18</v>
      </c>
      <c r="Y21" s="36">
        <f>X21</f>
        <v>0.18</v>
      </c>
      <c r="AA21" s="35">
        <v>0.18</v>
      </c>
      <c r="AB21" s="36">
        <f>AA21</f>
        <v>0.18</v>
      </c>
      <c r="AD21" s="35">
        <v>0.18</v>
      </c>
      <c r="AE21" s="36">
        <f>AD21</f>
        <v>0.18</v>
      </c>
      <c r="AG21" s="35">
        <v>0.18</v>
      </c>
      <c r="AH21" s="36">
        <f>AG21</f>
        <v>0.18</v>
      </c>
      <c r="AJ21" s="35">
        <v>0.18</v>
      </c>
      <c r="AK21" s="36">
        <f>AJ21</f>
        <v>0.18</v>
      </c>
      <c r="AM21" s="35">
        <v>0.18</v>
      </c>
      <c r="AN21" s="36">
        <f>AM21</f>
        <v>0.18</v>
      </c>
      <c r="AP21" s="35">
        <v>0.18</v>
      </c>
      <c r="AQ21" s="36">
        <f>AP21</f>
        <v>0.18</v>
      </c>
      <c r="AS21" s="35">
        <v>0.18</v>
      </c>
      <c r="AT21" s="36">
        <f>AS21</f>
        <v>0.18</v>
      </c>
      <c r="AV21" s="35">
        <v>0.18</v>
      </c>
      <c r="AW21" s="36">
        <f>AV21</f>
        <v>0.18</v>
      </c>
      <c r="AY21" s="35">
        <v>0.18</v>
      </c>
      <c r="AZ21" s="36">
        <f>AY21</f>
        <v>0.18</v>
      </c>
      <c r="BB21" s="35">
        <v>0.18</v>
      </c>
      <c r="BC21" s="36">
        <f>BB21</f>
        <v>0.18</v>
      </c>
    </row>
    <row r="22" spans="1:55">
      <c r="A22" s="41" t="s">
        <v>104</v>
      </c>
      <c r="B22" s="42"/>
      <c r="C22" s="43">
        <f>C20/(1+C21)</f>
        <v>4975.9322033898306</v>
      </c>
      <c r="D22" s="44">
        <f>D20/(1+D21)</f>
        <v>414.66101694915255</v>
      </c>
      <c r="F22" s="43">
        <f>F20/(1+F21)</f>
        <v>4975.9322033898306</v>
      </c>
      <c r="G22" s="44">
        <f>G20/(1+G21)</f>
        <v>414.66101694915255</v>
      </c>
      <c r="I22" s="43">
        <f>I20/(1+I21)</f>
        <v>4975.9322033898306</v>
      </c>
      <c r="J22" s="44">
        <f>J20/(1+J21)</f>
        <v>414.66101694915255</v>
      </c>
      <c r="L22" s="43">
        <f>L20/(1+L21)</f>
        <v>4975.9322033898306</v>
      </c>
      <c r="M22" s="44">
        <f>M20/(1+M21)</f>
        <v>414.66101694915255</v>
      </c>
      <c r="O22" s="43">
        <f>O20/(1+O21)</f>
        <v>4975.9322033898306</v>
      </c>
      <c r="P22" s="44">
        <f>P20/(1+P21)</f>
        <v>414.66101694915255</v>
      </c>
      <c r="R22" s="43">
        <f>R20/(1+R21)</f>
        <v>4975.9322033898306</v>
      </c>
      <c r="S22" s="44">
        <f>S20/(1+S21)</f>
        <v>414.66101694915255</v>
      </c>
      <c r="U22" s="43">
        <f>U20/(1+U21)</f>
        <v>4975.9322033898306</v>
      </c>
      <c r="V22" s="44">
        <f>V20/(1+V21)</f>
        <v>414.66101694915255</v>
      </c>
      <c r="X22" s="43">
        <f>X20/(1+X21)</f>
        <v>4975.9322033898306</v>
      </c>
      <c r="Y22" s="44">
        <f>Y20/(1+Y21)</f>
        <v>414.66101694915255</v>
      </c>
      <c r="AA22" s="43">
        <f>AA20/(1+AA21)</f>
        <v>4975.9322033898306</v>
      </c>
      <c r="AB22" s="44">
        <f>AB20/(1+AB21)</f>
        <v>414.66101694915255</v>
      </c>
      <c r="AD22" s="43">
        <f>AD20/(1+AD21)</f>
        <v>4975.9322033898306</v>
      </c>
      <c r="AE22" s="44">
        <f>AE20/(1+AE21)</f>
        <v>414.66101694915255</v>
      </c>
      <c r="AG22" s="43">
        <f>AG20/(1+AG21)</f>
        <v>4975.9322033898306</v>
      </c>
      <c r="AH22" s="44">
        <f>AH20/(1+AH21)</f>
        <v>414.66101694915255</v>
      </c>
      <c r="AJ22" s="43">
        <f>AJ20/(1+AJ21)</f>
        <v>4975.9322033898306</v>
      </c>
      <c r="AK22" s="44">
        <f>AK20/(1+AK21)</f>
        <v>414.66101694915255</v>
      </c>
      <c r="AM22" s="43">
        <f>AM20/(1+AM21)</f>
        <v>4975.9322033898306</v>
      </c>
      <c r="AN22" s="44">
        <f>AN20/(1+AN21)</f>
        <v>414.66101694915255</v>
      </c>
      <c r="AP22" s="43">
        <f>AP20/(1+AP21)</f>
        <v>4975.9322033898306</v>
      </c>
      <c r="AQ22" s="44">
        <f>AQ20/(1+AQ21)</f>
        <v>414.66101694915255</v>
      </c>
      <c r="AS22" s="43">
        <f>AS20/(1+AS21)</f>
        <v>4975.9322033898306</v>
      </c>
      <c r="AT22" s="44">
        <f>AT20/(1+AT21)</f>
        <v>414.66101694915255</v>
      </c>
      <c r="AV22" s="43">
        <f>AV20/(1+AV21)</f>
        <v>4975.9322033898306</v>
      </c>
      <c r="AW22" s="44">
        <f>AW20/(1+AW21)</f>
        <v>414.66101694915255</v>
      </c>
      <c r="AY22" s="43">
        <f>AY20/(1+AY21)</f>
        <v>4975.9322033898306</v>
      </c>
      <c r="AZ22" s="44">
        <f>AZ20/(1+AZ21)</f>
        <v>414.66101694915255</v>
      </c>
      <c r="BB22" s="43">
        <f>BB20/(1+BB21)</f>
        <v>4975.9322033898306</v>
      </c>
      <c r="BC22" s="44">
        <f>BC20/(1+BC21)</f>
        <v>414.66101694915255</v>
      </c>
    </row>
    <row r="23" spans="1:55">
      <c r="A23" s="45" t="s">
        <v>105</v>
      </c>
      <c r="B23" s="46"/>
      <c r="C23" s="47">
        <v>0.02</v>
      </c>
      <c r="D23" s="48">
        <v>0.02</v>
      </c>
      <c r="F23" s="47">
        <v>0.02</v>
      </c>
      <c r="G23" s="48">
        <v>0.02</v>
      </c>
      <c r="I23" s="47">
        <v>0.02</v>
      </c>
      <c r="J23" s="48">
        <v>0.02</v>
      </c>
      <c r="L23" s="47">
        <v>0.02</v>
      </c>
      <c r="M23" s="48">
        <v>0.02</v>
      </c>
      <c r="O23" s="47">
        <v>0.02</v>
      </c>
      <c r="P23" s="48">
        <v>0.02</v>
      </c>
      <c r="R23" s="47">
        <v>0.02</v>
      </c>
      <c r="S23" s="48">
        <v>0.02</v>
      </c>
      <c r="U23" s="47">
        <v>0.02</v>
      </c>
      <c r="V23" s="48">
        <v>0.02</v>
      </c>
      <c r="X23" s="47">
        <v>0.02</v>
      </c>
      <c r="Y23" s="48">
        <v>0.02</v>
      </c>
      <c r="AA23" s="47">
        <v>0.02</v>
      </c>
      <c r="AB23" s="48">
        <v>0.02</v>
      </c>
      <c r="AD23" s="47">
        <v>0.02</v>
      </c>
      <c r="AE23" s="48">
        <v>0.02</v>
      </c>
      <c r="AG23" s="47">
        <v>0.02</v>
      </c>
      <c r="AH23" s="48">
        <v>0.02</v>
      </c>
      <c r="AJ23" s="47">
        <v>0.02</v>
      </c>
      <c r="AK23" s="48">
        <v>0.02</v>
      </c>
      <c r="AM23" s="47">
        <v>0.02</v>
      </c>
      <c r="AN23" s="48">
        <v>0.02</v>
      </c>
      <c r="AP23" s="47">
        <v>0.02</v>
      </c>
      <c r="AQ23" s="48">
        <v>0.02</v>
      </c>
      <c r="AS23" s="47">
        <v>0.02</v>
      </c>
      <c r="AT23" s="48">
        <v>0.02</v>
      </c>
      <c r="AV23" s="47">
        <v>0.02</v>
      </c>
      <c r="AW23" s="48">
        <v>0.02</v>
      </c>
      <c r="AY23" s="47">
        <v>0.02</v>
      </c>
      <c r="AZ23" s="48">
        <v>0.02</v>
      </c>
      <c r="BB23" s="47">
        <v>0.02</v>
      </c>
      <c r="BC23" s="48">
        <v>0.02</v>
      </c>
    </row>
    <row r="24" spans="1:55">
      <c r="A24" s="37" t="s">
        <v>106</v>
      </c>
      <c r="B24" s="34"/>
      <c r="C24" s="49">
        <f>'RM '!$H$25</f>
        <v>89.006575999999981</v>
      </c>
      <c r="D24" s="50">
        <f>C24</f>
        <v>89.006575999999981</v>
      </c>
      <c r="F24" s="49">
        <f>'RM '!$M$25</f>
        <v>95.882575999999986</v>
      </c>
      <c r="G24" s="50">
        <f>F24</f>
        <v>95.882575999999986</v>
      </c>
      <c r="I24" s="49">
        <f>'RM '!$R$25</f>
        <v>90.962575999999984</v>
      </c>
      <c r="J24" s="50">
        <f>I24</f>
        <v>90.962575999999984</v>
      </c>
      <c r="L24" s="49">
        <f>'RM '!$H$25</f>
        <v>89.006575999999981</v>
      </c>
      <c r="M24" s="50">
        <f>L24</f>
        <v>89.006575999999981</v>
      </c>
      <c r="O24" s="49">
        <f>'RM '!$M$25</f>
        <v>95.882575999999986</v>
      </c>
      <c r="P24" s="50">
        <f>O24</f>
        <v>95.882575999999986</v>
      </c>
      <c r="R24" s="49">
        <f>'RM '!$R$25</f>
        <v>90.962575999999984</v>
      </c>
      <c r="S24" s="50">
        <f>R24</f>
        <v>90.962575999999984</v>
      </c>
      <c r="U24" s="49">
        <f>'RM '!$H$25</f>
        <v>89.006575999999981</v>
      </c>
      <c r="V24" s="50">
        <f>U24</f>
        <v>89.006575999999981</v>
      </c>
      <c r="X24" s="49">
        <f>'RM '!$M$25</f>
        <v>95.882575999999986</v>
      </c>
      <c r="Y24" s="50">
        <f>X24</f>
        <v>95.882575999999986</v>
      </c>
      <c r="AA24" s="49">
        <f>'RM '!$R$25</f>
        <v>90.962575999999984</v>
      </c>
      <c r="AB24" s="50">
        <f>AA24</f>
        <v>90.962575999999984</v>
      </c>
      <c r="AD24" s="49">
        <f>'RM '!$H$25</f>
        <v>89.006575999999981</v>
      </c>
      <c r="AE24" s="50">
        <f>AD24</f>
        <v>89.006575999999981</v>
      </c>
      <c r="AG24" s="49">
        <f>'RM '!$M$25</f>
        <v>95.882575999999986</v>
      </c>
      <c r="AH24" s="50">
        <f>AG24</f>
        <v>95.882575999999986</v>
      </c>
      <c r="AJ24" s="49">
        <f>'RM '!$R$25</f>
        <v>90.962575999999984</v>
      </c>
      <c r="AK24" s="50">
        <f>AJ24</f>
        <v>90.962575999999984</v>
      </c>
      <c r="AM24" s="49">
        <f>'RM '!$H$25</f>
        <v>89.006575999999981</v>
      </c>
      <c r="AN24" s="50">
        <f>AM24</f>
        <v>89.006575999999981</v>
      </c>
      <c r="AP24" s="49">
        <f>'RM '!$M$25</f>
        <v>95.882575999999986</v>
      </c>
      <c r="AQ24" s="50">
        <f>AP24</f>
        <v>95.882575999999986</v>
      </c>
      <c r="AS24" s="49">
        <f>'RM '!$R$25</f>
        <v>90.962575999999984</v>
      </c>
      <c r="AT24" s="50">
        <f>AS24</f>
        <v>90.962575999999984</v>
      </c>
      <c r="AV24" s="49">
        <f>'RM '!$H$25</f>
        <v>89.006575999999981</v>
      </c>
      <c r="AW24" s="50">
        <f>AV24</f>
        <v>89.006575999999981</v>
      </c>
      <c r="AY24" s="49">
        <f>'RM '!$M$25</f>
        <v>95.882575999999986</v>
      </c>
      <c r="AZ24" s="50">
        <f>AY24</f>
        <v>95.882575999999986</v>
      </c>
      <c r="BB24" s="49">
        <f>'RM '!$R$25</f>
        <v>90.962575999999984</v>
      </c>
      <c r="BC24" s="50">
        <f>BB24</f>
        <v>90.962575999999984</v>
      </c>
    </row>
    <row r="25" spans="1:55">
      <c r="A25" s="51" t="s">
        <v>107</v>
      </c>
      <c r="B25" s="52"/>
      <c r="C25" s="53">
        <f>C24*C13*(1+C23)</f>
        <v>435.77619609599986</v>
      </c>
      <c r="D25" s="53">
        <f>D24*D13*(1+D23)</f>
        <v>36.314683007999996</v>
      </c>
      <c r="F25" s="53">
        <f>F24*F13*(1+F23)</f>
        <v>469.44109209599992</v>
      </c>
      <c r="G25" s="53">
        <f>G24*G13*(1+G23)</f>
        <v>39.120091007999996</v>
      </c>
      <c r="I25" s="53">
        <f>I24*I13*(1+I23)</f>
        <v>445.35277209599991</v>
      </c>
      <c r="J25" s="53">
        <f>J24*J13*(1+J23)</f>
        <v>37.112731007999997</v>
      </c>
      <c r="L25" s="53">
        <f>L24*L13*(1+L23)</f>
        <v>435.77619609599986</v>
      </c>
      <c r="M25" s="53">
        <f>M24*M13*(1+M23)</f>
        <v>36.314683007999996</v>
      </c>
      <c r="O25" s="53">
        <f>O24*O13*(1+O23)</f>
        <v>469.44109209599992</v>
      </c>
      <c r="P25" s="53">
        <f>P24*P13*(1+P23)</f>
        <v>39.120091007999996</v>
      </c>
      <c r="R25" s="53">
        <f>R24*R13*(1+R23)</f>
        <v>445.35277209599991</v>
      </c>
      <c r="S25" s="53">
        <f>S24*S13*(1+S23)</f>
        <v>37.112731007999997</v>
      </c>
      <c r="U25" s="53">
        <f>U24*U13*(1+U23)</f>
        <v>435.77619609599986</v>
      </c>
      <c r="V25" s="53">
        <f>V24*V13*(1+V23)</f>
        <v>36.314683007999996</v>
      </c>
      <c r="X25" s="53">
        <f>X24*X13*(1+X23)</f>
        <v>469.44109209599992</v>
      </c>
      <c r="Y25" s="53">
        <f>Y24*Y13*(1+Y23)</f>
        <v>39.120091007999996</v>
      </c>
      <c r="AA25" s="53">
        <f>AA24*AA13*(1+AA23)</f>
        <v>445.35277209599991</v>
      </c>
      <c r="AB25" s="53">
        <f>AB24*AB13*(1+AB23)</f>
        <v>37.112731007999997</v>
      </c>
      <c r="AD25" s="53">
        <f>AD24*AD13*(1+AD23)</f>
        <v>435.77619609599986</v>
      </c>
      <c r="AE25" s="53">
        <f>AE24*AE13*(1+AE23)</f>
        <v>36.314683007999996</v>
      </c>
      <c r="AG25" s="53">
        <f>AG24*AG13*(1+AG23)</f>
        <v>469.44109209599992</v>
      </c>
      <c r="AH25" s="53">
        <f>AH24*AH13*(1+AH23)</f>
        <v>39.120091007999996</v>
      </c>
      <c r="AJ25" s="53">
        <f>AJ24*AJ13*(1+AJ23)</f>
        <v>445.35277209599991</v>
      </c>
      <c r="AK25" s="53">
        <f>AK24*AK13*(1+AK23)</f>
        <v>37.112731007999997</v>
      </c>
      <c r="AM25" s="53">
        <f>AM24*AM13*(1+AM23)</f>
        <v>435.77619609599986</v>
      </c>
      <c r="AN25" s="53">
        <f>AN24*AN13*(1+AN23)</f>
        <v>36.314683007999996</v>
      </c>
      <c r="AP25" s="53">
        <f>AP24*AP13*(1+AP23)</f>
        <v>469.44109209599992</v>
      </c>
      <c r="AQ25" s="53">
        <f>AQ24*AQ13*(1+AQ23)</f>
        <v>39.120091007999996</v>
      </c>
      <c r="AS25" s="53">
        <f>AS24*AS13*(1+AS23)</f>
        <v>445.35277209599991</v>
      </c>
      <c r="AT25" s="53">
        <f>AT24*AT13*(1+AT23)</f>
        <v>37.112731007999997</v>
      </c>
      <c r="AV25" s="53">
        <f>AV24*AV13*(1+AV23)</f>
        <v>435.77619609599986</v>
      </c>
      <c r="AW25" s="53">
        <f>AW24*AW13*(1+AW23)</f>
        <v>36.314683007999996</v>
      </c>
      <c r="AY25" s="53">
        <f>AY24*AY13*(1+AY23)</f>
        <v>469.44109209599992</v>
      </c>
      <c r="AZ25" s="53">
        <f>AZ24*AZ13*(1+AZ23)</f>
        <v>39.120091007999996</v>
      </c>
      <c r="BB25" s="53">
        <f>BB24*BB13*(1+BB23)</f>
        <v>445.35277209599991</v>
      </c>
      <c r="BC25" s="53">
        <f>BC24*BC13*(1+BC23)</f>
        <v>37.112731007999997</v>
      </c>
    </row>
    <row r="26" spans="1:55">
      <c r="A26" s="55" t="s">
        <v>168</v>
      </c>
      <c r="B26" s="34"/>
      <c r="C26" s="28">
        <f>'PM BOM Revised 17.01'!T11</f>
        <v>238.68</v>
      </c>
      <c r="D26" s="27">
        <f>C26/C$14</f>
        <v>19.89</v>
      </c>
      <c r="F26" s="28">
        <f>C26</f>
        <v>238.68</v>
      </c>
      <c r="G26" s="27">
        <f>F26/F$14</f>
        <v>19.89</v>
      </c>
      <c r="I26" s="28">
        <f>C26</f>
        <v>238.68</v>
      </c>
      <c r="J26" s="27">
        <f>I26/I$14</f>
        <v>19.89</v>
      </c>
      <c r="L26" s="28">
        <f>'PM BOM Revised 17.01'!T11</f>
        <v>238.68</v>
      </c>
      <c r="M26" s="27">
        <f>L26/L$14</f>
        <v>19.89</v>
      </c>
      <c r="O26" s="28">
        <f>L26</f>
        <v>238.68</v>
      </c>
      <c r="P26" s="27">
        <f>O26/O$14</f>
        <v>19.89</v>
      </c>
      <c r="R26" s="28">
        <f>L26</f>
        <v>238.68</v>
      </c>
      <c r="S26" s="27">
        <f>R26/R$14</f>
        <v>19.89</v>
      </c>
      <c r="U26" s="28">
        <f>'PM BOM Revised 17.01'!T12</f>
        <v>236.23200000000003</v>
      </c>
      <c r="V26" s="27">
        <f>U26/U$14</f>
        <v>19.686000000000003</v>
      </c>
      <c r="X26" s="28">
        <f>U26</f>
        <v>236.23200000000003</v>
      </c>
      <c r="Y26" s="27">
        <f>X26/X$14</f>
        <v>19.686000000000003</v>
      </c>
      <c r="AA26" s="28">
        <f>U26</f>
        <v>236.23200000000003</v>
      </c>
      <c r="AB26" s="27">
        <f>AA26/AA$14</f>
        <v>19.686000000000003</v>
      </c>
      <c r="AD26" s="28">
        <f>'PM BOM Revised 17.01'!T13</f>
        <v>232.56</v>
      </c>
      <c r="AE26" s="27">
        <f>AD26/AD$14</f>
        <v>19.38</v>
      </c>
      <c r="AG26" s="28">
        <f>AD26</f>
        <v>232.56</v>
      </c>
      <c r="AH26" s="27">
        <f>AG26/AG$14</f>
        <v>19.38</v>
      </c>
      <c r="AJ26" s="28">
        <f>AD26</f>
        <v>232.56</v>
      </c>
      <c r="AK26" s="27">
        <f>AJ26/AJ$14</f>
        <v>19.38</v>
      </c>
      <c r="AM26" s="28">
        <f>'PM BOM Revised 17.01'!T14</f>
        <v>230.11200000000002</v>
      </c>
      <c r="AN26" s="27">
        <f>AM26/AM$14</f>
        <v>19.176000000000002</v>
      </c>
      <c r="AP26" s="28">
        <f>AM26</f>
        <v>230.11200000000002</v>
      </c>
      <c r="AQ26" s="27">
        <f>AP26/AP$14</f>
        <v>19.176000000000002</v>
      </c>
      <c r="AS26" s="28">
        <f>AM26</f>
        <v>230.11200000000002</v>
      </c>
      <c r="AT26" s="27">
        <f>AS26/AS$14</f>
        <v>19.176000000000002</v>
      </c>
      <c r="AV26" s="28">
        <f>'PM BOM Revised 17.01'!T15</f>
        <v>227.66400000000002</v>
      </c>
      <c r="AW26" s="27">
        <f>AV26/AV$14</f>
        <v>18.972000000000001</v>
      </c>
      <c r="AY26" s="28">
        <f>AV26</f>
        <v>227.66400000000002</v>
      </c>
      <c r="AZ26" s="27">
        <f>AY26/AY$14</f>
        <v>18.972000000000001</v>
      </c>
      <c r="BB26" s="28">
        <f>AV26</f>
        <v>227.66400000000002</v>
      </c>
      <c r="BC26" s="27">
        <f>BB26/BB$14</f>
        <v>18.972000000000001</v>
      </c>
    </row>
    <row r="27" spans="1:55">
      <c r="A27" s="55" t="s">
        <v>169</v>
      </c>
      <c r="B27" s="34"/>
      <c r="C27" s="28">
        <f>'PM BOM Revised 17.01'!$T$18</f>
        <v>36.72</v>
      </c>
      <c r="D27" s="27">
        <f t="shared" ref="D27:D31" si="0">C27/C$14</f>
        <v>3.06</v>
      </c>
      <c r="F27" s="28">
        <f t="shared" ref="F27:F31" si="1">C27</f>
        <v>36.72</v>
      </c>
      <c r="G27" s="27">
        <f t="shared" ref="G27:G31" si="2">F27/F$14</f>
        <v>3.06</v>
      </c>
      <c r="I27" s="28">
        <f t="shared" ref="I27:I31" si="3">C27</f>
        <v>36.72</v>
      </c>
      <c r="J27" s="27">
        <f t="shared" ref="J27:J31" si="4">I27/I$14</f>
        <v>3.06</v>
      </c>
      <c r="L27" s="28">
        <f>'PM BOM Revised 17.01'!$T$18</f>
        <v>36.72</v>
      </c>
      <c r="M27" s="27">
        <f t="shared" ref="M27:M31" si="5">L27/L$14</f>
        <v>3.06</v>
      </c>
      <c r="O27" s="28">
        <f t="shared" ref="O27:O31" si="6">L27</f>
        <v>36.72</v>
      </c>
      <c r="P27" s="27">
        <f t="shared" ref="P27:P31" si="7">O27/O$14</f>
        <v>3.06</v>
      </c>
      <c r="R27" s="28">
        <f t="shared" ref="R27:R31" si="8">L27</f>
        <v>36.72</v>
      </c>
      <c r="S27" s="27">
        <f t="shared" ref="S27:S31" si="9">R27/R$14</f>
        <v>3.06</v>
      </c>
      <c r="U27" s="28">
        <f>'PM BOM Revised 17.01'!$T$18</f>
        <v>36.72</v>
      </c>
      <c r="V27" s="27">
        <f t="shared" ref="V27:V31" si="10">U27/U$14</f>
        <v>3.06</v>
      </c>
      <c r="X27" s="28">
        <f t="shared" ref="X27:X31" si="11">U27</f>
        <v>36.72</v>
      </c>
      <c r="Y27" s="27">
        <f t="shared" ref="Y27:Y31" si="12">X27/X$14</f>
        <v>3.06</v>
      </c>
      <c r="AA27" s="28">
        <f t="shared" ref="AA27:AA31" si="13">U27</f>
        <v>36.72</v>
      </c>
      <c r="AB27" s="27">
        <f t="shared" ref="AB27:AB31" si="14">AA27/AA$14</f>
        <v>3.06</v>
      </c>
      <c r="AD27" s="28">
        <f>'PM BOM Revised 17.01'!$T$18</f>
        <v>36.72</v>
      </c>
      <c r="AE27" s="27">
        <f t="shared" ref="AE27:AE31" si="15">AD27/AD$14</f>
        <v>3.06</v>
      </c>
      <c r="AG27" s="28">
        <f t="shared" ref="AG27:AG31" si="16">AD27</f>
        <v>36.72</v>
      </c>
      <c r="AH27" s="27">
        <f t="shared" ref="AH27:AH31" si="17">AG27/AG$14</f>
        <v>3.06</v>
      </c>
      <c r="AJ27" s="28">
        <f t="shared" ref="AJ27:AJ31" si="18">AD27</f>
        <v>36.72</v>
      </c>
      <c r="AK27" s="27">
        <f t="shared" ref="AK27:AK31" si="19">AJ27/AJ$14</f>
        <v>3.06</v>
      </c>
      <c r="AM27" s="28">
        <f>'PM BOM Revised 17.01'!$T$18</f>
        <v>36.72</v>
      </c>
      <c r="AN27" s="27">
        <f t="shared" ref="AN27:AN31" si="20">AM27/AM$14</f>
        <v>3.06</v>
      </c>
      <c r="AP27" s="28">
        <f t="shared" ref="AP27:AP31" si="21">AM27</f>
        <v>36.72</v>
      </c>
      <c r="AQ27" s="27">
        <f t="shared" ref="AQ27:AQ31" si="22">AP27/AP$14</f>
        <v>3.06</v>
      </c>
      <c r="AS27" s="28">
        <f t="shared" ref="AS27:AS31" si="23">AM27</f>
        <v>36.72</v>
      </c>
      <c r="AT27" s="27">
        <f t="shared" ref="AT27:AT31" si="24">AS27/AS$14</f>
        <v>3.06</v>
      </c>
      <c r="AV27" s="28">
        <f>'PM BOM Revised 17.01'!$T$18</f>
        <v>36.72</v>
      </c>
      <c r="AW27" s="27">
        <f t="shared" ref="AW27:AW31" si="25">AV27/AV$14</f>
        <v>3.06</v>
      </c>
      <c r="AY27" s="28">
        <f t="shared" ref="AY27:AY31" si="26">AV27</f>
        <v>36.72</v>
      </c>
      <c r="AZ27" s="27">
        <f t="shared" ref="AZ27:AZ31" si="27">AY27/AY$14</f>
        <v>3.06</v>
      </c>
      <c r="BB27" s="28">
        <f t="shared" ref="BB27:BB31" si="28">AV27</f>
        <v>36.72</v>
      </c>
      <c r="BC27" s="27">
        <f t="shared" ref="BC27:BC31" si="29">BB27/BB$14</f>
        <v>3.06</v>
      </c>
    </row>
    <row r="28" spans="1:55">
      <c r="A28" s="55" t="s">
        <v>176</v>
      </c>
      <c r="B28" s="34"/>
      <c r="C28" s="28">
        <f>'PM BOM Revised 17.01'!T27</f>
        <v>220.32</v>
      </c>
      <c r="D28" s="27">
        <f t="shared" si="0"/>
        <v>18.36</v>
      </c>
      <c r="F28" s="28">
        <f t="shared" si="1"/>
        <v>220.32</v>
      </c>
      <c r="G28" s="27">
        <f t="shared" si="2"/>
        <v>18.36</v>
      </c>
      <c r="I28" s="28">
        <f t="shared" si="3"/>
        <v>220.32</v>
      </c>
      <c r="J28" s="27">
        <f t="shared" si="4"/>
        <v>18.36</v>
      </c>
      <c r="L28" s="28">
        <f>'PM BOM Revised 17.01'!T28</f>
        <v>134.63999999999999</v>
      </c>
      <c r="M28" s="27">
        <f t="shared" si="5"/>
        <v>11.219999999999999</v>
      </c>
      <c r="O28" s="28">
        <f t="shared" si="6"/>
        <v>134.63999999999999</v>
      </c>
      <c r="P28" s="27">
        <f t="shared" si="7"/>
        <v>11.219999999999999</v>
      </c>
      <c r="R28" s="28">
        <f t="shared" si="8"/>
        <v>134.63999999999999</v>
      </c>
      <c r="S28" s="27">
        <f t="shared" si="9"/>
        <v>11.219999999999999</v>
      </c>
      <c r="U28" s="28">
        <f>'PM BOM Revised 17.01'!T29</f>
        <v>110.16</v>
      </c>
      <c r="V28" s="27">
        <f t="shared" si="10"/>
        <v>9.18</v>
      </c>
      <c r="X28" s="28">
        <f t="shared" si="11"/>
        <v>110.16</v>
      </c>
      <c r="Y28" s="27">
        <f t="shared" si="12"/>
        <v>9.18</v>
      </c>
      <c r="AA28" s="28">
        <f t="shared" si="13"/>
        <v>110.16</v>
      </c>
      <c r="AB28" s="27">
        <f t="shared" si="14"/>
        <v>9.18</v>
      </c>
      <c r="AD28" s="28">
        <f>'PM BOM Revised 17.01'!$T$30</f>
        <v>85.68</v>
      </c>
      <c r="AE28" s="27">
        <f t="shared" si="15"/>
        <v>7.1400000000000006</v>
      </c>
      <c r="AG28" s="28">
        <f t="shared" si="16"/>
        <v>85.68</v>
      </c>
      <c r="AH28" s="27">
        <f t="shared" si="17"/>
        <v>7.1400000000000006</v>
      </c>
      <c r="AJ28" s="28">
        <f t="shared" si="18"/>
        <v>85.68</v>
      </c>
      <c r="AK28" s="27">
        <f t="shared" si="19"/>
        <v>7.1400000000000006</v>
      </c>
      <c r="AM28" s="28">
        <f>'PM BOM Revised 17.01'!$T$30</f>
        <v>85.68</v>
      </c>
      <c r="AN28" s="27">
        <f t="shared" si="20"/>
        <v>7.1400000000000006</v>
      </c>
      <c r="AP28" s="28">
        <f t="shared" si="21"/>
        <v>85.68</v>
      </c>
      <c r="AQ28" s="27">
        <f t="shared" si="22"/>
        <v>7.1400000000000006</v>
      </c>
      <c r="AS28" s="28">
        <f t="shared" si="23"/>
        <v>85.68</v>
      </c>
      <c r="AT28" s="27">
        <f t="shared" si="24"/>
        <v>7.1400000000000006</v>
      </c>
      <c r="AV28" s="28">
        <f>'PM BOM Revised 17.01'!$T$30</f>
        <v>85.68</v>
      </c>
      <c r="AW28" s="27">
        <f t="shared" si="25"/>
        <v>7.1400000000000006</v>
      </c>
      <c r="AY28" s="28">
        <f t="shared" si="26"/>
        <v>85.68</v>
      </c>
      <c r="AZ28" s="27">
        <f t="shared" si="27"/>
        <v>7.1400000000000006</v>
      </c>
      <c r="BB28" s="28">
        <f t="shared" si="28"/>
        <v>85.68</v>
      </c>
      <c r="BC28" s="27">
        <f t="shared" si="29"/>
        <v>7.1400000000000006</v>
      </c>
    </row>
    <row r="29" spans="1:55">
      <c r="A29" s="55" t="s">
        <v>151</v>
      </c>
      <c r="B29" s="34"/>
      <c r="C29" s="28">
        <f>'PM BOM Revised 17.01'!$T$38</f>
        <v>94.452576300000004</v>
      </c>
      <c r="D29" s="27">
        <f t="shared" si="0"/>
        <v>7.8710480250000003</v>
      </c>
      <c r="F29" s="28">
        <f t="shared" si="1"/>
        <v>94.452576300000004</v>
      </c>
      <c r="G29" s="27">
        <f t="shared" si="2"/>
        <v>7.8710480250000003</v>
      </c>
      <c r="I29" s="28">
        <f t="shared" si="3"/>
        <v>94.452576300000004</v>
      </c>
      <c r="J29" s="27">
        <f t="shared" si="4"/>
        <v>7.8710480250000003</v>
      </c>
      <c r="L29" s="28">
        <f>'PM BOM Revised 17.01'!$T$38</f>
        <v>94.452576300000004</v>
      </c>
      <c r="M29" s="27">
        <f t="shared" si="5"/>
        <v>7.8710480250000003</v>
      </c>
      <c r="O29" s="28">
        <f t="shared" si="6"/>
        <v>94.452576300000004</v>
      </c>
      <c r="P29" s="27">
        <f t="shared" si="7"/>
        <v>7.8710480250000003</v>
      </c>
      <c r="R29" s="28">
        <f t="shared" si="8"/>
        <v>94.452576300000004</v>
      </c>
      <c r="S29" s="27">
        <f t="shared" si="9"/>
        <v>7.8710480250000003</v>
      </c>
      <c r="U29" s="28">
        <f>'PM BOM Revised 17.01'!$T$38</f>
        <v>94.452576300000004</v>
      </c>
      <c r="V29" s="27">
        <f t="shared" si="10"/>
        <v>7.8710480250000003</v>
      </c>
      <c r="X29" s="28">
        <f t="shared" si="11"/>
        <v>94.452576300000004</v>
      </c>
      <c r="Y29" s="27">
        <f t="shared" si="12"/>
        <v>7.8710480250000003</v>
      </c>
      <c r="AA29" s="28">
        <f t="shared" si="13"/>
        <v>94.452576300000004</v>
      </c>
      <c r="AB29" s="27">
        <f t="shared" si="14"/>
        <v>7.8710480250000003</v>
      </c>
      <c r="AD29" s="28">
        <f>'PM BOM Revised 17.01'!$T$38</f>
        <v>94.452576300000004</v>
      </c>
      <c r="AE29" s="27">
        <f t="shared" si="15"/>
        <v>7.8710480250000003</v>
      </c>
      <c r="AG29" s="28">
        <f t="shared" si="16"/>
        <v>94.452576300000004</v>
      </c>
      <c r="AH29" s="27">
        <f t="shared" si="17"/>
        <v>7.8710480250000003</v>
      </c>
      <c r="AJ29" s="28">
        <f t="shared" si="18"/>
        <v>94.452576300000004</v>
      </c>
      <c r="AK29" s="27">
        <f t="shared" si="19"/>
        <v>7.8710480250000003</v>
      </c>
      <c r="AM29" s="28">
        <f>'PM BOM Revised 17.01'!$T$38</f>
        <v>94.452576300000004</v>
      </c>
      <c r="AN29" s="27">
        <f t="shared" si="20"/>
        <v>7.8710480250000003</v>
      </c>
      <c r="AP29" s="28">
        <f t="shared" si="21"/>
        <v>94.452576300000004</v>
      </c>
      <c r="AQ29" s="27">
        <f t="shared" si="22"/>
        <v>7.8710480250000003</v>
      </c>
      <c r="AS29" s="28">
        <f t="shared" si="23"/>
        <v>94.452576300000004</v>
      </c>
      <c r="AT29" s="27">
        <f t="shared" si="24"/>
        <v>7.8710480250000003</v>
      </c>
      <c r="AV29" s="28">
        <f>'PM BOM Revised 17.01'!$T$38</f>
        <v>94.452576300000004</v>
      </c>
      <c r="AW29" s="27">
        <f t="shared" si="25"/>
        <v>7.8710480250000003</v>
      </c>
      <c r="AY29" s="28">
        <f t="shared" si="26"/>
        <v>94.452576300000004</v>
      </c>
      <c r="AZ29" s="27">
        <f t="shared" si="27"/>
        <v>7.8710480250000003</v>
      </c>
      <c r="BB29" s="28">
        <f t="shared" si="28"/>
        <v>94.452576300000004</v>
      </c>
      <c r="BC29" s="27">
        <f t="shared" si="29"/>
        <v>7.8710480250000003</v>
      </c>
    </row>
    <row r="30" spans="1:55">
      <c r="A30" s="55" t="s">
        <v>198</v>
      </c>
      <c r="B30" s="34"/>
      <c r="C30" s="28">
        <f>'PM BOM Revised 17.01'!$T$34</f>
        <v>25.805999999999997</v>
      </c>
      <c r="D30" s="27">
        <f t="shared" si="0"/>
        <v>2.1504999999999996</v>
      </c>
      <c r="F30" s="28">
        <f t="shared" si="1"/>
        <v>25.805999999999997</v>
      </c>
      <c r="G30" s="27">
        <f t="shared" si="2"/>
        <v>2.1504999999999996</v>
      </c>
      <c r="I30" s="28">
        <f t="shared" si="3"/>
        <v>25.805999999999997</v>
      </c>
      <c r="J30" s="27">
        <f t="shared" si="4"/>
        <v>2.1504999999999996</v>
      </c>
      <c r="L30" s="28">
        <f>'PM BOM Revised 17.01'!$T$34</f>
        <v>25.805999999999997</v>
      </c>
      <c r="M30" s="27">
        <f t="shared" si="5"/>
        <v>2.1504999999999996</v>
      </c>
      <c r="O30" s="28">
        <f t="shared" si="6"/>
        <v>25.805999999999997</v>
      </c>
      <c r="P30" s="27">
        <f t="shared" si="7"/>
        <v>2.1504999999999996</v>
      </c>
      <c r="R30" s="28">
        <f t="shared" si="8"/>
        <v>25.805999999999997</v>
      </c>
      <c r="S30" s="27">
        <f t="shared" si="9"/>
        <v>2.1504999999999996</v>
      </c>
      <c r="U30" s="28">
        <f>'PM BOM Revised 17.01'!$T$34</f>
        <v>25.805999999999997</v>
      </c>
      <c r="V30" s="27">
        <f t="shared" si="10"/>
        <v>2.1504999999999996</v>
      </c>
      <c r="X30" s="28">
        <f t="shared" si="11"/>
        <v>25.805999999999997</v>
      </c>
      <c r="Y30" s="27">
        <f t="shared" si="12"/>
        <v>2.1504999999999996</v>
      </c>
      <c r="AA30" s="28">
        <f t="shared" si="13"/>
        <v>25.805999999999997</v>
      </c>
      <c r="AB30" s="27">
        <f t="shared" si="14"/>
        <v>2.1504999999999996</v>
      </c>
      <c r="AD30" s="28">
        <f>'PM BOM Revised 17.01'!$T$34</f>
        <v>25.805999999999997</v>
      </c>
      <c r="AE30" s="27">
        <f t="shared" si="15"/>
        <v>2.1504999999999996</v>
      </c>
      <c r="AG30" s="28">
        <f t="shared" si="16"/>
        <v>25.805999999999997</v>
      </c>
      <c r="AH30" s="27">
        <f t="shared" si="17"/>
        <v>2.1504999999999996</v>
      </c>
      <c r="AJ30" s="28">
        <f t="shared" si="18"/>
        <v>25.805999999999997</v>
      </c>
      <c r="AK30" s="27">
        <f t="shared" si="19"/>
        <v>2.1504999999999996</v>
      </c>
      <c r="AM30" s="28">
        <f>'PM BOM Revised 17.01'!$T$34</f>
        <v>25.805999999999997</v>
      </c>
      <c r="AN30" s="27">
        <f t="shared" si="20"/>
        <v>2.1504999999999996</v>
      </c>
      <c r="AP30" s="28">
        <f t="shared" si="21"/>
        <v>25.805999999999997</v>
      </c>
      <c r="AQ30" s="27">
        <f t="shared" si="22"/>
        <v>2.1504999999999996</v>
      </c>
      <c r="AS30" s="28">
        <f t="shared" si="23"/>
        <v>25.805999999999997</v>
      </c>
      <c r="AT30" s="27">
        <f t="shared" si="24"/>
        <v>2.1504999999999996</v>
      </c>
      <c r="AV30" s="28">
        <f>'PM BOM Revised 17.01'!$T$34</f>
        <v>25.805999999999997</v>
      </c>
      <c r="AW30" s="27">
        <f t="shared" si="25"/>
        <v>2.1504999999999996</v>
      </c>
      <c r="AY30" s="28">
        <f t="shared" si="26"/>
        <v>25.805999999999997</v>
      </c>
      <c r="AZ30" s="27">
        <f t="shared" si="27"/>
        <v>2.1504999999999996</v>
      </c>
      <c r="BB30" s="28">
        <f t="shared" si="28"/>
        <v>25.805999999999997</v>
      </c>
      <c r="BC30" s="27">
        <f t="shared" si="29"/>
        <v>2.1504999999999996</v>
      </c>
    </row>
    <row r="31" spans="1:55">
      <c r="A31" s="55" t="s">
        <v>163</v>
      </c>
      <c r="B31" s="34"/>
      <c r="C31" s="28">
        <f>'PM BOM Revised 17.01'!$T$65</f>
        <v>1.2244707692307693</v>
      </c>
      <c r="D31" s="27">
        <f t="shared" si="0"/>
        <v>0.10203923076923077</v>
      </c>
      <c r="F31" s="28">
        <f t="shared" si="1"/>
        <v>1.2244707692307693</v>
      </c>
      <c r="G31" s="27">
        <f t="shared" si="2"/>
        <v>0.10203923076923077</v>
      </c>
      <c r="I31" s="28">
        <f t="shared" si="3"/>
        <v>1.2244707692307693</v>
      </c>
      <c r="J31" s="27">
        <f t="shared" si="4"/>
        <v>0.10203923076923077</v>
      </c>
      <c r="L31" s="28">
        <f>'PM BOM Revised 17.01'!$T$65</f>
        <v>1.2244707692307693</v>
      </c>
      <c r="M31" s="27">
        <f t="shared" si="5"/>
        <v>0.10203923076923077</v>
      </c>
      <c r="O31" s="28">
        <f t="shared" si="6"/>
        <v>1.2244707692307693</v>
      </c>
      <c r="P31" s="27">
        <f t="shared" si="7"/>
        <v>0.10203923076923077</v>
      </c>
      <c r="R31" s="28">
        <f t="shared" si="8"/>
        <v>1.2244707692307693</v>
      </c>
      <c r="S31" s="27">
        <f t="shared" si="9"/>
        <v>0.10203923076923077</v>
      </c>
      <c r="U31" s="28">
        <f>'PM BOM Revised 17.01'!$T$65</f>
        <v>1.2244707692307693</v>
      </c>
      <c r="V31" s="27">
        <f t="shared" si="10"/>
        <v>0.10203923076923077</v>
      </c>
      <c r="X31" s="28">
        <f t="shared" si="11"/>
        <v>1.2244707692307693</v>
      </c>
      <c r="Y31" s="27">
        <f t="shared" si="12"/>
        <v>0.10203923076923077</v>
      </c>
      <c r="AA31" s="28">
        <f t="shared" si="13"/>
        <v>1.2244707692307693</v>
      </c>
      <c r="AB31" s="27">
        <f t="shared" si="14"/>
        <v>0.10203923076923077</v>
      </c>
      <c r="AD31" s="28">
        <f>'PM BOM Revised 17.01'!$T$65</f>
        <v>1.2244707692307693</v>
      </c>
      <c r="AE31" s="27">
        <f t="shared" si="15"/>
        <v>0.10203923076923077</v>
      </c>
      <c r="AG31" s="28">
        <f t="shared" si="16"/>
        <v>1.2244707692307693</v>
      </c>
      <c r="AH31" s="27">
        <f t="shared" si="17"/>
        <v>0.10203923076923077</v>
      </c>
      <c r="AJ31" s="28">
        <f t="shared" si="18"/>
        <v>1.2244707692307693</v>
      </c>
      <c r="AK31" s="27">
        <f t="shared" si="19"/>
        <v>0.10203923076923077</v>
      </c>
      <c r="AM31" s="28">
        <f>'PM BOM Revised 17.01'!$T$65</f>
        <v>1.2244707692307693</v>
      </c>
      <c r="AN31" s="27">
        <f t="shared" si="20"/>
        <v>0.10203923076923077</v>
      </c>
      <c r="AP31" s="28">
        <f t="shared" si="21"/>
        <v>1.2244707692307693</v>
      </c>
      <c r="AQ31" s="27">
        <f t="shared" si="22"/>
        <v>0.10203923076923077</v>
      </c>
      <c r="AS31" s="28">
        <f t="shared" si="23"/>
        <v>1.2244707692307693</v>
      </c>
      <c r="AT31" s="27">
        <f t="shared" si="24"/>
        <v>0.10203923076923077</v>
      </c>
      <c r="AV31" s="28">
        <f>'PM BOM Revised 17.01'!$T$65</f>
        <v>1.2244707692307693</v>
      </c>
      <c r="AW31" s="27">
        <f t="shared" si="25"/>
        <v>0.10203923076923077</v>
      </c>
      <c r="AY31" s="28">
        <f t="shared" si="26"/>
        <v>1.2244707692307693</v>
      </c>
      <c r="AZ31" s="27">
        <f t="shared" si="27"/>
        <v>0.10203923076923077</v>
      </c>
      <c r="BB31" s="28">
        <f t="shared" si="28"/>
        <v>1.2244707692307693</v>
      </c>
      <c r="BC31" s="27">
        <f t="shared" si="29"/>
        <v>0.10203923076923077</v>
      </c>
    </row>
    <row r="32" spans="1:55">
      <c r="A32" s="51" t="s">
        <v>108</v>
      </c>
      <c r="B32" s="52"/>
      <c r="C32" s="53">
        <f>SUM(C26:C31)</f>
        <v>617.20304706923071</v>
      </c>
      <c r="D32" s="54">
        <f>SUM(D26:D31)</f>
        <v>51.433587255769233</v>
      </c>
      <c r="F32" s="53">
        <f>SUM(F26:F31)</f>
        <v>617.20304706923071</v>
      </c>
      <c r="G32" s="54">
        <f>SUM(G26:G31)</f>
        <v>51.433587255769233</v>
      </c>
      <c r="I32" s="53">
        <f>SUM(I26:I31)</f>
        <v>617.20304706923071</v>
      </c>
      <c r="J32" s="54">
        <f>SUM(J26:J31)</f>
        <v>51.433587255769233</v>
      </c>
      <c r="L32" s="53">
        <f>SUM(L26:L31)</f>
        <v>531.52304706923076</v>
      </c>
      <c r="M32" s="54">
        <f>SUM(M26:M31)</f>
        <v>44.293587255769232</v>
      </c>
      <c r="O32" s="53">
        <f>SUM(O26:O31)</f>
        <v>531.52304706923076</v>
      </c>
      <c r="P32" s="54">
        <f>SUM(P26:P31)</f>
        <v>44.293587255769232</v>
      </c>
      <c r="R32" s="53">
        <f>SUM(R26:R31)</f>
        <v>531.52304706923076</v>
      </c>
      <c r="S32" s="54">
        <f>SUM(S26:S31)</f>
        <v>44.293587255769232</v>
      </c>
      <c r="U32" s="53">
        <f>SUM(U26:U31)</f>
        <v>504.59504706923076</v>
      </c>
      <c r="V32" s="54">
        <f>SUM(V26:V31)</f>
        <v>42.049587255769232</v>
      </c>
      <c r="X32" s="53">
        <f>SUM(X26:X31)</f>
        <v>504.59504706923076</v>
      </c>
      <c r="Y32" s="54">
        <f>SUM(Y26:Y31)</f>
        <v>42.049587255769232</v>
      </c>
      <c r="AA32" s="53">
        <f>SUM(AA26:AA31)</f>
        <v>504.59504706923076</v>
      </c>
      <c r="AB32" s="54">
        <f>SUM(AB26:AB31)</f>
        <v>42.049587255769232</v>
      </c>
      <c r="AD32" s="53">
        <f>SUM(AD26:AD31)</f>
        <v>476.44304706923072</v>
      </c>
      <c r="AE32" s="54">
        <f>SUM(AE26:AE31)</f>
        <v>39.703587255769229</v>
      </c>
      <c r="AG32" s="53">
        <f>SUM(AG26:AG31)</f>
        <v>476.44304706923072</v>
      </c>
      <c r="AH32" s="54">
        <f>SUM(AH26:AH31)</f>
        <v>39.703587255769229</v>
      </c>
      <c r="AJ32" s="53">
        <f>SUM(AJ26:AJ31)</f>
        <v>476.44304706923072</v>
      </c>
      <c r="AK32" s="54">
        <f>SUM(AK26:AK31)</f>
        <v>39.703587255769229</v>
      </c>
      <c r="AM32" s="53">
        <f>SUM(AM26:AM31)</f>
        <v>473.99504706923074</v>
      </c>
      <c r="AN32" s="54">
        <f>SUM(AN26:AN31)</f>
        <v>39.499587255769228</v>
      </c>
      <c r="AP32" s="53">
        <f>SUM(AP26:AP31)</f>
        <v>473.99504706923074</v>
      </c>
      <c r="AQ32" s="54">
        <f>SUM(AQ26:AQ31)</f>
        <v>39.499587255769228</v>
      </c>
      <c r="AS32" s="53">
        <f>SUM(AS26:AS31)</f>
        <v>473.99504706923074</v>
      </c>
      <c r="AT32" s="54">
        <f>SUM(AT26:AT31)</f>
        <v>39.499587255769228</v>
      </c>
      <c r="AV32" s="53">
        <f>SUM(AV26:AV31)</f>
        <v>471.54704706923076</v>
      </c>
      <c r="AW32" s="54">
        <f>SUM(AW26:AW31)</f>
        <v>39.295587255769235</v>
      </c>
      <c r="AY32" s="53">
        <f>SUM(AY26:AY31)</f>
        <v>471.54704706923076</v>
      </c>
      <c r="AZ32" s="54">
        <f>SUM(AZ26:AZ31)</f>
        <v>39.295587255769235</v>
      </c>
      <c r="BB32" s="53">
        <f>SUM(BB26:BB31)</f>
        <v>471.54704706923076</v>
      </c>
      <c r="BC32" s="54">
        <f>SUM(BC26:BC31)</f>
        <v>39.295587255769235</v>
      </c>
    </row>
    <row r="33" spans="1:55">
      <c r="A33" s="37" t="s">
        <v>215</v>
      </c>
      <c r="B33" s="34"/>
      <c r="C33" s="28">
        <f>D33*$C$14</f>
        <v>120</v>
      </c>
      <c r="D33" s="27">
        <v>10</v>
      </c>
      <c r="F33" s="28">
        <f>G33*$C$14</f>
        <v>120</v>
      </c>
      <c r="G33" s="27">
        <v>10</v>
      </c>
      <c r="I33" s="28">
        <f>J33*$C$14</f>
        <v>120</v>
      </c>
      <c r="J33" s="27">
        <v>10</v>
      </c>
      <c r="L33" s="28">
        <f>M33*$C$14</f>
        <v>120</v>
      </c>
      <c r="M33" s="27">
        <v>10</v>
      </c>
      <c r="O33" s="28">
        <f>P33*$C$14</f>
        <v>120</v>
      </c>
      <c r="P33" s="27">
        <v>10</v>
      </c>
      <c r="R33" s="28">
        <f>S33*$C$14</f>
        <v>120</v>
      </c>
      <c r="S33" s="27">
        <v>10</v>
      </c>
      <c r="U33" s="28">
        <f>V33*$C$14</f>
        <v>120</v>
      </c>
      <c r="V33" s="27">
        <v>10</v>
      </c>
      <c r="X33" s="28">
        <f>Y33*$C$14</f>
        <v>120</v>
      </c>
      <c r="Y33" s="27">
        <v>10</v>
      </c>
      <c r="AA33" s="28">
        <f>AB33*$C$14</f>
        <v>120</v>
      </c>
      <c r="AB33" s="27">
        <v>10</v>
      </c>
      <c r="AD33" s="28">
        <f>AE33*$C$14</f>
        <v>120</v>
      </c>
      <c r="AE33" s="27">
        <v>10</v>
      </c>
      <c r="AG33" s="28">
        <f>AH33*$C$14</f>
        <v>120</v>
      </c>
      <c r="AH33" s="27">
        <v>10</v>
      </c>
      <c r="AJ33" s="28">
        <f>AK33*$C$14</f>
        <v>120</v>
      </c>
      <c r="AK33" s="27">
        <v>10</v>
      </c>
      <c r="AM33" s="28">
        <f>AN33*$C$14</f>
        <v>120</v>
      </c>
      <c r="AN33" s="27">
        <v>10</v>
      </c>
      <c r="AP33" s="28">
        <f>AQ33*$C$14</f>
        <v>120</v>
      </c>
      <c r="AQ33" s="27">
        <v>10</v>
      </c>
      <c r="AS33" s="28">
        <f>AT33*$C$14</f>
        <v>120</v>
      </c>
      <c r="AT33" s="27">
        <v>10</v>
      </c>
      <c r="AV33" s="28">
        <f>AW33*$C$14</f>
        <v>120</v>
      </c>
      <c r="AW33" s="27">
        <v>10</v>
      </c>
      <c r="AY33" s="28">
        <f>AZ33*$C$14</f>
        <v>120</v>
      </c>
      <c r="AZ33" s="27">
        <v>10</v>
      </c>
      <c r="BB33" s="28">
        <f>BC33*$C$14</f>
        <v>120</v>
      </c>
      <c r="BC33" s="27">
        <v>10</v>
      </c>
    </row>
    <row r="34" spans="1:55">
      <c r="A34" s="56" t="s">
        <v>109</v>
      </c>
      <c r="B34" s="57"/>
      <c r="C34" s="58">
        <f>C33+C32+C25</f>
        <v>1172.9792431652306</v>
      </c>
      <c r="D34" s="59">
        <f>D33+D32+D25</f>
        <v>97.748270263769228</v>
      </c>
      <c r="F34" s="58">
        <f>F33+F32+F25</f>
        <v>1206.6441391652306</v>
      </c>
      <c r="G34" s="59">
        <f>G33+G32+G25</f>
        <v>100.55367826376923</v>
      </c>
      <c r="I34" s="58">
        <f>I33+I32+I25</f>
        <v>1182.5558191652306</v>
      </c>
      <c r="J34" s="59">
        <f>J33+J32+J25</f>
        <v>98.546318263769223</v>
      </c>
      <c r="L34" s="58">
        <f>L33+L32+L25</f>
        <v>1087.2992431652306</v>
      </c>
      <c r="M34" s="59">
        <f>M33+M32+M25</f>
        <v>90.608270263769228</v>
      </c>
      <c r="O34" s="58">
        <f>O33+O32+O25</f>
        <v>1120.9641391652308</v>
      </c>
      <c r="P34" s="59">
        <f>P33+P32+P25</f>
        <v>93.413678263769228</v>
      </c>
      <c r="R34" s="58">
        <f>R33+R32+R25</f>
        <v>1096.8758191652307</v>
      </c>
      <c r="S34" s="59">
        <f>S33+S32+S25</f>
        <v>91.406318263769236</v>
      </c>
      <c r="U34" s="58">
        <f>U33+U32+U25</f>
        <v>1060.3712431652307</v>
      </c>
      <c r="V34" s="59">
        <f>V33+V32+V25</f>
        <v>88.364270263769228</v>
      </c>
      <c r="X34" s="58">
        <f>X33+X32+X25</f>
        <v>1094.0361391652307</v>
      </c>
      <c r="Y34" s="59">
        <f>Y33+Y32+Y25</f>
        <v>91.169678263769228</v>
      </c>
      <c r="AA34" s="58">
        <f>AA33+AA32+AA25</f>
        <v>1069.9478191652306</v>
      </c>
      <c r="AB34" s="59">
        <f>AB33+AB32+AB25</f>
        <v>89.162318263769237</v>
      </c>
      <c r="AD34" s="58">
        <f>AD33+AD32+AD25</f>
        <v>1032.2192431652306</v>
      </c>
      <c r="AE34" s="59">
        <f>AE33+AE32+AE25</f>
        <v>86.018270263769224</v>
      </c>
      <c r="AG34" s="58">
        <f>AG33+AG32+AG25</f>
        <v>1065.8841391652306</v>
      </c>
      <c r="AH34" s="59">
        <f>AH33+AH32+AH25</f>
        <v>88.823678263769224</v>
      </c>
      <c r="AJ34" s="58">
        <f>AJ33+AJ32+AJ25</f>
        <v>1041.7958191652306</v>
      </c>
      <c r="AK34" s="59">
        <f>AK33+AK32+AK25</f>
        <v>86.816318263769233</v>
      </c>
      <c r="AM34" s="58">
        <f>AM33+AM32+AM25</f>
        <v>1029.7712431652305</v>
      </c>
      <c r="AN34" s="59">
        <f>AN33+AN32+AN25</f>
        <v>85.814270263769231</v>
      </c>
      <c r="AP34" s="58">
        <f>AP33+AP32+AP25</f>
        <v>1063.4361391652305</v>
      </c>
      <c r="AQ34" s="59">
        <f>AQ33+AQ32+AQ25</f>
        <v>88.619678263769231</v>
      </c>
      <c r="AS34" s="58">
        <f>AS33+AS32+AS25</f>
        <v>1039.3478191652307</v>
      </c>
      <c r="AT34" s="59">
        <f>AT33+AT32+AT25</f>
        <v>86.612318263769225</v>
      </c>
      <c r="AV34" s="58">
        <f>AV33+AV32+AV25</f>
        <v>1027.3232431652307</v>
      </c>
      <c r="AW34" s="59">
        <f>AW33+AW32+AW25</f>
        <v>85.610270263769223</v>
      </c>
      <c r="AY34" s="58">
        <f>AY33+AY32+AY25</f>
        <v>1060.9881391652307</v>
      </c>
      <c r="AZ34" s="59">
        <f>AZ33+AZ32+AZ25</f>
        <v>88.415678263769223</v>
      </c>
      <c r="BB34" s="58">
        <f>BB33+BB32+BB25</f>
        <v>1036.8998191652306</v>
      </c>
      <c r="BC34" s="59">
        <f>BC33+BC32+BC25</f>
        <v>86.408318263769232</v>
      </c>
    </row>
    <row r="35" spans="1:55">
      <c r="A35" s="37" t="s">
        <v>110</v>
      </c>
      <c r="B35" s="60"/>
      <c r="C35" s="28">
        <f>15*C13</f>
        <v>72</v>
      </c>
      <c r="D35" s="27">
        <f>C35/C$14</f>
        <v>6</v>
      </c>
      <c r="F35" s="28">
        <f>15*F13</f>
        <v>72</v>
      </c>
      <c r="G35" s="27">
        <f>F35/F$14</f>
        <v>6</v>
      </c>
      <c r="I35" s="28">
        <f>15*I13</f>
        <v>72</v>
      </c>
      <c r="J35" s="27">
        <f>I35/I$14</f>
        <v>6</v>
      </c>
      <c r="L35" s="28">
        <f>15*L13</f>
        <v>72</v>
      </c>
      <c r="M35" s="27">
        <f>L35/L$14</f>
        <v>6</v>
      </c>
      <c r="O35" s="28">
        <f>15*O13</f>
        <v>72</v>
      </c>
      <c r="P35" s="27">
        <f>O35/O$14</f>
        <v>6</v>
      </c>
      <c r="R35" s="28">
        <f>15*R13</f>
        <v>72</v>
      </c>
      <c r="S35" s="27">
        <f>R35/R$14</f>
        <v>6</v>
      </c>
      <c r="U35" s="28">
        <f>15*U13</f>
        <v>72</v>
      </c>
      <c r="V35" s="27">
        <f>U35/U$14</f>
        <v>6</v>
      </c>
      <c r="X35" s="28">
        <f>15*X13</f>
        <v>72</v>
      </c>
      <c r="Y35" s="27">
        <f>X35/X$14</f>
        <v>6</v>
      </c>
      <c r="AA35" s="28">
        <f>15*AA13</f>
        <v>72</v>
      </c>
      <c r="AB35" s="27">
        <f>AA35/AA$14</f>
        <v>6</v>
      </c>
      <c r="AD35" s="28">
        <f>15*AD13</f>
        <v>72</v>
      </c>
      <c r="AE35" s="27">
        <f>AD35/AD$14</f>
        <v>6</v>
      </c>
      <c r="AG35" s="28">
        <f>15*AG13</f>
        <v>72</v>
      </c>
      <c r="AH35" s="27">
        <f>AG35/AG$14</f>
        <v>6</v>
      </c>
      <c r="AJ35" s="28">
        <f>15*AJ13</f>
        <v>72</v>
      </c>
      <c r="AK35" s="27">
        <f>AJ35/AJ$14</f>
        <v>6</v>
      </c>
      <c r="AM35" s="28">
        <f>15*AM13</f>
        <v>72</v>
      </c>
      <c r="AN35" s="27">
        <f>AM35/AM$14</f>
        <v>6</v>
      </c>
      <c r="AP35" s="28">
        <f>15*AP13</f>
        <v>72</v>
      </c>
      <c r="AQ35" s="27">
        <f>AP35/AP$14</f>
        <v>6</v>
      </c>
      <c r="AS35" s="28">
        <f>15*AS13</f>
        <v>72</v>
      </c>
      <c r="AT35" s="27">
        <f>AS35/AS$14</f>
        <v>6</v>
      </c>
      <c r="AV35" s="28">
        <f>15*AV13</f>
        <v>72</v>
      </c>
      <c r="AW35" s="27">
        <f>AV35/AV$14</f>
        <v>6</v>
      </c>
      <c r="AY35" s="28">
        <f>15*AY13</f>
        <v>72</v>
      </c>
      <c r="AZ35" s="27">
        <f>AY35/AY$14</f>
        <v>6</v>
      </c>
      <c r="BB35" s="28">
        <f>15*BB13</f>
        <v>72</v>
      </c>
      <c r="BC35" s="27">
        <f>BB35/BB$14</f>
        <v>6</v>
      </c>
    </row>
    <row r="36" spans="1:55">
      <c r="A36" s="56" t="s">
        <v>111</v>
      </c>
      <c r="B36" s="57"/>
      <c r="C36" s="58">
        <f>C35+C34</f>
        <v>1244.9792431652306</v>
      </c>
      <c r="D36" s="59">
        <f>D35+D34</f>
        <v>103.74827026376923</v>
      </c>
      <c r="F36" s="58">
        <f>F35+F34</f>
        <v>1278.6441391652306</v>
      </c>
      <c r="G36" s="59">
        <f>G35+G34</f>
        <v>106.55367826376923</v>
      </c>
      <c r="I36" s="58">
        <f>I35+I34</f>
        <v>1254.5558191652306</v>
      </c>
      <c r="J36" s="59">
        <f>J35+J34</f>
        <v>104.54631826376922</v>
      </c>
      <c r="L36" s="58">
        <f>L35+L34</f>
        <v>1159.2992431652306</v>
      </c>
      <c r="M36" s="59">
        <f>M35+M34</f>
        <v>96.608270263769228</v>
      </c>
      <c r="O36" s="58">
        <f>O35+O34</f>
        <v>1192.9641391652308</v>
      </c>
      <c r="P36" s="59">
        <f>P35+P34</f>
        <v>99.413678263769228</v>
      </c>
      <c r="R36" s="58">
        <f>R35+R34</f>
        <v>1168.8758191652307</v>
      </c>
      <c r="S36" s="59">
        <f>S35+S34</f>
        <v>97.406318263769236</v>
      </c>
      <c r="U36" s="58">
        <f>U35+U34</f>
        <v>1132.3712431652307</v>
      </c>
      <c r="V36" s="59">
        <f>V35+V34</f>
        <v>94.364270263769228</v>
      </c>
      <c r="X36" s="58">
        <f>X35+X34</f>
        <v>1166.0361391652307</v>
      </c>
      <c r="Y36" s="59">
        <f>Y35+Y34</f>
        <v>97.169678263769228</v>
      </c>
      <c r="AA36" s="58">
        <f>AA35+AA34</f>
        <v>1141.9478191652306</v>
      </c>
      <c r="AB36" s="59">
        <f>AB35+AB34</f>
        <v>95.162318263769237</v>
      </c>
      <c r="AD36" s="58">
        <f>AD35+AD34</f>
        <v>1104.2192431652306</v>
      </c>
      <c r="AE36" s="59">
        <f>AE35+AE34</f>
        <v>92.018270263769224</v>
      </c>
      <c r="AG36" s="58">
        <f>AG35+AG34</f>
        <v>1137.8841391652306</v>
      </c>
      <c r="AH36" s="59">
        <f>AH35+AH34</f>
        <v>94.823678263769224</v>
      </c>
      <c r="AJ36" s="58">
        <f>AJ35+AJ34</f>
        <v>1113.7958191652306</v>
      </c>
      <c r="AK36" s="59">
        <f>AK35+AK34</f>
        <v>92.816318263769233</v>
      </c>
      <c r="AM36" s="58">
        <f>AM35+AM34</f>
        <v>1101.7712431652305</v>
      </c>
      <c r="AN36" s="59">
        <f>AN35+AN34</f>
        <v>91.814270263769231</v>
      </c>
      <c r="AP36" s="58">
        <f>AP35+AP34</f>
        <v>1135.4361391652305</v>
      </c>
      <c r="AQ36" s="59">
        <f>AQ35+AQ34</f>
        <v>94.619678263769231</v>
      </c>
      <c r="AS36" s="58">
        <f>AS35+AS34</f>
        <v>1111.3478191652307</v>
      </c>
      <c r="AT36" s="59">
        <f>AT35+AT34</f>
        <v>92.612318263769225</v>
      </c>
      <c r="AV36" s="58">
        <f>AV35+AV34</f>
        <v>1099.3232431652307</v>
      </c>
      <c r="AW36" s="59">
        <f>AW35+AW34</f>
        <v>91.610270263769223</v>
      </c>
      <c r="AY36" s="58">
        <f>AY35+AY34</f>
        <v>1132.9881391652307</v>
      </c>
      <c r="AZ36" s="59">
        <f>AZ35+AZ34</f>
        <v>94.415678263769223</v>
      </c>
      <c r="BB36" s="58">
        <f>BB35+BB34</f>
        <v>1108.8998191652306</v>
      </c>
      <c r="BC36" s="59">
        <f>BC35+BC34</f>
        <v>92.408318263769232</v>
      </c>
    </row>
    <row r="37" spans="1:55">
      <c r="A37" s="61" t="s">
        <v>112</v>
      </c>
      <c r="B37" s="62"/>
      <c r="C37" s="63">
        <f>C22-C36</f>
        <v>3730.9529602246002</v>
      </c>
      <c r="D37" s="64">
        <f>D22-D36</f>
        <v>310.91274668538335</v>
      </c>
      <c r="F37" s="63">
        <f>F22-F36</f>
        <v>3697.2880642246</v>
      </c>
      <c r="G37" s="64">
        <f>G22-G36</f>
        <v>308.1073386853833</v>
      </c>
      <c r="I37" s="63">
        <f>I22-I36</f>
        <v>3721.3763842245999</v>
      </c>
      <c r="J37" s="64">
        <f>J22-J36</f>
        <v>310.11469868538336</v>
      </c>
      <c r="L37" s="63">
        <f>L22-L36</f>
        <v>3816.6329602246001</v>
      </c>
      <c r="M37" s="64">
        <f>M22-M36</f>
        <v>318.05274668538334</v>
      </c>
      <c r="O37" s="63">
        <f>O22-O36</f>
        <v>3782.9680642245999</v>
      </c>
      <c r="P37" s="64">
        <f>P22-P36</f>
        <v>315.24733868538334</v>
      </c>
      <c r="R37" s="63">
        <f>R22-R36</f>
        <v>3807.0563842246002</v>
      </c>
      <c r="S37" s="64">
        <f>S22-S36</f>
        <v>317.25469868538335</v>
      </c>
      <c r="U37" s="63">
        <f>U22-U36</f>
        <v>3843.5609602246</v>
      </c>
      <c r="V37" s="64">
        <f>V22-V36</f>
        <v>320.29674668538331</v>
      </c>
      <c r="X37" s="63">
        <f>X22-X36</f>
        <v>3809.8960642246002</v>
      </c>
      <c r="Y37" s="64">
        <f>Y22-Y36</f>
        <v>317.49133868538331</v>
      </c>
      <c r="AA37" s="63">
        <f>AA22-AA36</f>
        <v>3833.9843842246</v>
      </c>
      <c r="AB37" s="64">
        <f>AB22-AB36</f>
        <v>319.49869868538332</v>
      </c>
      <c r="AD37" s="63">
        <f>AD22-AD36</f>
        <v>3871.7129602246</v>
      </c>
      <c r="AE37" s="64">
        <f>AE22-AE36</f>
        <v>322.64274668538332</v>
      </c>
      <c r="AG37" s="63">
        <f>AG22-AG36</f>
        <v>3838.0480642246002</v>
      </c>
      <c r="AH37" s="64">
        <f>AH22-AH36</f>
        <v>319.83733868538332</v>
      </c>
      <c r="AJ37" s="63">
        <f>AJ22-AJ36</f>
        <v>3862.1363842246001</v>
      </c>
      <c r="AK37" s="64">
        <f>AK22-AK36</f>
        <v>321.84469868538332</v>
      </c>
      <c r="AM37" s="63">
        <f>AM22-AM36</f>
        <v>3874.1609602245999</v>
      </c>
      <c r="AN37" s="64">
        <f>AN22-AN36</f>
        <v>322.84674668538332</v>
      </c>
      <c r="AP37" s="63">
        <f>AP22-AP36</f>
        <v>3840.4960642246001</v>
      </c>
      <c r="AQ37" s="64">
        <f>AQ22-AQ36</f>
        <v>320.04133868538332</v>
      </c>
      <c r="AS37" s="63">
        <f>AS22-AS36</f>
        <v>3864.5843842245999</v>
      </c>
      <c r="AT37" s="64">
        <f>AT22-AT36</f>
        <v>322.04869868538333</v>
      </c>
      <c r="AV37" s="63">
        <f>AV22-AV36</f>
        <v>3876.6089602246002</v>
      </c>
      <c r="AW37" s="64">
        <f>AW22-AW36</f>
        <v>323.05074668538333</v>
      </c>
      <c r="AY37" s="63">
        <f>AY22-AY36</f>
        <v>3842.9440642246</v>
      </c>
      <c r="AZ37" s="64">
        <f>AZ22-AZ36</f>
        <v>320.24533868538333</v>
      </c>
      <c r="BB37" s="63">
        <f>BB22-BB36</f>
        <v>3867.0323842245998</v>
      </c>
      <c r="BC37" s="64">
        <f>BC22-BC36</f>
        <v>322.25269868538334</v>
      </c>
    </row>
    <row r="38" spans="1:55">
      <c r="A38" s="65" t="s">
        <v>113</v>
      </c>
      <c r="B38" s="66"/>
      <c r="C38" s="67">
        <f>C37/C22</f>
        <v>0.74979979785152739</v>
      </c>
      <c r="D38" s="68">
        <f>D37/D22</f>
        <v>0.74979979785152739</v>
      </c>
      <c r="F38" s="67">
        <f>F37/F22</f>
        <v>0.74303425229665299</v>
      </c>
      <c r="G38" s="68">
        <f>G37/G22</f>
        <v>0.74303425229665299</v>
      </c>
      <c r="I38" s="67">
        <f>I37/I22</f>
        <v>0.74787521857500983</v>
      </c>
      <c r="J38" s="68">
        <f>J37/J22</f>
        <v>0.74787521857500994</v>
      </c>
      <c r="L38" s="67">
        <f>L37/L22</f>
        <v>0.76701868197169898</v>
      </c>
      <c r="M38" s="68">
        <f>M37/M22</f>
        <v>0.76701868197169898</v>
      </c>
      <c r="O38" s="67">
        <f>O37/O22</f>
        <v>0.76025313641682468</v>
      </c>
      <c r="P38" s="68">
        <f>P37/P22</f>
        <v>0.76025313641682468</v>
      </c>
      <c r="R38" s="67">
        <f>R37/R22</f>
        <v>0.76509410269518152</v>
      </c>
      <c r="S38" s="68">
        <f>S37/S22</f>
        <v>0.76509410269518152</v>
      </c>
      <c r="U38" s="67">
        <f>U37/U22</f>
        <v>0.77243033126661009</v>
      </c>
      <c r="V38" s="68">
        <f>V37/V22</f>
        <v>0.77243033126661009</v>
      </c>
      <c r="X38" s="67">
        <f>X37/X22</f>
        <v>0.7656647857117358</v>
      </c>
      <c r="Y38" s="68">
        <f>Y37/Y22</f>
        <v>0.76566478571173568</v>
      </c>
      <c r="AA38" s="67">
        <f>AA37/AA22</f>
        <v>0.77050575199009264</v>
      </c>
      <c r="AB38" s="68">
        <f>AB37/AB22</f>
        <v>0.77050575199009264</v>
      </c>
      <c r="AD38" s="67">
        <f>AD37/AD22</f>
        <v>0.77808796462038077</v>
      </c>
      <c r="AE38" s="68">
        <f>AE37/AE22</f>
        <v>0.77808796462038077</v>
      </c>
      <c r="AG38" s="67">
        <f>AG37/AG22</f>
        <v>0.77132241906550658</v>
      </c>
      <c r="AH38" s="68">
        <f>AH37/AH22</f>
        <v>0.77132241906550647</v>
      </c>
      <c r="AJ38" s="67">
        <f>AJ37/AJ22</f>
        <v>0.77616338534386331</v>
      </c>
      <c r="AK38" s="68">
        <f>AK37/AK22</f>
        <v>0.77616338534386331</v>
      </c>
      <c r="AM38" s="67">
        <f>AM37/AM22</f>
        <v>0.7785799327381</v>
      </c>
      <c r="AN38" s="68">
        <f>AN37/AN22</f>
        <v>0.7785799327381</v>
      </c>
      <c r="AP38" s="67">
        <f>AP37/AP22</f>
        <v>0.7718143871832257</v>
      </c>
      <c r="AQ38" s="68">
        <f>AQ37/AQ22</f>
        <v>0.7718143871832257</v>
      </c>
      <c r="AS38" s="67">
        <f>AS37/AS22</f>
        <v>0.77665535346158254</v>
      </c>
      <c r="AT38" s="68">
        <f>AT37/AT22</f>
        <v>0.77665535346158254</v>
      </c>
      <c r="AV38" s="67">
        <f>AV37/AV22</f>
        <v>0.77907190085581923</v>
      </c>
      <c r="AW38" s="68">
        <f>AW37/AW22</f>
        <v>0.77907190085581912</v>
      </c>
      <c r="AY38" s="67">
        <f>AY37/AY22</f>
        <v>0.77230635530094482</v>
      </c>
      <c r="AZ38" s="68">
        <f>AZ37/AZ22</f>
        <v>0.77230635530094482</v>
      </c>
      <c r="BB38" s="67">
        <f>BB37/BB22</f>
        <v>0.77714732157930166</v>
      </c>
      <c r="BC38" s="68">
        <f>BC37/BC22</f>
        <v>0.77714732157930166</v>
      </c>
    </row>
    <row r="39" spans="1:55">
      <c r="A39" s="29" t="s">
        <v>114</v>
      </c>
      <c r="B39" s="69">
        <v>3.5000000000000003E-2</v>
      </c>
      <c r="C39" s="26">
        <f>C$22*$B39</f>
        <v>174.15762711864409</v>
      </c>
      <c r="D39" s="27">
        <f>D$22*$B39</f>
        <v>14.513135593220341</v>
      </c>
      <c r="F39" s="26">
        <f>F$22*$B39</f>
        <v>174.15762711864409</v>
      </c>
      <c r="G39" s="27">
        <f>G$22*$B39</f>
        <v>14.513135593220341</v>
      </c>
      <c r="I39" s="26">
        <f>I$22*$B39</f>
        <v>174.15762711864409</v>
      </c>
      <c r="J39" s="27">
        <f>J$22*$B39</f>
        <v>14.513135593220341</v>
      </c>
      <c r="L39" s="26">
        <f>L$22*$B39</f>
        <v>174.15762711864409</v>
      </c>
      <c r="M39" s="27">
        <f>M$22*$B39</f>
        <v>14.513135593220341</v>
      </c>
      <c r="O39" s="26">
        <f>O$22*$B39</f>
        <v>174.15762711864409</v>
      </c>
      <c r="P39" s="27">
        <f>P$22*$B39</f>
        <v>14.513135593220341</v>
      </c>
      <c r="R39" s="26">
        <f>R$22*$B39</f>
        <v>174.15762711864409</v>
      </c>
      <c r="S39" s="27">
        <f>S$22*$B39</f>
        <v>14.513135593220341</v>
      </c>
      <c r="U39" s="26">
        <f>U$22*$B39</f>
        <v>174.15762711864409</v>
      </c>
      <c r="V39" s="27">
        <f>V$22*$B39</f>
        <v>14.513135593220341</v>
      </c>
      <c r="X39" s="26">
        <f>X$22*$B39</f>
        <v>174.15762711864409</v>
      </c>
      <c r="Y39" s="27">
        <f>Y$22*$B39</f>
        <v>14.513135593220341</v>
      </c>
      <c r="AA39" s="26">
        <f>AA$22*$B39</f>
        <v>174.15762711864409</v>
      </c>
      <c r="AB39" s="27">
        <f>AB$22*$B39</f>
        <v>14.513135593220341</v>
      </c>
      <c r="AD39" s="26">
        <f>AD$22*$B39</f>
        <v>174.15762711864409</v>
      </c>
      <c r="AE39" s="27">
        <f>AE$22*$B39</f>
        <v>14.513135593220341</v>
      </c>
      <c r="AG39" s="26">
        <f>AG$22*$B39</f>
        <v>174.15762711864409</v>
      </c>
      <c r="AH39" s="27">
        <f>AH$22*$B39</f>
        <v>14.513135593220341</v>
      </c>
      <c r="AJ39" s="26">
        <f>AJ$22*$B39</f>
        <v>174.15762711864409</v>
      </c>
      <c r="AK39" s="27">
        <f>AK$22*$B39</f>
        <v>14.513135593220341</v>
      </c>
      <c r="AM39" s="26">
        <f>AM$22*$B39</f>
        <v>174.15762711864409</v>
      </c>
      <c r="AN39" s="27">
        <f>AN$22*$B39</f>
        <v>14.513135593220341</v>
      </c>
      <c r="AP39" s="26">
        <f>AP$22*$B39</f>
        <v>174.15762711864409</v>
      </c>
      <c r="AQ39" s="27">
        <f>AQ$22*$B39</f>
        <v>14.513135593220341</v>
      </c>
      <c r="AS39" s="26">
        <f>AS$22*$B39</f>
        <v>174.15762711864409</v>
      </c>
      <c r="AT39" s="27">
        <f>AT$22*$B39</f>
        <v>14.513135593220341</v>
      </c>
      <c r="AV39" s="26">
        <f>AV$22*$B39</f>
        <v>174.15762711864409</v>
      </c>
      <c r="AW39" s="27">
        <f>AW$22*$B39</f>
        <v>14.513135593220341</v>
      </c>
      <c r="AY39" s="26">
        <f>AY$22*$B39</f>
        <v>174.15762711864409</v>
      </c>
      <c r="AZ39" s="27">
        <f>AZ$22*$B39</f>
        <v>14.513135593220341</v>
      </c>
      <c r="BB39" s="26">
        <f>BB$22*$B39</f>
        <v>174.15762711864409</v>
      </c>
      <c r="BC39" s="27">
        <f>BC$22*$B39</f>
        <v>14.513135593220341</v>
      </c>
    </row>
    <row r="40" spans="1:55">
      <c r="A40" s="70" t="s">
        <v>115</v>
      </c>
      <c r="B40" s="71">
        <v>0.01</v>
      </c>
      <c r="C40" s="26">
        <f>C$22*$B40</f>
        <v>49.759322033898307</v>
      </c>
      <c r="D40" s="27">
        <f t="shared" ref="D40:D41" si="30">D$22*$B40</f>
        <v>4.1466101694915256</v>
      </c>
      <c r="F40" s="26">
        <f>F$22*$B40</f>
        <v>49.759322033898307</v>
      </c>
      <c r="G40" s="27">
        <f t="shared" ref="G40:G41" si="31">G$22*$B40</f>
        <v>4.1466101694915256</v>
      </c>
      <c r="I40" s="26">
        <f>I$22*$B40</f>
        <v>49.759322033898307</v>
      </c>
      <c r="J40" s="27">
        <f t="shared" ref="J40:J41" si="32">J$22*$B40</f>
        <v>4.1466101694915256</v>
      </c>
      <c r="L40" s="26">
        <f>L$22*$B40</f>
        <v>49.759322033898307</v>
      </c>
      <c r="M40" s="27">
        <f t="shared" ref="M40:M41" si="33">M$22*$B40</f>
        <v>4.1466101694915256</v>
      </c>
      <c r="O40" s="26">
        <f>O$22*$B40</f>
        <v>49.759322033898307</v>
      </c>
      <c r="P40" s="27">
        <f t="shared" ref="P40:P41" si="34">P$22*$B40</f>
        <v>4.1466101694915256</v>
      </c>
      <c r="R40" s="26">
        <f>R$22*$B40</f>
        <v>49.759322033898307</v>
      </c>
      <c r="S40" s="27">
        <f t="shared" ref="S40:S41" si="35">S$22*$B40</f>
        <v>4.1466101694915256</v>
      </c>
      <c r="U40" s="26">
        <f>U$22*$B40</f>
        <v>49.759322033898307</v>
      </c>
      <c r="V40" s="27">
        <f t="shared" ref="V40:V41" si="36">V$22*$B40</f>
        <v>4.1466101694915256</v>
      </c>
      <c r="X40" s="26">
        <f>X$22*$B40</f>
        <v>49.759322033898307</v>
      </c>
      <c r="Y40" s="27">
        <f t="shared" ref="Y40:Y41" si="37">Y$22*$B40</f>
        <v>4.1466101694915256</v>
      </c>
      <c r="AA40" s="26">
        <f>AA$22*$B40</f>
        <v>49.759322033898307</v>
      </c>
      <c r="AB40" s="27">
        <f t="shared" ref="AB40:AB41" si="38">AB$22*$B40</f>
        <v>4.1466101694915256</v>
      </c>
      <c r="AD40" s="26">
        <f>AD$22*$B40</f>
        <v>49.759322033898307</v>
      </c>
      <c r="AE40" s="27">
        <f t="shared" ref="AE40:AE41" si="39">AE$22*$B40</f>
        <v>4.1466101694915256</v>
      </c>
      <c r="AG40" s="26">
        <f>AG$22*$B40</f>
        <v>49.759322033898307</v>
      </c>
      <c r="AH40" s="27">
        <f t="shared" ref="AH40:AH41" si="40">AH$22*$B40</f>
        <v>4.1466101694915256</v>
      </c>
      <c r="AJ40" s="26">
        <f>AJ$22*$B40</f>
        <v>49.759322033898307</v>
      </c>
      <c r="AK40" s="27">
        <f t="shared" ref="AK40:AK41" si="41">AK$22*$B40</f>
        <v>4.1466101694915256</v>
      </c>
      <c r="AM40" s="26">
        <f>AM$22*$B40</f>
        <v>49.759322033898307</v>
      </c>
      <c r="AN40" s="27">
        <f t="shared" ref="AN40:AN41" si="42">AN$22*$B40</f>
        <v>4.1466101694915256</v>
      </c>
      <c r="AP40" s="26">
        <f>AP$22*$B40</f>
        <v>49.759322033898307</v>
      </c>
      <c r="AQ40" s="27">
        <f t="shared" ref="AQ40:AQ41" si="43">AQ$22*$B40</f>
        <v>4.1466101694915256</v>
      </c>
      <c r="AS40" s="26">
        <f>AS$22*$B40</f>
        <v>49.759322033898307</v>
      </c>
      <c r="AT40" s="27">
        <f t="shared" ref="AT40:AT41" si="44">AT$22*$B40</f>
        <v>4.1466101694915256</v>
      </c>
      <c r="AV40" s="26">
        <f>AV$22*$B40</f>
        <v>49.759322033898307</v>
      </c>
      <c r="AW40" s="27">
        <f t="shared" ref="AW40:AW41" si="45">AW$22*$B40</f>
        <v>4.1466101694915256</v>
      </c>
      <c r="AY40" s="26">
        <f>AY$22*$B40</f>
        <v>49.759322033898307</v>
      </c>
      <c r="AZ40" s="27">
        <f t="shared" ref="AZ40:AZ41" si="46">AZ$22*$B40</f>
        <v>4.1466101694915256</v>
      </c>
      <c r="BB40" s="26">
        <f>BB$22*$B40</f>
        <v>49.759322033898307</v>
      </c>
      <c r="BC40" s="27">
        <f t="shared" ref="BC40:BC41" si="47">BC$22*$B40</f>
        <v>4.1466101694915256</v>
      </c>
    </row>
    <row r="41" spans="1:55">
      <c r="A41" s="70" t="s">
        <v>116</v>
      </c>
      <c r="B41" s="71">
        <v>0.01</v>
      </c>
      <c r="C41" s="26">
        <f>C$22*$B41</f>
        <v>49.759322033898307</v>
      </c>
      <c r="D41" s="27">
        <f t="shared" si="30"/>
        <v>4.1466101694915256</v>
      </c>
      <c r="F41" s="26">
        <f>F$22*$B41</f>
        <v>49.759322033898307</v>
      </c>
      <c r="G41" s="27">
        <f t="shared" si="31"/>
        <v>4.1466101694915256</v>
      </c>
      <c r="I41" s="26">
        <f>I$22*$B41</f>
        <v>49.759322033898307</v>
      </c>
      <c r="J41" s="27">
        <f t="shared" si="32"/>
        <v>4.1466101694915256</v>
      </c>
      <c r="L41" s="26">
        <f>L$22*$B41</f>
        <v>49.759322033898307</v>
      </c>
      <c r="M41" s="27">
        <f t="shared" si="33"/>
        <v>4.1466101694915256</v>
      </c>
      <c r="O41" s="26">
        <f>O$22*$B41</f>
        <v>49.759322033898307</v>
      </c>
      <c r="P41" s="27">
        <f t="shared" si="34"/>
        <v>4.1466101694915256</v>
      </c>
      <c r="R41" s="26">
        <f>R$22*$B41</f>
        <v>49.759322033898307</v>
      </c>
      <c r="S41" s="27">
        <f t="shared" si="35"/>
        <v>4.1466101694915256</v>
      </c>
      <c r="U41" s="26">
        <f>U$22*$B41</f>
        <v>49.759322033898307</v>
      </c>
      <c r="V41" s="27">
        <f t="shared" si="36"/>
        <v>4.1466101694915256</v>
      </c>
      <c r="X41" s="26">
        <f>X$22*$B41</f>
        <v>49.759322033898307</v>
      </c>
      <c r="Y41" s="27">
        <f t="shared" si="37"/>
        <v>4.1466101694915256</v>
      </c>
      <c r="AA41" s="26">
        <f>AA$22*$B41</f>
        <v>49.759322033898307</v>
      </c>
      <c r="AB41" s="27">
        <f t="shared" si="38"/>
        <v>4.1466101694915256</v>
      </c>
      <c r="AD41" s="26">
        <f>AD$22*$B41</f>
        <v>49.759322033898307</v>
      </c>
      <c r="AE41" s="27">
        <f t="shared" si="39"/>
        <v>4.1466101694915256</v>
      </c>
      <c r="AG41" s="26">
        <f>AG$22*$B41</f>
        <v>49.759322033898307</v>
      </c>
      <c r="AH41" s="27">
        <f t="shared" si="40"/>
        <v>4.1466101694915256</v>
      </c>
      <c r="AJ41" s="26">
        <f>AJ$22*$B41</f>
        <v>49.759322033898307</v>
      </c>
      <c r="AK41" s="27">
        <f t="shared" si="41"/>
        <v>4.1466101694915256</v>
      </c>
      <c r="AM41" s="26">
        <f>AM$22*$B41</f>
        <v>49.759322033898307</v>
      </c>
      <c r="AN41" s="27">
        <f t="shared" si="42"/>
        <v>4.1466101694915256</v>
      </c>
      <c r="AP41" s="26">
        <f>AP$22*$B41</f>
        <v>49.759322033898307</v>
      </c>
      <c r="AQ41" s="27">
        <f t="shared" si="43"/>
        <v>4.1466101694915256</v>
      </c>
      <c r="AS41" s="26">
        <f>AS$22*$B41</f>
        <v>49.759322033898307</v>
      </c>
      <c r="AT41" s="27">
        <f t="shared" si="44"/>
        <v>4.1466101694915256</v>
      </c>
      <c r="AV41" s="26">
        <f>AV$22*$B41</f>
        <v>49.759322033898307</v>
      </c>
      <c r="AW41" s="27">
        <f t="shared" si="45"/>
        <v>4.1466101694915256</v>
      </c>
      <c r="AY41" s="26">
        <f>AY$22*$B41</f>
        <v>49.759322033898307</v>
      </c>
      <c r="AZ41" s="27">
        <f t="shared" si="46"/>
        <v>4.1466101694915256</v>
      </c>
      <c r="BB41" s="26">
        <f>BB$22*$B41</f>
        <v>49.759322033898307</v>
      </c>
      <c r="BC41" s="27">
        <f t="shared" si="47"/>
        <v>4.1466101694915256</v>
      </c>
    </row>
    <row r="42" spans="1:55">
      <c r="A42" s="72" t="s">
        <v>117</v>
      </c>
      <c r="B42" s="73"/>
      <c r="C42" s="74">
        <f>C37-SUM(C39:C41)</f>
        <v>3457.2766890381595</v>
      </c>
      <c r="D42" s="75">
        <f>D37-SUM(D39:D41)</f>
        <v>288.10639075317999</v>
      </c>
      <c r="F42" s="74">
        <f>F37-SUM(F39:F41)</f>
        <v>3423.6117930381592</v>
      </c>
      <c r="G42" s="75">
        <f>G37-SUM(G39:G41)</f>
        <v>285.30098275317994</v>
      </c>
      <c r="I42" s="74">
        <f>I37-SUM(I39:I41)</f>
        <v>3447.7001130381591</v>
      </c>
      <c r="J42" s="75">
        <f>J37-SUM(J39:J41)</f>
        <v>287.30834275318</v>
      </c>
      <c r="L42" s="74">
        <f>L37-SUM(L39:L41)</f>
        <v>3542.9566890381593</v>
      </c>
      <c r="M42" s="75">
        <f>M37-SUM(M39:M41)</f>
        <v>295.24639075317998</v>
      </c>
      <c r="O42" s="74">
        <f>O37-SUM(O39:O41)</f>
        <v>3509.2917930381591</v>
      </c>
      <c r="P42" s="75">
        <f>P37-SUM(P39:P41)</f>
        <v>292.44098275317992</v>
      </c>
      <c r="R42" s="74">
        <f>R37-SUM(R39:R41)</f>
        <v>3533.3801130381594</v>
      </c>
      <c r="S42" s="75">
        <f>S37-SUM(S39:S41)</f>
        <v>294.44834275317999</v>
      </c>
      <c r="U42" s="74">
        <f>U37-SUM(U39:U41)</f>
        <v>3569.8846890381592</v>
      </c>
      <c r="V42" s="75">
        <f>V37-SUM(V39:V41)</f>
        <v>297.4903907531799</v>
      </c>
      <c r="X42" s="74">
        <f>X37-SUM(X39:X41)</f>
        <v>3536.2197930381594</v>
      </c>
      <c r="Y42" s="75">
        <f>Y37-SUM(Y39:Y41)</f>
        <v>294.68498275317995</v>
      </c>
      <c r="AA42" s="74">
        <f>AA37-SUM(AA39:AA41)</f>
        <v>3560.3081130381593</v>
      </c>
      <c r="AB42" s="75">
        <f>AB37-SUM(AB39:AB41)</f>
        <v>296.6923427531799</v>
      </c>
      <c r="AD42" s="74">
        <f>AD37-SUM(AD39:AD41)</f>
        <v>3598.0366890381592</v>
      </c>
      <c r="AE42" s="75">
        <f>AE37-SUM(AE39:AE41)</f>
        <v>299.8363907531799</v>
      </c>
      <c r="AG42" s="74">
        <f>AG37-SUM(AG39:AG41)</f>
        <v>3564.3717930381595</v>
      </c>
      <c r="AH42" s="75">
        <f>AH37-SUM(AH39:AH41)</f>
        <v>297.03098275317996</v>
      </c>
      <c r="AJ42" s="74">
        <f>AJ37-SUM(AJ39:AJ41)</f>
        <v>3588.4601130381593</v>
      </c>
      <c r="AK42" s="75">
        <f>AK37-SUM(AK39:AK41)</f>
        <v>299.0383427531799</v>
      </c>
      <c r="AM42" s="74">
        <f>AM37-SUM(AM39:AM41)</f>
        <v>3600.4846890381591</v>
      </c>
      <c r="AN42" s="75">
        <f>AN37-SUM(AN39:AN41)</f>
        <v>300.04039075317996</v>
      </c>
      <c r="AP42" s="74">
        <f>AP37-SUM(AP39:AP41)</f>
        <v>3566.8197930381593</v>
      </c>
      <c r="AQ42" s="75">
        <f>AQ37-SUM(AQ39:AQ41)</f>
        <v>297.23498275317991</v>
      </c>
      <c r="AS42" s="74">
        <f>AS37-SUM(AS39:AS41)</f>
        <v>3590.9081130381592</v>
      </c>
      <c r="AT42" s="75">
        <f>AT37-SUM(AT39:AT41)</f>
        <v>299.24234275317997</v>
      </c>
      <c r="AV42" s="74">
        <f>AV37-SUM(AV39:AV41)</f>
        <v>3602.9326890381594</v>
      </c>
      <c r="AW42" s="75">
        <f>AW37-SUM(AW39:AW41)</f>
        <v>300.24439075317991</v>
      </c>
      <c r="AY42" s="74">
        <f>AY37-SUM(AY39:AY41)</f>
        <v>3569.2677930381592</v>
      </c>
      <c r="AZ42" s="75">
        <f>AZ37-SUM(AZ39:AZ41)</f>
        <v>297.43898275317997</v>
      </c>
      <c r="BB42" s="74">
        <f>BB37-SUM(BB39:BB41)</f>
        <v>3593.356113038159</v>
      </c>
      <c r="BC42" s="75">
        <f>BC37-SUM(BC39:BC41)</f>
        <v>299.44634275317992</v>
      </c>
    </row>
    <row r="43" spans="1:55">
      <c r="A43" s="72" t="s">
        <v>118</v>
      </c>
      <c r="B43" s="73"/>
      <c r="C43" s="76">
        <f>C42/C22</f>
        <v>0.69479979785152735</v>
      </c>
      <c r="D43" s="77">
        <f>D42/D22</f>
        <v>0.69479979785152746</v>
      </c>
      <c r="F43" s="76">
        <f>F42/F22</f>
        <v>0.68803425229665305</v>
      </c>
      <c r="G43" s="77">
        <f>G42/G22</f>
        <v>0.68803425229665305</v>
      </c>
      <c r="I43" s="76">
        <f>I42/I22</f>
        <v>0.69287521857500978</v>
      </c>
      <c r="J43" s="77">
        <f>J42/J22</f>
        <v>0.69287521857501</v>
      </c>
      <c r="L43" s="76">
        <f>L42/L22</f>
        <v>0.71201868197169904</v>
      </c>
      <c r="M43" s="77">
        <f>M42/M22</f>
        <v>0.71201868197169904</v>
      </c>
      <c r="O43" s="76">
        <f>O42/O22</f>
        <v>0.70525313641682463</v>
      </c>
      <c r="P43" s="77">
        <f>P42/P22</f>
        <v>0.70525313641682463</v>
      </c>
      <c r="R43" s="76">
        <f>R42/R22</f>
        <v>0.71009410269518158</v>
      </c>
      <c r="S43" s="77">
        <f>S42/S22</f>
        <v>0.71009410269518158</v>
      </c>
      <c r="U43" s="76">
        <f>U42/U22</f>
        <v>0.71743033126661004</v>
      </c>
      <c r="V43" s="77">
        <f>V42/V22</f>
        <v>0.71743033126660993</v>
      </c>
      <c r="X43" s="76">
        <f>X42/X22</f>
        <v>0.71066478571173586</v>
      </c>
      <c r="Y43" s="77">
        <f>Y42/Y22</f>
        <v>0.71066478571173586</v>
      </c>
      <c r="AA43" s="76">
        <f>AA42/AA22</f>
        <v>0.71550575199009259</v>
      </c>
      <c r="AB43" s="77">
        <f>AB42/AB22</f>
        <v>0.71550575199009248</v>
      </c>
      <c r="AD43" s="76">
        <f>AD42/AD22</f>
        <v>0.72308796462038083</v>
      </c>
      <c r="AE43" s="77">
        <f>AE42/AE22</f>
        <v>0.72308796462038072</v>
      </c>
      <c r="AG43" s="76">
        <f>AG42/AG22</f>
        <v>0.71632241906550653</v>
      </c>
      <c r="AH43" s="77">
        <f>AH42/AH22</f>
        <v>0.71632241906550653</v>
      </c>
      <c r="AJ43" s="76">
        <f>AJ42/AJ22</f>
        <v>0.72116338534386337</v>
      </c>
      <c r="AK43" s="77">
        <f>AK42/AK22</f>
        <v>0.72116338534386326</v>
      </c>
      <c r="AM43" s="76">
        <f>AM42/AM22</f>
        <v>0.72357993273809995</v>
      </c>
      <c r="AN43" s="77">
        <f>AN42/AN22</f>
        <v>0.72357993273810006</v>
      </c>
      <c r="AP43" s="76">
        <f>AP42/AP22</f>
        <v>0.71681438718322565</v>
      </c>
      <c r="AQ43" s="77">
        <f>AQ42/AQ22</f>
        <v>0.71681438718322554</v>
      </c>
      <c r="AS43" s="76">
        <f>AS42/AS22</f>
        <v>0.72165535346158249</v>
      </c>
      <c r="AT43" s="77">
        <f>AT42/AT22</f>
        <v>0.7216553534615826</v>
      </c>
      <c r="AV43" s="76">
        <f>AV42/AV22</f>
        <v>0.72407190085581918</v>
      </c>
      <c r="AW43" s="77">
        <f>AW42/AW22</f>
        <v>0.72407190085581907</v>
      </c>
      <c r="AY43" s="76">
        <f>AY42/AY22</f>
        <v>0.71730635530094489</v>
      </c>
      <c r="AZ43" s="77">
        <f>AZ42/AZ22</f>
        <v>0.71730635530094489</v>
      </c>
      <c r="BB43" s="76">
        <f>BB42/BB22</f>
        <v>0.72214732157930162</v>
      </c>
      <c r="BC43" s="77">
        <f>BC42/BC22</f>
        <v>0.72214732157930162</v>
      </c>
    </row>
    <row r="44" spans="1:55">
      <c r="A44" s="78"/>
      <c r="B44" s="79"/>
      <c r="C44" s="80"/>
      <c r="D44" s="80"/>
    </row>
    <row r="45" spans="1:55">
      <c r="A45" s="81"/>
      <c r="B45" s="82"/>
      <c r="C45" s="83"/>
      <c r="D45" s="83"/>
    </row>
    <row r="46" spans="1:55">
      <c r="A46" s="84" t="s">
        <v>199</v>
      </c>
      <c r="B46" s="82"/>
      <c r="C46" s="83"/>
      <c r="D46" s="83"/>
    </row>
    <row r="47" spans="1:55">
      <c r="A47" s="84" t="s">
        <v>203</v>
      </c>
      <c r="B47" s="82"/>
      <c r="C47" s="83"/>
      <c r="D47" s="83"/>
    </row>
    <row r="48" spans="1:55">
      <c r="A48" s="78" t="s">
        <v>204</v>
      </c>
      <c r="B48" s="79"/>
      <c r="C48" s="80"/>
      <c r="D48" s="80"/>
    </row>
    <row r="49" spans="1:4">
      <c r="A49" s="78" t="s">
        <v>200</v>
      </c>
      <c r="B49" s="79"/>
      <c r="C49" s="80"/>
      <c r="D49" s="80"/>
    </row>
    <row r="50" spans="1:4">
      <c r="A50" s="78" t="s">
        <v>201</v>
      </c>
      <c r="B50" s="79"/>
      <c r="C50" s="80"/>
      <c r="D50" s="80"/>
    </row>
    <row r="51" spans="1:4" ht="15">
      <c r="A51" s="78" t="s">
        <v>202</v>
      </c>
      <c r="B51"/>
      <c r="C51" s="80"/>
      <c r="D51" s="80"/>
    </row>
    <row r="52" spans="1:4">
      <c r="A52" s="78"/>
      <c r="B52" s="79"/>
      <c r="C52" s="80"/>
      <c r="D52" s="80"/>
    </row>
    <row r="53" spans="1:4">
      <c r="A53" s="78"/>
      <c r="B53" s="79"/>
      <c r="C53" s="80"/>
      <c r="D53" s="80"/>
    </row>
    <row r="55" spans="1:4">
      <c r="A55" s="78"/>
      <c r="B55" s="79"/>
      <c r="C55" s="80"/>
      <c r="D55" s="80"/>
    </row>
    <row r="56" spans="1:4">
      <c r="B56" s="79"/>
      <c r="C56" s="80"/>
      <c r="D56" s="80"/>
    </row>
  </sheetData>
  <mergeCells count="97">
    <mergeCell ref="AD4:AK4"/>
    <mergeCell ref="AM4:AT4"/>
    <mergeCell ref="AV4:BC4"/>
    <mergeCell ref="AV5:AW5"/>
    <mergeCell ref="AY5:AZ5"/>
    <mergeCell ref="BB5:BC5"/>
    <mergeCell ref="AM5:AN5"/>
    <mergeCell ref="AP5:AQ5"/>
    <mergeCell ref="AS5:AT5"/>
    <mergeCell ref="AD5:AE5"/>
    <mergeCell ref="AG5:AH5"/>
    <mergeCell ref="AJ5:AK5"/>
    <mergeCell ref="R5:S5"/>
    <mergeCell ref="B2:D2"/>
    <mergeCell ref="C4:J4"/>
    <mergeCell ref="L4:S4"/>
    <mergeCell ref="U4:AB4"/>
    <mergeCell ref="C5:D5"/>
    <mergeCell ref="F5:G5"/>
    <mergeCell ref="I5:J5"/>
    <mergeCell ref="L5:M5"/>
    <mergeCell ref="O5:P5"/>
    <mergeCell ref="U5:V5"/>
    <mergeCell ref="X5:Y5"/>
    <mergeCell ref="AA5:AB5"/>
    <mergeCell ref="C9:D9"/>
    <mergeCell ref="C8:D8"/>
    <mergeCell ref="C10:D10"/>
    <mergeCell ref="C11:D11"/>
    <mergeCell ref="F8:G8"/>
    <mergeCell ref="F9:G9"/>
    <mergeCell ref="F10:G10"/>
    <mergeCell ref="F11:G11"/>
    <mergeCell ref="I8:J8"/>
    <mergeCell ref="I9:J9"/>
    <mergeCell ref="I10:J10"/>
    <mergeCell ref="I11:J11"/>
    <mergeCell ref="L8:M8"/>
    <mergeCell ref="L9:M9"/>
    <mergeCell ref="L10:M10"/>
    <mergeCell ref="L11:M11"/>
    <mergeCell ref="O8:P8"/>
    <mergeCell ref="O9:P9"/>
    <mergeCell ref="O10:P10"/>
    <mergeCell ref="O11:P11"/>
    <mergeCell ref="R8:S8"/>
    <mergeCell ref="R9:S9"/>
    <mergeCell ref="R10:S10"/>
    <mergeCell ref="R11:S11"/>
    <mergeCell ref="U8:V8"/>
    <mergeCell ref="U9:V9"/>
    <mergeCell ref="U10:V10"/>
    <mergeCell ref="U11:V11"/>
    <mergeCell ref="X8:Y8"/>
    <mergeCell ref="X9:Y9"/>
    <mergeCell ref="X10:Y10"/>
    <mergeCell ref="X11:Y11"/>
    <mergeCell ref="AA8:AB8"/>
    <mergeCell ref="AA9:AB9"/>
    <mergeCell ref="AA10:AB10"/>
    <mergeCell ref="AA11:AB11"/>
    <mergeCell ref="AD8:AE8"/>
    <mergeCell ref="AD9:AE9"/>
    <mergeCell ref="AD10:AE10"/>
    <mergeCell ref="AD11:AE11"/>
    <mergeCell ref="AG8:AH8"/>
    <mergeCell ref="AG9:AH9"/>
    <mergeCell ref="AG10:AH10"/>
    <mergeCell ref="AG11:AH11"/>
    <mergeCell ref="AJ8:AK8"/>
    <mergeCell ref="AJ9:AK9"/>
    <mergeCell ref="AJ10:AK10"/>
    <mergeCell ref="AJ11:AK11"/>
    <mergeCell ref="AM8:AN8"/>
    <mergeCell ref="AM9:AN9"/>
    <mergeCell ref="AM10:AN10"/>
    <mergeCell ref="AM11:AN11"/>
    <mergeCell ref="AP8:AQ8"/>
    <mergeCell ref="AP9:AQ9"/>
    <mergeCell ref="AP10:AQ10"/>
    <mergeCell ref="AP11:AQ11"/>
    <mergeCell ref="AS8:AT8"/>
    <mergeCell ref="AS9:AT9"/>
    <mergeCell ref="AS10:AT10"/>
    <mergeCell ref="AS11:AT11"/>
    <mergeCell ref="AV8:AW8"/>
    <mergeCell ref="AV9:AW9"/>
    <mergeCell ref="AV10:AW10"/>
    <mergeCell ref="AV11:AW11"/>
    <mergeCell ref="AY8:AZ8"/>
    <mergeCell ref="AY9:AZ9"/>
    <mergeCell ref="AY10:AZ10"/>
    <mergeCell ref="AY11:AZ11"/>
    <mergeCell ref="BB8:BC8"/>
    <mergeCell ref="BB9:BC9"/>
    <mergeCell ref="BB10:BC10"/>
    <mergeCell ref="BB11:BC1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C5:T65"/>
  <sheetViews>
    <sheetView topLeftCell="F48" zoomScale="77" zoomScaleNormal="77" workbookViewId="0">
      <selection activeCell="T65" sqref="T65"/>
    </sheetView>
  </sheetViews>
  <sheetFormatPr defaultRowHeight="15"/>
  <cols>
    <col min="3" max="3" width="7.85546875" customWidth="1"/>
    <col min="4" max="4" width="27" customWidth="1"/>
    <col min="5" max="5" width="105.42578125" style="120" customWidth="1"/>
    <col min="6" max="6" width="7.7109375" bestFit="1" customWidth="1"/>
    <col min="7" max="7" width="15.28515625" bestFit="1" customWidth="1"/>
    <col min="8" max="8" width="5.5703125" bestFit="1" customWidth="1"/>
    <col min="15" max="15" width="15.85546875" bestFit="1" customWidth="1"/>
    <col min="259" max="259" width="7.85546875" customWidth="1"/>
    <col min="260" max="260" width="27" customWidth="1"/>
    <col min="261" max="261" width="105.42578125" customWidth="1"/>
    <col min="262" max="262" width="7.7109375" bestFit="1" customWidth="1"/>
    <col min="263" max="263" width="15.28515625" bestFit="1" customWidth="1"/>
    <col min="264" max="264" width="5.5703125" bestFit="1" customWidth="1"/>
    <col min="271" max="271" width="15.85546875" bestFit="1" customWidth="1"/>
    <col min="515" max="515" width="7.85546875" customWidth="1"/>
    <col min="516" max="516" width="27" customWidth="1"/>
    <col min="517" max="517" width="105.42578125" customWidth="1"/>
    <col min="518" max="518" width="7.7109375" bestFit="1" customWidth="1"/>
    <col min="519" max="519" width="15.28515625" bestFit="1" customWidth="1"/>
    <col min="520" max="520" width="5.5703125" bestFit="1" customWidth="1"/>
    <col min="527" max="527" width="15.85546875" bestFit="1" customWidth="1"/>
    <col min="771" max="771" width="7.85546875" customWidth="1"/>
    <col min="772" max="772" width="27" customWidth="1"/>
    <col min="773" max="773" width="105.42578125" customWidth="1"/>
    <col min="774" max="774" width="7.7109375" bestFit="1" customWidth="1"/>
    <col min="775" max="775" width="15.28515625" bestFit="1" customWidth="1"/>
    <col min="776" max="776" width="5.5703125" bestFit="1" customWidth="1"/>
    <col min="783" max="783" width="15.85546875" bestFit="1" customWidth="1"/>
    <col min="1027" max="1027" width="7.85546875" customWidth="1"/>
    <col min="1028" max="1028" width="27" customWidth="1"/>
    <col min="1029" max="1029" width="105.42578125" customWidth="1"/>
    <col min="1030" max="1030" width="7.7109375" bestFit="1" customWidth="1"/>
    <col min="1031" max="1031" width="15.28515625" bestFit="1" customWidth="1"/>
    <col min="1032" max="1032" width="5.5703125" bestFit="1" customWidth="1"/>
    <col min="1039" max="1039" width="15.85546875" bestFit="1" customWidth="1"/>
    <col min="1283" max="1283" width="7.85546875" customWidth="1"/>
    <col min="1284" max="1284" width="27" customWidth="1"/>
    <col min="1285" max="1285" width="105.42578125" customWidth="1"/>
    <col min="1286" max="1286" width="7.7109375" bestFit="1" customWidth="1"/>
    <col min="1287" max="1287" width="15.28515625" bestFit="1" customWidth="1"/>
    <col min="1288" max="1288" width="5.5703125" bestFit="1" customWidth="1"/>
    <col min="1295" max="1295" width="15.85546875" bestFit="1" customWidth="1"/>
    <col min="1539" max="1539" width="7.85546875" customWidth="1"/>
    <col min="1540" max="1540" width="27" customWidth="1"/>
    <col min="1541" max="1541" width="105.42578125" customWidth="1"/>
    <col min="1542" max="1542" width="7.7109375" bestFit="1" customWidth="1"/>
    <col min="1543" max="1543" width="15.28515625" bestFit="1" customWidth="1"/>
    <col min="1544" max="1544" width="5.5703125" bestFit="1" customWidth="1"/>
    <col min="1551" max="1551" width="15.85546875" bestFit="1" customWidth="1"/>
    <col min="1795" max="1795" width="7.85546875" customWidth="1"/>
    <col min="1796" max="1796" width="27" customWidth="1"/>
    <col min="1797" max="1797" width="105.42578125" customWidth="1"/>
    <col min="1798" max="1798" width="7.7109375" bestFit="1" customWidth="1"/>
    <col min="1799" max="1799" width="15.28515625" bestFit="1" customWidth="1"/>
    <col min="1800" max="1800" width="5.5703125" bestFit="1" customWidth="1"/>
    <col min="1807" max="1807" width="15.85546875" bestFit="1" customWidth="1"/>
    <col min="2051" max="2051" width="7.85546875" customWidth="1"/>
    <col min="2052" max="2052" width="27" customWidth="1"/>
    <col min="2053" max="2053" width="105.42578125" customWidth="1"/>
    <col min="2054" max="2054" width="7.7109375" bestFit="1" customWidth="1"/>
    <col min="2055" max="2055" width="15.28515625" bestFit="1" customWidth="1"/>
    <col min="2056" max="2056" width="5.5703125" bestFit="1" customWidth="1"/>
    <col min="2063" max="2063" width="15.85546875" bestFit="1" customWidth="1"/>
    <col min="2307" max="2307" width="7.85546875" customWidth="1"/>
    <col min="2308" max="2308" width="27" customWidth="1"/>
    <col min="2309" max="2309" width="105.42578125" customWidth="1"/>
    <col min="2310" max="2310" width="7.7109375" bestFit="1" customWidth="1"/>
    <col min="2311" max="2311" width="15.28515625" bestFit="1" customWidth="1"/>
    <col min="2312" max="2312" width="5.5703125" bestFit="1" customWidth="1"/>
    <col min="2319" max="2319" width="15.85546875" bestFit="1" customWidth="1"/>
    <col min="2563" max="2563" width="7.85546875" customWidth="1"/>
    <col min="2564" max="2564" width="27" customWidth="1"/>
    <col min="2565" max="2565" width="105.42578125" customWidth="1"/>
    <col min="2566" max="2566" width="7.7109375" bestFit="1" customWidth="1"/>
    <col min="2567" max="2567" width="15.28515625" bestFit="1" customWidth="1"/>
    <col min="2568" max="2568" width="5.5703125" bestFit="1" customWidth="1"/>
    <col min="2575" max="2575" width="15.85546875" bestFit="1" customWidth="1"/>
    <col min="2819" max="2819" width="7.85546875" customWidth="1"/>
    <col min="2820" max="2820" width="27" customWidth="1"/>
    <col min="2821" max="2821" width="105.42578125" customWidth="1"/>
    <col min="2822" max="2822" width="7.7109375" bestFit="1" customWidth="1"/>
    <col min="2823" max="2823" width="15.28515625" bestFit="1" customWidth="1"/>
    <col min="2824" max="2824" width="5.5703125" bestFit="1" customWidth="1"/>
    <col min="2831" max="2831" width="15.85546875" bestFit="1" customWidth="1"/>
    <col min="3075" max="3075" width="7.85546875" customWidth="1"/>
    <col min="3076" max="3076" width="27" customWidth="1"/>
    <col min="3077" max="3077" width="105.42578125" customWidth="1"/>
    <col min="3078" max="3078" width="7.7109375" bestFit="1" customWidth="1"/>
    <col min="3079" max="3079" width="15.28515625" bestFit="1" customWidth="1"/>
    <col min="3080" max="3080" width="5.5703125" bestFit="1" customWidth="1"/>
    <col min="3087" max="3087" width="15.85546875" bestFit="1" customWidth="1"/>
    <col min="3331" max="3331" width="7.85546875" customWidth="1"/>
    <col min="3332" max="3332" width="27" customWidth="1"/>
    <col min="3333" max="3333" width="105.42578125" customWidth="1"/>
    <col min="3334" max="3334" width="7.7109375" bestFit="1" customWidth="1"/>
    <col min="3335" max="3335" width="15.28515625" bestFit="1" customWidth="1"/>
    <col min="3336" max="3336" width="5.5703125" bestFit="1" customWidth="1"/>
    <col min="3343" max="3343" width="15.85546875" bestFit="1" customWidth="1"/>
    <col min="3587" max="3587" width="7.85546875" customWidth="1"/>
    <col min="3588" max="3588" width="27" customWidth="1"/>
    <col min="3589" max="3589" width="105.42578125" customWidth="1"/>
    <col min="3590" max="3590" width="7.7109375" bestFit="1" customWidth="1"/>
    <col min="3591" max="3591" width="15.28515625" bestFit="1" customWidth="1"/>
    <col min="3592" max="3592" width="5.5703125" bestFit="1" customWidth="1"/>
    <col min="3599" max="3599" width="15.85546875" bestFit="1" customWidth="1"/>
    <col min="3843" max="3843" width="7.85546875" customWidth="1"/>
    <col min="3844" max="3844" width="27" customWidth="1"/>
    <col min="3845" max="3845" width="105.42578125" customWidth="1"/>
    <col min="3846" max="3846" width="7.7109375" bestFit="1" customWidth="1"/>
    <col min="3847" max="3847" width="15.28515625" bestFit="1" customWidth="1"/>
    <col min="3848" max="3848" width="5.5703125" bestFit="1" customWidth="1"/>
    <col min="3855" max="3855" width="15.85546875" bestFit="1" customWidth="1"/>
    <col min="4099" max="4099" width="7.85546875" customWidth="1"/>
    <col min="4100" max="4100" width="27" customWidth="1"/>
    <col min="4101" max="4101" width="105.42578125" customWidth="1"/>
    <col min="4102" max="4102" width="7.7109375" bestFit="1" customWidth="1"/>
    <col min="4103" max="4103" width="15.28515625" bestFit="1" customWidth="1"/>
    <col min="4104" max="4104" width="5.5703125" bestFit="1" customWidth="1"/>
    <col min="4111" max="4111" width="15.85546875" bestFit="1" customWidth="1"/>
    <col min="4355" max="4355" width="7.85546875" customWidth="1"/>
    <col min="4356" max="4356" width="27" customWidth="1"/>
    <col min="4357" max="4357" width="105.42578125" customWidth="1"/>
    <col min="4358" max="4358" width="7.7109375" bestFit="1" customWidth="1"/>
    <col min="4359" max="4359" width="15.28515625" bestFit="1" customWidth="1"/>
    <col min="4360" max="4360" width="5.5703125" bestFit="1" customWidth="1"/>
    <col min="4367" max="4367" width="15.85546875" bestFit="1" customWidth="1"/>
    <col min="4611" max="4611" width="7.85546875" customWidth="1"/>
    <col min="4612" max="4612" width="27" customWidth="1"/>
    <col min="4613" max="4613" width="105.42578125" customWidth="1"/>
    <col min="4614" max="4614" width="7.7109375" bestFit="1" customWidth="1"/>
    <col min="4615" max="4615" width="15.28515625" bestFit="1" customWidth="1"/>
    <col min="4616" max="4616" width="5.5703125" bestFit="1" customWidth="1"/>
    <col min="4623" max="4623" width="15.85546875" bestFit="1" customWidth="1"/>
    <col min="4867" max="4867" width="7.85546875" customWidth="1"/>
    <col min="4868" max="4868" width="27" customWidth="1"/>
    <col min="4869" max="4869" width="105.42578125" customWidth="1"/>
    <col min="4870" max="4870" width="7.7109375" bestFit="1" customWidth="1"/>
    <col min="4871" max="4871" width="15.28515625" bestFit="1" customWidth="1"/>
    <col min="4872" max="4872" width="5.5703125" bestFit="1" customWidth="1"/>
    <col min="4879" max="4879" width="15.85546875" bestFit="1" customWidth="1"/>
    <col min="5123" max="5123" width="7.85546875" customWidth="1"/>
    <col min="5124" max="5124" width="27" customWidth="1"/>
    <col min="5125" max="5125" width="105.42578125" customWidth="1"/>
    <col min="5126" max="5126" width="7.7109375" bestFit="1" customWidth="1"/>
    <col min="5127" max="5127" width="15.28515625" bestFit="1" customWidth="1"/>
    <col min="5128" max="5128" width="5.5703125" bestFit="1" customWidth="1"/>
    <col min="5135" max="5135" width="15.85546875" bestFit="1" customWidth="1"/>
    <col min="5379" max="5379" width="7.85546875" customWidth="1"/>
    <col min="5380" max="5380" width="27" customWidth="1"/>
    <col min="5381" max="5381" width="105.42578125" customWidth="1"/>
    <col min="5382" max="5382" width="7.7109375" bestFit="1" customWidth="1"/>
    <col min="5383" max="5383" width="15.28515625" bestFit="1" customWidth="1"/>
    <col min="5384" max="5384" width="5.5703125" bestFit="1" customWidth="1"/>
    <col min="5391" max="5391" width="15.85546875" bestFit="1" customWidth="1"/>
    <col min="5635" max="5635" width="7.85546875" customWidth="1"/>
    <col min="5636" max="5636" width="27" customWidth="1"/>
    <col min="5637" max="5637" width="105.42578125" customWidth="1"/>
    <col min="5638" max="5638" width="7.7109375" bestFit="1" customWidth="1"/>
    <col min="5639" max="5639" width="15.28515625" bestFit="1" customWidth="1"/>
    <col min="5640" max="5640" width="5.5703125" bestFit="1" customWidth="1"/>
    <col min="5647" max="5647" width="15.85546875" bestFit="1" customWidth="1"/>
    <col min="5891" max="5891" width="7.85546875" customWidth="1"/>
    <col min="5892" max="5892" width="27" customWidth="1"/>
    <col min="5893" max="5893" width="105.42578125" customWidth="1"/>
    <col min="5894" max="5894" width="7.7109375" bestFit="1" customWidth="1"/>
    <col min="5895" max="5895" width="15.28515625" bestFit="1" customWidth="1"/>
    <col min="5896" max="5896" width="5.5703125" bestFit="1" customWidth="1"/>
    <col min="5903" max="5903" width="15.85546875" bestFit="1" customWidth="1"/>
    <col min="6147" max="6147" width="7.85546875" customWidth="1"/>
    <col min="6148" max="6148" width="27" customWidth="1"/>
    <col min="6149" max="6149" width="105.42578125" customWidth="1"/>
    <col min="6150" max="6150" width="7.7109375" bestFit="1" customWidth="1"/>
    <col min="6151" max="6151" width="15.28515625" bestFit="1" customWidth="1"/>
    <col min="6152" max="6152" width="5.5703125" bestFit="1" customWidth="1"/>
    <col min="6159" max="6159" width="15.85546875" bestFit="1" customWidth="1"/>
    <col min="6403" max="6403" width="7.85546875" customWidth="1"/>
    <col min="6404" max="6404" width="27" customWidth="1"/>
    <col min="6405" max="6405" width="105.42578125" customWidth="1"/>
    <col min="6406" max="6406" width="7.7109375" bestFit="1" customWidth="1"/>
    <col min="6407" max="6407" width="15.28515625" bestFit="1" customWidth="1"/>
    <col min="6408" max="6408" width="5.5703125" bestFit="1" customWidth="1"/>
    <col min="6415" max="6415" width="15.85546875" bestFit="1" customWidth="1"/>
    <col min="6659" max="6659" width="7.85546875" customWidth="1"/>
    <col min="6660" max="6660" width="27" customWidth="1"/>
    <col min="6661" max="6661" width="105.42578125" customWidth="1"/>
    <col min="6662" max="6662" width="7.7109375" bestFit="1" customWidth="1"/>
    <col min="6663" max="6663" width="15.28515625" bestFit="1" customWidth="1"/>
    <col min="6664" max="6664" width="5.5703125" bestFit="1" customWidth="1"/>
    <col min="6671" max="6671" width="15.85546875" bestFit="1" customWidth="1"/>
    <col min="6915" max="6915" width="7.85546875" customWidth="1"/>
    <col min="6916" max="6916" width="27" customWidth="1"/>
    <col min="6917" max="6917" width="105.42578125" customWidth="1"/>
    <col min="6918" max="6918" width="7.7109375" bestFit="1" customWidth="1"/>
    <col min="6919" max="6919" width="15.28515625" bestFit="1" customWidth="1"/>
    <col min="6920" max="6920" width="5.5703125" bestFit="1" customWidth="1"/>
    <col min="6927" max="6927" width="15.85546875" bestFit="1" customWidth="1"/>
    <col min="7171" max="7171" width="7.85546875" customWidth="1"/>
    <col min="7172" max="7172" width="27" customWidth="1"/>
    <col min="7173" max="7173" width="105.42578125" customWidth="1"/>
    <col min="7174" max="7174" width="7.7109375" bestFit="1" customWidth="1"/>
    <col min="7175" max="7175" width="15.28515625" bestFit="1" customWidth="1"/>
    <col min="7176" max="7176" width="5.5703125" bestFit="1" customWidth="1"/>
    <col min="7183" max="7183" width="15.85546875" bestFit="1" customWidth="1"/>
    <col min="7427" max="7427" width="7.85546875" customWidth="1"/>
    <col min="7428" max="7428" width="27" customWidth="1"/>
    <col min="7429" max="7429" width="105.42578125" customWidth="1"/>
    <col min="7430" max="7430" width="7.7109375" bestFit="1" customWidth="1"/>
    <col min="7431" max="7431" width="15.28515625" bestFit="1" customWidth="1"/>
    <col min="7432" max="7432" width="5.5703125" bestFit="1" customWidth="1"/>
    <col min="7439" max="7439" width="15.85546875" bestFit="1" customWidth="1"/>
    <col min="7683" max="7683" width="7.85546875" customWidth="1"/>
    <col min="7684" max="7684" width="27" customWidth="1"/>
    <col min="7685" max="7685" width="105.42578125" customWidth="1"/>
    <col min="7686" max="7686" width="7.7109375" bestFit="1" customWidth="1"/>
    <col min="7687" max="7687" width="15.28515625" bestFit="1" customWidth="1"/>
    <col min="7688" max="7688" width="5.5703125" bestFit="1" customWidth="1"/>
    <col min="7695" max="7695" width="15.85546875" bestFit="1" customWidth="1"/>
    <col min="7939" max="7939" width="7.85546875" customWidth="1"/>
    <col min="7940" max="7940" width="27" customWidth="1"/>
    <col min="7941" max="7941" width="105.42578125" customWidth="1"/>
    <col min="7942" max="7942" width="7.7109375" bestFit="1" customWidth="1"/>
    <col min="7943" max="7943" width="15.28515625" bestFit="1" customWidth="1"/>
    <col min="7944" max="7944" width="5.5703125" bestFit="1" customWidth="1"/>
    <col min="7951" max="7951" width="15.85546875" bestFit="1" customWidth="1"/>
    <col min="8195" max="8195" width="7.85546875" customWidth="1"/>
    <col min="8196" max="8196" width="27" customWidth="1"/>
    <col min="8197" max="8197" width="105.42578125" customWidth="1"/>
    <col min="8198" max="8198" width="7.7109375" bestFit="1" customWidth="1"/>
    <col min="8199" max="8199" width="15.28515625" bestFit="1" customWidth="1"/>
    <col min="8200" max="8200" width="5.5703125" bestFit="1" customWidth="1"/>
    <col min="8207" max="8207" width="15.85546875" bestFit="1" customWidth="1"/>
    <col min="8451" max="8451" width="7.85546875" customWidth="1"/>
    <col min="8452" max="8452" width="27" customWidth="1"/>
    <col min="8453" max="8453" width="105.42578125" customWidth="1"/>
    <col min="8454" max="8454" width="7.7109375" bestFit="1" customWidth="1"/>
    <col min="8455" max="8455" width="15.28515625" bestFit="1" customWidth="1"/>
    <col min="8456" max="8456" width="5.5703125" bestFit="1" customWidth="1"/>
    <col min="8463" max="8463" width="15.85546875" bestFit="1" customWidth="1"/>
    <col min="8707" max="8707" width="7.85546875" customWidth="1"/>
    <col min="8708" max="8708" width="27" customWidth="1"/>
    <col min="8709" max="8709" width="105.42578125" customWidth="1"/>
    <col min="8710" max="8710" width="7.7109375" bestFit="1" customWidth="1"/>
    <col min="8711" max="8711" width="15.28515625" bestFit="1" customWidth="1"/>
    <col min="8712" max="8712" width="5.5703125" bestFit="1" customWidth="1"/>
    <col min="8719" max="8719" width="15.85546875" bestFit="1" customWidth="1"/>
    <col min="8963" max="8963" width="7.85546875" customWidth="1"/>
    <col min="8964" max="8964" width="27" customWidth="1"/>
    <col min="8965" max="8965" width="105.42578125" customWidth="1"/>
    <col min="8966" max="8966" width="7.7109375" bestFit="1" customWidth="1"/>
    <col min="8967" max="8967" width="15.28515625" bestFit="1" customWidth="1"/>
    <col min="8968" max="8968" width="5.5703125" bestFit="1" customWidth="1"/>
    <col min="8975" max="8975" width="15.85546875" bestFit="1" customWidth="1"/>
    <col min="9219" max="9219" width="7.85546875" customWidth="1"/>
    <col min="9220" max="9220" width="27" customWidth="1"/>
    <col min="9221" max="9221" width="105.42578125" customWidth="1"/>
    <col min="9222" max="9222" width="7.7109375" bestFit="1" customWidth="1"/>
    <col min="9223" max="9223" width="15.28515625" bestFit="1" customWidth="1"/>
    <col min="9224" max="9224" width="5.5703125" bestFit="1" customWidth="1"/>
    <col min="9231" max="9231" width="15.85546875" bestFit="1" customWidth="1"/>
    <col min="9475" max="9475" width="7.85546875" customWidth="1"/>
    <col min="9476" max="9476" width="27" customWidth="1"/>
    <col min="9477" max="9477" width="105.42578125" customWidth="1"/>
    <col min="9478" max="9478" width="7.7109375" bestFit="1" customWidth="1"/>
    <col min="9479" max="9479" width="15.28515625" bestFit="1" customWidth="1"/>
    <col min="9480" max="9480" width="5.5703125" bestFit="1" customWidth="1"/>
    <col min="9487" max="9487" width="15.85546875" bestFit="1" customWidth="1"/>
    <col min="9731" max="9731" width="7.85546875" customWidth="1"/>
    <col min="9732" max="9732" width="27" customWidth="1"/>
    <col min="9733" max="9733" width="105.42578125" customWidth="1"/>
    <col min="9734" max="9734" width="7.7109375" bestFit="1" customWidth="1"/>
    <col min="9735" max="9735" width="15.28515625" bestFit="1" customWidth="1"/>
    <col min="9736" max="9736" width="5.5703125" bestFit="1" customWidth="1"/>
    <col min="9743" max="9743" width="15.85546875" bestFit="1" customWidth="1"/>
    <col min="9987" max="9987" width="7.85546875" customWidth="1"/>
    <col min="9988" max="9988" width="27" customWidth="1"/>
    <col min="9989" max="9989" width="105.42578125" customWidth="1"/>
    <col min="9990" max="9990" width="7.7109375" bestFit="1" customWidth="1"/>
    <col min="9991" max="9991" width="15.28515625" bestFit="1" customWidth="1"/>
    <col min="9992" max="9992" width="5.5703125" bestFit="1" customWidth="1"/>
    <col min="9999" max="9999" width="15.85546875" bestFit="1" customWidth="1"/>
    <col min="10243" max="10243" width="7.85546875" customWidth="1"/>
    <col min="10244" max="10244" width="27" customWidth="1"/>
    <col min="10245" max="10245" width="105.42578125" customWidth="1"/>
    <col min="10246" max="10246" width="7.7109375" bestFit="1" customWidth="1"/>
    <col min="10247" max="10247" width="15.28515625" bestFit="1" customWidth="1"/>
    <col min="10248" max="10248" width="5.5703125" bestFit="1" customWidth="1"/>
    <col min="10255" max="10255" width="15.85546875" bestFit="1" customWidth="1"/>
    <col min="10499" max="10499" width="7.85546875" customWidth="1"/>
    <col min="10500" max="10500" width="27" customWidth="1"/>
    <col min="10501" max="10501" width="105.42578125" customWidth="1"/>
    <col min="10502" max="10502" width="7.7109375" bestFit="1" customWidth="1"/>
    <col min="10503" max="10503" width="15.28515625" bestFit="1" customWidth="1"/>
    <col min="10504" max="10504" width="5.5703125" bestFit="1" customWidth="1"/>
    <col min="10511" max="10511" width="15.85546875" bestFit="1" customWidth="1"/>
    <col min="10755" max="10755" width="7.85546875" customWidth="1"/>
    <col min="10756" max="10756" width="27" customWidth="1"/>
    <col min="10757" max="10757" width="105.42578125" customWidth="1"/>
    <col min="10758" max="10758" width="7.7109375" bestFit="1" customWidth="1"/>
    <col min="10759" max="10759" width="15.28515625" bestFit="1" customWidth="1"/>
    <col min="10760" max="10760" width="5.5703125" bestFit="1" customWidth="1"/>
    <col min="10767" max="10767" width="15.85546875" bestFit="1" customWidth="1"/>
    <col min="11011" max="11011" width="7.85546875" customWidth="1"/>
    <col min="11012" max="11012" width="27" customWidth="1"/>
    <col min="11013" max="11013" width="105.42578125" customWidth="1"/>
    <col min="11014" max="11014" width="7.7109375" bestFit="1" customWidth="1"/>
    <col min="11015" max="11015" width="15.28515625" bestFit="1" customWidth="1"/>
    <col min="11016" max="11016" width="5.5703125" bestFit="1" customWidth="1"/>
    <col min="11023" max="11023" width="15.85546875" bestFit="1" customWidth="1"/>
    <col min="11267" max="11267" width="7.85546875" customWidth="1"/>
    <col min="11268" max="11268" width="27" customWidth="1"/>
    <col min="11269" max="11269" width="105.42578125" customWidth="1"/>
    <col min="11270" max="11270" width="7.7109375" bestFit="1" customWidth="1"/>
    <col min="11271" max="11271" width="15.28515625" bestFit="1" customWidth="1"/>
    <col min="11272" max="11272" width="5.5703125" bestFit="1" customWidth="1"/>
    <col min="11279" max="11279" width="15.85546875" bestFit="1" customWidth="1"/>
    <col min="11523" max="11523" width="7.85546875" customWidth="1"/>
    <col min="11524" max="11524" width="27" customWidth="1"/>
    <col min="11525" max="11525" width="105.42578125" customWidth="1"/>
    <col min="11526" max="11526" width="7.7109375" bestFit="1" customWidth="1"/>
    <col min="11527" max="11527" width="15.28515625" bestFit="1" customWidth="1"/>
    <col min="11528" max="11528" width="5.5703125" bestFit="1" customWidth="1"/>
    <col min="11535" max="11535" width="15.85546875" bestFit="1" customWidth="1"/>
    <col min="11779" max="11779" width="7.85546875" customWidth="1"/>
    <col min="11780" max="11780" width="27" customWidth="1"/>
    <col min="11781" max="11781" width="105.42578125" customWidth="1"/>
    <col min="11782" max="11782" width="7.7109375" bestFit="1" customWidth="1"/>
    <col min="11783" max="11783" width="15.28515625" bestFit="1" customWidth="1"/>
    <col min="11784" max="11784" width="5.5703125" bestFit="1" customWidth="1"/>
    <col min="11791" max="11791" width="15.85546875" bestFit="1" customWidth="1"/>
    <col min="12035" max="12035" width="7.85546875" customWidth="1"/>
    <col min="12036" max="12036" width="27" customWidth="1"/>
    <col min="12037" max="12037" width="105.42578125" customWidth="1"/>
    <col min="12038" max="12038" width="7.7109375" bestFit="1" customWidth="1"/>
    <col min="12039" max="12039" width="15.28515625" bestFit="1" customWidth="1"/>
    <col min="12040" max="12040" width="5.5703125" bestFit="1" customWidth="1"/>
    <col min="12047" max="12047" width="15.85546875" bestFit="1" customWidth="1"/>
    <col min="12291" max="12291" width="7.85546875" customWidth="1"/>
    <col min="12292" max="12292" width="27" customWidth="1"/>
    <col min="12293" max="12293" width="105.42578125" customWidth="1"/>
    <col min="12294" max="12294" width="7.7109375" bestFit="1" customWidth="1"/>
    <col min="12295" max="12295" width="15.28515625" bestFit="1" customWidth="1"/>
    <col min="12296" max="12296" width="5.5703125" bestFit="1" customWidth="1"/>
    <col min="12303" max="12303" width="15.85546875" bestFit="1" customWidth="1"/>
    <col min="12547" max="12547" width="7.85546875" customWidth="1"/>
    <col min="12548" max="12548" width="27" customWidth="1"/>
    <col min="12549" max="12549" width="105.42578125" customWidth="1"/>
    <col min="12550" max="12550" width="7.7109375" bestFit="1" customWidth="1"/>
    <col min="12551" max="12551" width="15.28515625" bestFit="1" customWidth="1"/>
    <col min="12552" max="12552" width="5.5703125" bestFit="1" customWidth="1"/>
    <col min="12559" max="12559" width="15.85546875" bestFit="1" customWidth="1"/>
    <col min="12803" max="12803" width="7.85546875" customWidth="1"/>
    <col min="12804" max="12804" width="27" customWidth="1"/>
    <col min="12805" max="12805" width="105.42578125" customWidth="1"/>
    <col min="12806" max="12806" width="7.7109375" bestFit="1" customWidth="1"/>
    <col min="12807" max="12807" width="15.28515625" bestFit="1" customWidth="1"/>
    <col min="12808" max="12808" width="5.5703125" bestFit="1" customWidth="1"/>
    <col min="12815" max="12815" width="15.85546875" bestFit="1" customWidth="1"/>
    <col min="13059" max="13059" width="7.85546875" customWidth="1"/>
    <col min="13060" max="13060" width="27" customWidth="1"/>
    <col min="13061" max="13061" width="105.42578125" customWidth="1"/>
    <col min="13062" max="13062" width="7.7109375" bestFit="1" customWidth="1"/>
    <col min="13063" max="13063" width="15.28515625" bestFit="1" customWidth="1"/>
    <col min="13064" max="13064" width="5.5703125" bestFit="1" customWidth="1"/>
    <col min="13071" max="13071" width="15.85546875" bestFit="1" customWidth="1"/>
    <col min="13315" max="13315" width="7.85546875" customWidth="1"/>
    <col min="13316" max="13316" width="27" customWidth="1"/>
    <col min="13317" max="13317" width="105.42578125" customWidth="1"/>
    <col min="13318" max="13318" width="7.7109375" bestFit="1" customWidth="1"/>
    <col min="13319" max="13319" width="15.28515625" bestFit="1" customWidth="1"/>
    <col min="13320" max="13320" width="5.5703125" bestFit="1" customWidth="1"/>
    <col min="13327" max="13327" width="15.85546875" bestFit="1" customWidth="1"/>
    <col min="13571" max="13571" width="7.85546875" customWidth="1"/>
    <col min="13572" max="13572" width="27" customWidth="1"/>
    <col min="13573" max="13573" width="105.42578125" customWidth="1"/>
    <col min="13574" max="13574" width="7.7109375" bestFit="1" customWidth="1"/>
    <col min="13575" max="13575" width="15.28515625" bestFit="1" customWidth="1"/>
    <col min="13576" max="13576" width="5.5703125" bestFit="1" customWidth="1"/>
    <col min="13583" max="13583" width="15.85546875" bestFit="1" customWidth="1"/>
    <col min="13827" max="13827" width="7.85546875" customWidth="1"/>
    <col min="13828" max="13828" width="27" customWidth="1"/>
    <col min="13829" max="13829" width="105.42578125" customWidth="1"/>
    <col min="13830" max="13830" width="7.7109375" bestFit="1" customWidth="1"/>
    <col min="13831" max="13831" width="15.28515625" bestFit="1" customWidth="1"/>
    <col min="13832" max="13832" width="5.5703125" bestFit="1" customWidth="1"/>
    <col min="13839" max="13839" width="15.85546875" bestFit="1" customWidth="1"/>
    <col min="14083" max="14083" width="7.85546875" customWidth="1"/>
    <col min="14084" max="14084" width="27" customWidth="1"/>
    <col min="14085" max="14085" width="105.42578125" customWidth="1"/>
    <col min="14086" max="14086" width="7.7109375" bestFit="1" customWidth="1"/>
    <col min="14087" max="14087" width="15.28515625" bestFit="1" customWidth="1"/>
    <col min="14088" max="14088" width="5.5703125" bestFit="1" customWidth="1"/>
    <col min="14095" max="14095" width="15.85546875" bestFit="1" customWidth="1"/>
    <col min="14339" max="14339" width="7.85546875" customWidth="1"/>
    <col min="14340" max="14340" width="27" customWidth="1"/>
    <col min="14341" max="14341" width="105.42578125" customWidth="1"/>
    <col min="14342" max="14342" width="7.7109375" bestFit="1" customWidth="1"/>
    <col min="14343" max="14343" width="15.28515625" bestFit="1" customWidth="1"/>
    <col min="14344" max="14344" width="5.5703125" bestFit="1" customWidth="1"/>
    <col min="14351" max="14351" width="15.85546875" bestFit="1" customWidth="1"/>
    <col min="14595" max="14595" width="7.85546875" customWidth="1"/>
    <col min="14596" max="14596" width="27" customWidth="1"/>
    <col min="14597" max="14597" width="105.42578125" customWidth="1"/>
    <col min="14598" max="14598" width="7.7109375" bestFit="1" customWidth="1"/>
    <col min="14599" max="14599" width="15.28515625" bestFit="1" customWidth="1"/>
    <col min="14600" max="14600" width="5.5703125" bestFit="1" customWidth="1"/>
    <col min="14607" max="14607" width="15.85546875" bestFit="1" customWidth="1"/>
    <col min="14851" max="14851" width="7.85546875" customWidth="1"/>
    <col min="14852" max="14852" width="27" customWidth="1"/>
    <col min="14853" max="14853" width="105.42578125" customWidth="1"/>
    <col min="14854" max="14854" width="7.7109375" bestFit="1" customWidth="1"/>
    <col min="14855" max="14855" width="15.28515625" bestFit="1" customWidth="1"/>
    <col min="14856" max="14856" width="5.5703125" bestFit="1" customWidth="1"/>
    <col min="14863" max="14863" width="15.85546875" bestFit="1" customWidth="1"/>
    <col min="15107" max="15107" width="7.85546875" customWidth="1"/>
    <col min="15108" max="15108" width="27" customWidth="1"/>
    <col min="15109" max="15109" width="105.42578125" customWidth="1"/>
    <col min="15110" max="15110" width="7.7109375" bestFit="1" customWidth="1"/>
    <col min="15111" max="15111" width="15.28515625" bestFit="1" customWidth="1"/>
    <col min="15112" max="15112" width="5.5703125" bestFit="1" customWidth="1"/>
    <col min="15119" max="15119" width="15.85546875" bestFit="1" customWidth="1"/>
    <col min="15363" max="15363" width="7.85546875" customWidth="1"/>
    <col min="15364" max="15364" width="27" customWidth="1"/>
    <col min="15365" max="15365" width="105.42578125" customWidth="1"/>
    <col min="15366" max="15366" width="7.7109375" bestFit="1" customWidth="1"/>
    <col min="15367" max="15367" width="15.28515625" bestFit="1" customWidth="1"/>
    <col min="15368" max="15368" width="5.5703125" bestFit="1" customWidth="1"/>
    <col min="15375" max="15375" width="15.85546875" bestFit="1" customWidth="1"/>
    <col min="15619" max="15619" width="7.85546875" customWidth="1"/>
    <col min="15620" max="15620" width="27" customWidth="1"/>
    <col min="15621" max="15621" width="105.42578125" customWidth="1"/>
    <col min="15622" max="15622" width="7.7109375" bestFit="1" customWidth="1"/>
    <col min="15623" max="15623" width="15.28515625" bestFit="1" customWidth="1"/>
    <col min="15624" max="15624" width="5.5703125" bestFit="1" customWidth="1"/>
    <col min="15631" max="15631" width="15.85546875" bestFit="1" customWidth="1"/>
    <col min="15875" max="15875" width="7.85546875" customWidth="1"/>
    <col min="15876" max="15876" width="27" customWidth="1"/>
    <col min="15877" max="15877" width="105.42578125" customWidth="1"/>
    <col min="15878" max="15878" width="7.7109375" bestFit="1" customWidth="1"/>
    <col min="15879" max="15879" width="15.28515625" bestFit="1" customWidth="1"/>
    <col min="15880" max="15880" width="5.5703125" bestFit="1" customWidth="1"/>
    <col min="15887" max="15887" width="15.85546875" bestFit="1" customWidth="1"/>
    <col min="16131" max="16131" width="7.85546875" customWidth="1"/>
    <col min="16132" max="16132" width="27" customWidth="1"/>
    <col min="16133" max="16133" width="105.42578125" customWidth="1"/>
    <col min="16134" max="16134" width="7.7109375" bestFit="1" customWidth="1"/>
    <col min="16135" max="16135" width="15.28515625" bestFit="1" customWidth="1"/>
    <col min="16136" max="16136" width="5.5703125" bestFit="1" customWidth="1"/>
    <col min="16143" max="16143" width="15.85546875" bestFit="1" customWidth="1"/>
  </cols>
  <sheetData>
    <row r="5" spans="3:20">
      <c r="C5" s="86"/>
      <c r="D5" s="155" t="s">
        <v>125</v>
      </c>
      <c r="E5" s="156"/>
      <c r="F5" s="156"/>
      <c r="G5" s="156"/>
      <c r="H5" s="157"/>
    </row>
    <row r="6" spans="3:20">
      <c r="C6" s="86"/>
      <c r="D6" s="87">
        <v>44923</v>
      </c>
      <c r="E6" s="88"/>
      <c r="F6" s="89"/>
      <c r="G6" s="89"/>
      <c r="H6" s="90"/>
    </row>
    <row r="7" spans="3:20">
      <c r="C7" s="86"/>
      <c r="D7" s="158" t="s">
        <v>126</v>
      </c>
      <c r="E7" s="159"/>
      <c r="F7" s="159"/>
      <c r="G7" s="159"/>
      <c r="H7" s="159"/>
    </row>
    <row r="8" spans="3:20">
      <c r="C8" s="86"/>
      <c r="D8" s="159"/>
      <c r="E8" s="159"/>
      <c r="F8" s="159"/>
      <c r="G8" s="159"/>
      <c r="H8" s="159"/>
    </row>
    <row r="9" spans="3:20">
      <c r="C9" s="86"/>
      <c r="D9" s="91"/>
      <c r="E9" s="91"/>
      <c r="F9" s="91"/>
      <c r="G9" s="91"/>
      <c r="H9" s="91"/>
    </row>
    <row r="10" spans="3:20">
      <c r="C10" s="92" t="s">
        <v>127</v>
      </c>
      <c r="D10" s="93" t="s">
        <v>128</v>
      </c>
      <c r="E10" s="93" t="s">
        <v>129</v>
      </c>
      <c r="F10" s="94"/>
      <c r="G10" s="94" t="s">
        <v>130</v>
      </c>
      <c r="H10" s="93" t="s">
        <v>131</v>
      </c>
      <c r="I10" s="93" t="s">
        <v>132</v>
      </c>
      <c r="J10" s="93" t="s">
        <v>133</v>
      </c>
      <c r="K10" s="93" t="s">
        <v>134</v>
      </c>
      <c r="L10" s="93" t="s">
        <v>135</v>
      </c>
      <c r="M10" s="93" t="s">
        <v>136</v>
      </c>
      <c r="N10" s="93" t="s">
        <v>137</v>
      </c>
      <c r="O10" s="93" t="s">
        <v>177</v>
      </c>
      <c r="Q10" s="93" t="s">
        <v>166</v>
      </c>
      <c r="R10" s="93" t="s">
        <v>85</v>
      </c>
      <c r="S10" s="93" t="s">
        <v>18</v>
      </c>
      <c r="T10" s="93" t="s">
        <v>167</v>
      </c>
    </row>
    <row r="11" spans="3:20" ht="104.1" customHeight="1">
      <c r="C11" s="95">
        <v>1</v>
      </c>
      <c r="D11" s="128" t="s">
        <v>138</v>
      </c>
      <c r="E11" s="129" t="s">
        <v>139</v>
      </c>
      <c r="F11" s="130"/>
      <c r="G11" s="160">
        <v>12</v>
      </c>
      <c r="H11" s="160" t="s">
        <v>146</v>
      </c>
      <c r="I11" s="1">
        <v>18.5</v>
      </c>
      <c r="J11" s="131">
        <f>I11*18%</f>
        <v>3.33</v>
      </c>
      <c r="K11" s="131"/>
      <c r="L11" s="131"/>
      <c r="M11" s="131">
        <v>1</v>
      </c>
      <c r="N11" s="131">
        <f>I11+M11</f>
        <v>19.5</v>
      </c>
      <c r="O11" s="1" t="s">
        <v>178</v>
      </c>
      <c r="Q11">
        <f>I11+M11</f>
        <v>19.5</v>
      </c>
      <c r="R11">
        <f>$G$11*Q11</f>
        <v>234</v>
      </c>
      <c r="S11" s="121">
        <v>0.02</v>
      </c>
      <c r="T11">
        <f>R11+(R11*S11)</f>
        <v>238.68</v>
      </c>
    </row>
    <row r="12" spans="3:20" ht="18" customHeight="1">
      <c r="C12" s="95"/>
      <c r="D12" s="97"/>
      <c r="E12" s="98" t="s">
        <v>140</v>
      </c>
      <c r="F12" s="99">
        <v>185</v>
      </c>
      <c r="G12" s="161"/>
      <c r="H12" s="161"/>
      <c r="I12" s="1">
        <v>18.3</v>
      </c>
      <c r="J12" s="131">
        <f>I12*18%</f>
        <v>3.294</v>
      </c>
      <c r="K12" s="131"/>
      <c r="L12" s="131"/>
      <c r="M12" s="131">
        <v>1</v>
      </c>
      <c r="N12" s="131">
        <f>I12+M12</f>
        <v>19.3</v>
      </c>
      <c r="O12" s="1" t="s">
        <v>179</v>
      </c>
      <c r="Q12">
        <f t="shared" ref="Q12:Q15" si="0">I12+M12</f>
        <v>19.3</v>
      </c>
      <c r="R12">
        <f t="shared" ref="R12:R15" si="1">$G$11*Q12</f>
        <v>231.60000000000002</v>
      </c>
      <c r="S12" s="121">
        <v>0.02</v>
      </c>
      <c r="T12">
        <f t="shared" ref="T12:T15" si="2">R12+(R12*S12)</f>
        <v>236.23200000000003</v>
      </c>
    </row>
    <row r="13" spans="3:20" ht="18" customHeight="1">
      <c r="C13" s="95"/>
      <c r="D13" s="97"/>
      <c r="E13" s="100" t="s">
        <v>141</v>
      </c>
      <c r="F13" s="101">
        <v>63</v>
      </c>
      <c r="G13" s="161"/>
      <c r="H13" s="161"/>
      <c r="I13" s="1">
        <v>18</v>
      </c>
      <c r="J13" s="131">
        <f>I13*18%</f>
        <v>3.2399999999999998</v>
      </c>
      <c r="K13" s="131"/>
      <c r="L13" s="131"/>
      <c r="M13" s="131">
        <v>1</v>
      </c>
      <c r="N13" s="131">
        <f>I13+M13</f>
        <v>19</v>
      </c>
      <c r="O13" s="1" t="s">
        <v>180</v>
      </c>
      <c r="Q13">
        <f t="shared" si="0"/>
        <v>19</v>
      </c>
      <c r="R13">
        <f t="shared" si="1"/>
        <v>228</v>
      </c>
      <c r="S13" s="121">
        <v>0.02</v>
      </c>
      <c r="T13">
        <f t="shared" si="2"/>
        <v>232.56</v>
      </c>
    </row>
    <row r="14" spans="3:20" ht="18" customHeight="1">
      <c r="C14" s="95"/>
      <c r="D14" s="97"/>
      <c r="E14" s="98"/>
      <c r="F14" s="99"/>
      <c r="G14" s="161"/>
      <c r="H14" s="161"/>
      <c r="I14" s="1">
        <v>17.8</v>
      </c>
      <c r="J14" s="131">
        <f>I14*18%</f>
        <v>3.2040000000000002</v>
      </c>
      <c r="K14" s="131"/>
      <c r="L14" s="131"/>
      <c r="M14" s="131">
        <v>1</v>
      </c>
      <c r="N14" s="131">
        <f>I14+M14</f>
        <v>18.8</v>
      </c>
      <c r="O14" s="1" t="s">
        <v>181</v>
      </c>
      <c r="Q14">
        <f t="shared" si="0"/>
        <v>18.8</v>
      </c>
      <c r="R14">
        <f t="shared" si="1"/>
        <v>225.60000000000002</v>
      </c>
      <c r="S14" s="121">
        <v>0.02</v>
      </c>
      <c r="T14">
        <f t="shared" si="2"/>
        <v>230.11200000000002</v>
      </c>
    </row>
    <row r="15" spans="3:20" ht="18" customHeight="1">
      <c r="C15" s="95"/>
      <c r="D15" s="97"/>
      <c r="E15" s="98"/>
      <c r="F15" s="99"/>
      <c r="G15" s="161"/>
      <c r="H15" s="161"/>
      <c r="I15" s="1">
        <v>17.600000000000001</v>
      </c>
      <c r="J15" s="131">
        <f>I15*18%</f>
        <v>3.1680000000000001</v>
      </c>
      <c r="K15" s="131"/>
      <c r="L15" s="131"/>
      <c r="M15" s="131">
        <v>1</v>
      </c>
      <c r="N15" s="131">
        <f>I15+M15</f>
        <v>18.600000000000001</v>
      </c>
      <c r="O15" s="1" t="s">
        <v>182</v>
      </c>
      <c r="Q15">
        <f t="shared" si="0"/>
        <v>18.600000000000001</v>
      </c>
      <c r="R15">
        <f t="shared" si="1"/>
        <v>223.20000000000002</v>
      </c>
      <c r="S15" s="121">
        <v>0.02</v>
      </c>
      <c r="T15">
        <f t="shared" si="2"/>
        <v>227.66400000000002</v>
      </c>
    </row>
    <row r="16" spans="3:20">
      <c r="C16" s="95"/>
      <c r="D16" s="93"/>
      <c r="E16" s="100"/>
      <c r="F16" s="101"/>
      <c r="G16" s="162"/>
      <c r="H16" s="162"/>
      <c r="I16" s="1"/>
      <c r="J16" s="1"/>
      <c r="K16" s="1"/>
      <c r="L16" s="1"/>
      <c r="M16" s="1"/>
      <c r="N16" s="1"/>
      <c r="O16" s="1"/>
    </row>
    <row r="17" spans="3:20">
      <c r="C17" s="163">
        <v>2</v>
      </c>
      <c r="D17" s="166" t="s">
        <v>183</v>
      </c>
      <c r="E17" s="102"/>
      <c r="F17" s="104"/>
      <c r="G17" s="103"/>
      <c r="H17" s="103"/>
      <c r="I17" s="1"/>
      <c r="J17" s="1"/>
      <c r="K17" s="1"/>
      <c r="L17" s="1"/>
      <c r="M17" s="1"/>
      <c r="N17" s="1"/>
      <c r="O17" s="1"/>
    </row>
    <row r="18" spans="3:20" ht="15" customHeight="1">
      <c r="C18" s="164"/>
      <c r="D18" s="167"/>
      <c r="E18" s="105" t="s">
        <v>142</v>
      </c>
      <c r="F18" s="106"/>
      <c r="G18" s="169">
        <v>12</v>
      </c>
      <c r="H18" s="169" t="s">
        <v>146</v>
      </c>
      <c r="I18" s="1">
        <v>2</v>
      </c>
      <c r="J18" s="131">
        <f>I18*18%</f>
        <v>0.36</v>
      </c>
      <c r="K18" s="131"/>
      <c r="L18" s="131"/>
      <c r="M18" s="131">
        <v>1</v>
      </c>
      <c r="N18" s="131">
        <f>I18+M18</f>
        <v>3</v>
      </c>
      <c r="O18" s="1" t="s">
        <v>184</v>
      </c>
      <c r="Q18">
        <f>I18+M18</f>
        <v>3</v>
      </c>
      <c r="R18">
        <f>$G$18*Q18</f>
        <v>36</v>
      </c>
      <c r="S18" s="121">
        <v>0.02</v>
      </c>
      <c r="T18">
        <f>R18+(R18*S18)</f>
        <v>36.72</v>
      </c>
    </row>
    <row r="19" spans="3:20" ht="15" customHeight="1">
      <c r="C19" s="164"/>
      <c r="D19" s="167"/>
      <c r="E19" s="107" t="s">
        <v>143</v>
      </c>
      <c r="F19" s="108">
        <v>115</v>
      </c>
      <c r="G19" s="170"/>
      <c r="H19" s="170"/>
      <c r="I19" s="1"/>
      <c r="J19" s="1"/>
      <c r="K19" s="1"/>
      <c r="L19" s="1"/>
      <c r="M19" s="1"/>
      <c r="N19" s="1"/>
      <c r="O19" s="1"/>
    </row>
    <row r="20" spans="3:20" ht="15" customHeight="1">
      <c r="C20" s="164"/>
      <c r="D20" s="167"/>
      <c r="E20" s="107" t="s">
        <v>144</v>
      </c>
      <c r="F20" s="108">
        <v>70</v>
      </c>
      <c r="G20" s="170"/>
      <c r="H20" s="170"/>
      <c r="I20" s="1"/>
      <c r="J20" s="1"/>
      <c r="K20" s="1"/>
      <c r="L20" s="1"/>
      <c r="M20" s="1"/>
      <c r="N20" s="1"/>
      <c r="O20" s="1"/>
    </row>
    <row r="21" spans="3:20" ht="15" customHeight="1">
      <c r="C21" s="165"/>
      <c r="D21" s="168"/>
      <c r="E21" s="109" t="s">
        <v>145</v>
      </c>
      <c r="F21" s="110">
        <v>121.2</v>
      </c>
      <c r="G21" s="171"/>
      <c r="H21" s="171"/>
      <c r="I21" s="1"/>
      <c r="J21" s="1"/>
      <c r="K21" s="1"/>
      <c r="L21" s="1"/>
      <c r="M21" s="1"/>
      <c r="N21" s="1"/>
      <c r="O21" s="1"/>
    </row>
    <row r="22" spans="3:20" ht="15" customHeight="1">
      <c r="C22" s="95"/>
      <c r="D22" s="111"/>
      <c r="E22" s="109"/>
      <c r="F22" s="96"/>
      <c r="G22" s="96"/>
      <c r="H22" s="96"/>
      <c r="I22" s="1"/>
      <c r="J22" s="1"/>
      <c r="K22" s="1"/>
      <c r="L22" s="1"/>
      <c r="M22" s="1"/>
      <c r="N22" s="1"/>
      <c r="O22" s="1"/>
    </row>
    <row r="23" spans="3:20" ht="15" customHeight="1">
      <c r="C23" s="95"/>
      <c r="D23" s="97"/>
      <c r="E23" s="100"/>
      <c r="F23" s="96"/>
      <c r="G23" s="96"/>
      <c r="H23" s="96"/>
      <c r="I23" s="1"/>
      <c r="J23" s="1"/>
      <c r="K23" s="1"/>
      <c r="L23" s="1"/>
      <c r="M23" s="1"/>
      <c r="N23" s="1"/>
      <c r="O23" s="1"/>
    </row>
    <row r="24" spans="3:20" ht="15" customHeight="1">
      <c r="C24" s="95"/>
      <c r="D24" s="97"/>
      <c r="E24" s="100"/>
      <c r="F24" s="96"/>
      <c r="G24" s="96"/>
      <c r="H24" s="96"/>
      <c r="I24" s="1"/>
      <c r="J24" s="1"/>
      <c r="K24" s="1"/>
      <c r="L24" s="1"/>
      <c r="M24" s="1"/>
      <c r="N24" s="1"/>
      <c r="O24" s="1"/>
    </row>
    <row r="25" spans="3:20">
      <c r="C25" s="172">
        <v>3</v>
      </c>
      <c r="D25" s="175" t="s">
        <v>185</v>
      </c>
      <c r="E25" s="132" t="s">
        <v>186</v>
      </c>
      <c r="F25" s="133"/>
      <c r="G25" s="178">
        <v>12</v>
      </c>
      <c r="H25" s="180" t="s">
        <v>146</v>
      </c>
      <c r="I25" s="1"/>
      <c r="J25" s="1"/>
      <c r="K25" s="1"/>
      <c r="L25" s="1"/>
      <c r="M25" s="1"/>
      <c r="N25" s="1"/>
      <c r="O25" s="1"/>
    </row>
    <row r="26" spans="3:20">
      <c r="C26" s="173"/>
      <c r="D26" s="176"/>
      <c r="E26" s="136" t="s">
        <v>187</v>
      </c>
      <c r="F26" s="133"/>
      <c r="G26" s="179"/>
      <c r="H26" s="181"/>
      <c r="I26" s="131">
        <v>28</v>
      </c>
      <c r="J26" s="131">
        <v>5.04</v>
      </c>
      <c r="K26" s="131"/>
      <c r="L26" s="131"/>
      <c r="M26" s="131">
        <v>1</v>
      </c>
      <c r="N26" s="131">
        <v>29</v>
      </c>
      <c r="O26" s="131">
        <v>500</v>
      </c>
      <c r="Q26">
        <f>I26+M26</f>
        <v>29</v>
      </c>
      <c r="R26">
        <f>$G$25*Q26</f>
        <v>348</v>
      </c>
      <c r="S26" s="121">
        <v>0.02</v>
      </c>
      <c r="T26">
        <f>R26+(R26*S26)</f>
        <v>354.96</v>
      </c>
    </row>
    <row r="27" spans="3:20">
      <c r="C27" s="173"/>
      <c r="D27" s="176"/>
      <c r="E27" s="139"/>
      <c r="F27" s="133"/>
      <c r="G27" s="179"/>
      <c r="H27" s="181"/>
      <c r="I27" s="131">
        <v>17</v>
      </c>
      <c r="J27" s="131">
        <v>3.06</v>
      </c>
      <c r="K27" s="131"/>
      <c r="L27" s="131"/>
      <c r="M27" s="131">
        <v>1</v>
      </c>
      <c r="N27" s="131">
        <v>18</v>
      </c>
      <c r="O27" s="131">
        <v>1000</v>
      </c>
      <c r="Q27">
        <f t="shared" ref="Q27:Q30" si="3">I27+M27</f>
        <v>18</v>
      </c>
      <c r="R27">
        <f t="shared" ref="R27:R30" si="4">$G$25*Q27</f>
        <v>216</v>
      </c>
      <c r="S27" s="121">
        <v>0.02</v>
      </c>
      <c r="T27">
        <f t="shared" ref="T27:T30" si="5">R27+(R27*S27)</f>
        <v>220.32</v>
      </c>
    </row>
    <row r="28" spans="3:20">
      <c r="C28" s="173"/>
      <c r="D28" s="176"/>
      <c r="E28" s="136" t="s">
        <v>188</v>
      </c>
      <c r="F28" s="133"/>
      <c r="G28" s="179"/>
      <c r="H28" s="181"/>
      <c r="I28" s="131">
        <v>10</v>
      </c>
      <c r="J28" s="131">
        <v>1.8</v>
      </c>
      <c r="K28" s="131"/>
      <c r="L28" s="131"/>
      <c r="M28" s="131">
        <v>1</v>
      </c>
      <c r="N28" s="131">
        <v>11</v>
      </c>
      <c r="O28" s="131">
        <v>2000</v>
      </c>
      <c r="Q28">
        <f t="shared" si="3"/>
        <v>11</v>
      </c>
      <c r="R28">
        <f t="shared" si="4"/>
        <v>132</v>
      </c>
      <c r="S28" s="121">
        <v>0.02</v>
      </c>
      <c r="T28">
        <f t="shared" si="5"/>
        <v>134.63999999999999</v>
      </c>
    </row>
    <row r="29" spans="3:20">
      <c r="C29" s="173"/>
      <c r="D29" s="176"/>
      <c r="E29" s="140" t="s">
        <v>147</v>
      </c>
      <c r="F29" s="141">
        <v>130</v>
      </c>
      <c r="G29" s="179"/>
      <c r="H29" s="181"/>
      <c r="I29" s="131">
        <v>8</v>
      </c>
      <c r="J29" s="131">
        <v>1.44</v>
      </c>
      <c r="K29" s="131"/>
      <c r="L29" s="131"/>
      <c r="M29" s="131">
        <v>1</v>
      </c>
      <c r="N29" s="131">
        <v>9</v>
      </c>
      <c r="O29" s="131">
        <v>3000</v>
      </c>
      <c r="Q29">
        <f t="shared" si="3"/>
        <v>9</v>
      </c>
      <c r="R29">
        <f t="shared" si="4"/>
        <v>108</v>
      </c>
      <c r="S29" s="121">
        <v>0.02</v>
      </c>
      <c r="T29">
        <f t="shared" si="5"/>
        <v>110.16</v>
      </c>
    </row>
    <row r="30" spans="3:20">
      <c r="C30" s="173"/>
      <c r="D30" s="176"/>
      <c r="E30" s="142" t="s">
        <v>148</v>
      </c>
      <c r="F30" s="133">
        <v>325</v>
      </c>
      <c r="G30" s="179"/>
      <c r="H30" s="181"/>
      <c r="I30" s="131">
        <v>6</v>
      </c>
      <c r="J30" s="131">
        <v>1.08</v>
      </c>
      <c r="K30" s="131"/>
      <c r="L30" s="131"/>
      <c r="M30" s="131">
        <v>1</v>
      </c>
      <c r="N30" s="131">
        <v>7</v>
      </c>
      <c r="O30" s="131">
        <v>5000</v>
      </c>
      <c r="Q30">
        <f t="shared" si="3"/>
        <v>7</v>
      </c>
      <c r="R30">
        <f t="shared" si="4"/>
        <v>84</v>
      </c>
      <c r="S30" s="121">
        <v>0.02</v>
      </c>
      <c r="T30">
        <f t="shared" si="5"/>
        <v>85.68</v>
      </c>
    </row>
    <row r="31" spans="3:20">
      <c r="C31" s="173"/>
      <c r="D31" s="176"/>
      <c r="E31" s="142" t="s">
        <v>149</v>
      </c>
      <c r="F31" s="133">
        <v>161</v>
      </c>
      <c r="G31" s="179"/>
      <c r="H31" s="181"/>
      <c r="I31" s="1"/>
      <c r="J31" s="1"/>
      <c r="K31" s="1"/>
      <c r="L31" s="1"/>
      <c r="M31" s="1"/>
      <c r="N31" s="1"/>
      <c r="O31" s="1"/>
    </row>
    <row r="32" spans="3:20">
      <c r="C32" s="174"/>
      <c r="D32" s="177"/>
      <c r="E32" s="142" t="s">
        <v>150</v>
      </c>
      <c r="F32" s="133">
        <f>0.13*0.325*161</f>
        <v>6.8022500000000008</v>
      </c>
      <c r="G32" s="179"/>
      <c r="H32" s="181"/>
      <c r="I32" s="1"/>
      <c r="J32" s="1"/>
      <c r="K32" s="1"/>
      <c r="L32" s="1"/>
      <c r="M32" s="1"/>
      <c r="N32" s="1"/>
      <c r="O32" s="1"/>
    </row>
    <row r="33" spans="3:20">
      <c r="C33" s="134"/>
      <c r="D33" s="135"/>
      <c r="E33" s="142"/>
      <c r="F33" s="133"/>
      <c r="G33" s="137"/>
      <c r="H33" s="138"/>
      <c r="I33" s="1"/>
      <c r="J33" s="1"/>
      <c r="K33" s="1"/>
      <c r="L33" s="1"/>
      <c r="M33" s="1"/>
      <c r="N33" s="1"/>
      <c r="O33" s="1"/>
    </row>
    <row r="34" spans="3:20">
      <c r="C34" s="182">
        <v>4</v>
      </c>
      <c r="D34" s="182" t="s">
        <v>189</v>
      </c>
      <c r="E34" s="113" t="s">
        <v>190</v>
      </c>
      <c r="F34" s="117"/>
      <c r="G34" s="183">
        <v>2.2999999999999998</v>
      </c>
      <c r="H34" s="183" t="s">
        <v>191</v>
      </c>
      <c r="I34" s="1">
        <v>10</v>
      </c>
      <c r="J34" s="131">
        <f>I34*18%</f>
        <v>1.7999999999999998</v>
      </c>
      <c r="K34" s="131"/>
      <c r="L34" s="131"/>
      <c r="M34" s="131">
        <v>1</v>
      </c>
      <c r="N34" s="131">
        <f>I34+M34</f>
        <v>11</v>
      </c>
      <c r="O34" s="1" t="s">
        <v>192</v>
      </c>
      <c r="Q34">
        <f>I34+M34</f>
        <v>11</v>
      </c>
      <c r="R34">
        <f>G34*Q34</f>
        <v>25.299999999999997</v>
      </c>
      <c r="S34" s="121">
        <v>0.02</v>
      </c>
      <c r="T34">
        <f>R34+(R34*S34)</f>
        <v>25.805999999999997</v>
      </c>
    </row>
    <row r="35" spans="3:20">
      <c r="C35" s="182"/>
      <c r="D35" s="182"/>
      <c r="E35" s="115" t="s">
        <v>193</v>
      </c>
      <c r="F35" s="117">
        <v>16</v>
      </c>
      <c r="G35" s="183"/>
      <c r="H35" s="183"/>
      <c r="I35" s="1"/>
      <c r="J35" s="1"/>
      <c r="K35" s="1"/>
      <c r="L35" s="1"/>
      <c r="M35" s="1"/>
      <c r="N35" s="1"/>
      <c r="O35" s="1"/>
    </row>
    <row r="36" spans="3:20">
      <c r="C36" s="182"/>
      <c r="D36" s="182"/>
      <c r="E36" s="115"/>
      <c r="F36" s="117"/>
      <c r="G36" s="183"/>
      <c r="H36" s="183"/>
      <c r="I36" s="1"/>
      <c r="J36" s="1"/>
      <c r="K36" s="1"/>
      <c r="L36" s="1"/>
      <c r="M36" s="1"/>
      <c r="N36" s="1"/>
      <c r="O36" s="1"/>
    </row>
    <row r="37" spans="3:20">
      <c r="C37" s="134"/>
      <c r="D37" s="135"/>
      <c r="E37" s="142"/>
      <c r="F37" s="133"/>
      <c r="G37" s="137"/>
      <c r="H37" s="138"/>
      <c r="I37" s="1"/>
      <c r="J37" s="1"/>
      <c r="K37" s="1"/>
      <c r="L37" s="1"/>
      <c r="M37" s="1"/>
      <c r="N37" s="1"/>
      <c r="O37" s="1"/>
    </row>
    <row r="38" spans="3:20">
      <c r="C38" s="182">
        <v>5</v>
      </c>
      <c r="D38" s="182" t="s">
        <v>194</v>
      </c>
      <c r="E38" s="114"/>
      <c r="F38" s="112"/>
      <c r="G38" s="183">
        <v>1</v>
      </c>
      <c r="H38" s="183" t="s">
        <v>195</v>
      </c>
      <c r="I38" s="1">
        <f>(F45+(F56*2)+(F63*2))*0.07</f>
        <v>91.600565000000003</v>
      </c>
      <c r="J38" s="1"/>
      <c r="K38" s="1">
        <f>I38*9%</f>
        <v>8.2440508500000007</v>
      </c>
      <c r="L38" s="1">
        <f>I38*9%</f>
        <v>8.2440508500000007</v>
      </c>
      <c r="M38" s="1">
        <v>1</v>
      </c>
      <c r="N38" s="1">
        <f>I38+M38</f>
        <v>92.600565000000003</v>
      </c>
      <c r="O38" s="1"/>
      <c r="Q38">
        <f>I38+M38</f>
        <v>92.600565000000003</v>
      </c>
      <c r="R38">
        <f>G38*Q38</f>
        <v>92.600565000000003</v>
      </c>
      <c r="S38" s="121">
        <v>0.02</v>
      </c>
      <c r="T38">
        <f>R38+(R38*S38)</f>
        <v>94.452576300000004</v>
      </c>
    </row>
    <row r="39" spans="3:20">
      <c r="C39" s="182"/>
      <c r="D39" s="182"/>
      <c r="E39" s="113" t="s">
        <v>151</v>
      </c>
      <c r="F39" s="112"/>
      <c r="G39" s="183"/>
      <c r="H39" s="183"/>
      <c r="I39" s="1"/>
      <c r="J39" s="1"/>
      <c r="K39" s="1"/>
      <c r="L39" s="1"/>
      <c r="M39" s="1"/>
      <c r="N39" s="1"/>
      <c r="O39" s="1"/>
    </row>
    <row r="40" spans="3:20">
      <c r="C40" s="182"/>
      <c r="D40" s="182"/>
      <c r="E40" s="113" t="s">
        <v>152</v>
      </c>
      <c r="F40" s="114"/>
      <c r="G40" s="183"/>
      <c r="H40" s="183"/>
      <c r="I40" s="1"/>
      <c r="J40" s="1"/>
      <c r="K40" s="1"/>
      <c r="L40" s="1"/>
      <c r="M40" s="1"/>
      <c r="N40" s="1"/>
      <c r="O40" s="1"/>
    </row>
    <row r="41" spans="3:20">
      <c r="C41" s="182"/>
      <c r="D41" s="182"/>
      <c r="E41" s="115" t="s">
        <v>153</v>
      </c>
      <c r="F41" s="108">
        <v>350</v>
      </c>
      <c r="G41" s="183"/>
      <c r="H41" s="183"/>
      <c r="I41" s="1"/>
      <c r="J41" s="1"/>
      <c r="K41" s="1"/>
      <c r="L41" s="1"/>
      <c r="M41" s="1"/>
      <c r="N41" s="1"/>
      <c r="O41" s="1"/>
    </row>
    <row r="42" spans="3:20">
      <c r="C42" s="182"/>
      <c r="D42" s="182"/>
      <c r="E42" s="115" t="s">
        <v>154</v>
      </c>
      <c r="F42" s="108">
        <v>235</v>
      </c>
      <c r="G42" s="183"/>
      <c r="H42" s="183"/>
      <c r="I42" s="1"/>
      <c r="J42" s="1"/>
      <c r="K42" s="1"/>
      <c r="L42" s="1"/>
      <c r="M42" s="1"/>
      <c r="N42" s="1"/>
      <c r="O42" s="1"/>
    </row>
    <row r="43" spans="3:20">
      <c r="C43" s="182"/>
      <c r="D43" s="182"/>
      <c r="E43" s="115" t="s">
        <v>147</v>
      </c>
      <c r="F43" s="108">
        <v>415</v>
      </c>
      <c r="G43" s="183"/>
      <c r="H43" s="183"/>
      <c r="I43" s="1"/>
      <c r="J43" s="1"/>
      <c r="K43" s="1"/>
      <c r="L43" s="1"/>
      <c r="M43" s="1"/>
      <c r="N43" s="1"/>
      <c r="O43" s="1"/>
    </row>
    <row r="44" spans="3:20">
      <c r="C44" s="182"/>
      <c r="D44" s="182"/>
      <c r="E44" s="115" t="s">
        <v>155</v>
      </c>
      <c r="F44" s="108">
        <v>1047</v>
      </c>
      <c r="G44" s="183"/>
      <c r="H44" s="183"/>
      <c r="I44" s="1"/>
      <c r="J44" s="1"/>
      <c r="K44" s="1"/>
      <c r="L44" s="1"/>
      <c r="M44" s="1"/>
      <c r="N44" s="1"/>
      <c r="O44" s="1"/>
    </row>
    <row r="45" spans="3:20">
      <c r="C45" s="182"/>
      <c r="D45" s="182"/>
      <c r="E45" s="115" t="s">
        <v>156</v>
      </c>
      <c r="F45" s="108">
        <v>839</v>
      </c>
      <c r="G45" s="183"/>
      <c r="H45" s="183"/>
      <c r="I45" s="1"/>
      <c r="J45" s="1"/>
      <c r="K45" s="1"/>
      <c r="L45" s="1"/>
      <c r="M45" s="1"/>
      <c r="N45" s="1"/>
      <c r="O45" s="1"/>
    </row>
    <row r="46" spans="3:20">
      <c r="C46" s="182"/>
      <c r="D46" s="182"/>
      <c r="E46" s="107"/>
      <c r="F46" s="108"/>
      <c r="G46" s="86"/>
      <c r="H46" s="183"/>
      <c r="I46" s="1"/>
      <c r="J46" s="1"/>
      <c r="K46" s="1"/>
      <c r="L46" s="1"/>
      <c r="M46" s="1"/>
      <c r="N46" s="1"/>
      <c r="O46" s="1"/>
    </row>
    <row r="47" spans="3:20">
      <c r="C47" s="182"/>
      <c r="D47" s="182"/>
      <c r="E47" s="113" t="s">
        <v>157</v>
      </c>
      <c r="F47" s="114"/>
      <c r="G47" s="183">
        <v>2</v>
      </c>
      <c r="H47" s="183"/>
      <c r="I47" s="1"/>
      <c r="J47" s="1"/>
      <c r="K47" s="1"/>
      <c r="L47" s="1"/>
      <c r="M47" s="1"/>
      <c r="N47" s="1"/>
      <c r="O47" s="1"/>
    </row>
    <row r="48" spans="3:20">
      <c r="C48" s="182"/>
      <c r="D48" s="182"/>
      <c r="E48" s="113" t="s">
        <v>152</v>
      </c>
      <c r="F48" s="114"/>
      <c r="G48" s="183"/>
      <c r="H48" s="183"/>
      <c r="I48" s="1"/>
      <c r="J48" s="1"/>
      <c r="K48" s="1"/>
      <c r="L48" s="1"/>
      <c r="M48" s="1"/>
      <c r="N48" s="1"/>
      <c r="O48" s="1"/>
    </row>
    <row r="49" spans="3:15">
      <c r="C49" s="182"/>
      <c r="D49" s="182"/>
      <c r="E49" s="116" t="s">
        <v>158</v>
      </c>
      <c r="F49" s="108"/>
      <c r="G49" s="183"/>
      <c r="H49" s="183"/>
      <c r="I49" s="1"/>
      <c r="J49" s="1"/>
      <c r="K49" s="1"/>
      <c r="L49" s="1"/>
      <c r="M49" s="1"/>
      <c r="N49" s="1"/>
      <c r="O49" s="1"/>
    </row>
    <row r="50" spans="3:15">
      <c r="C50" s="182"/>
      <c r="D50" s="182"/>
      <c r="E50" s="115" t="s">
        <v>159</v>
      </c>
      <c r="F50" s="108">
        <v>345</v>
      </c>
      <c r="G50" s="183"/>
      <c r="H50" s="183"/>
      <c r="I50" s="1"/>
      <c r="J50" s="1"/>
      <c r="K50" s="1"/>
      <c r="L50" s="1"/>
      <c r="M50" s="1"/>
      <c r="N50" s="1"/>
      <c r="O50" s="1"/>
    </row>
    <row r="51" spans="3:15">
      <c r="C51" s="182"/>
      <c r="D51" s="182"/>
      <c r="E51" s="115" t="s">
        <v>140</v>
      </c>
      <c r="F51" s="108">
        <v>195</v>
      </c>
      <c r="G51" s="183"/>
      <c r="H51" s="183"/>
      <c r="I51" s="1"/>
      <c r="J51" s="1"/>
      <c r="K51" s="1"/>
      <c r="L51" s="1"/>
      <c r="M51" s="1"/>
      <c r="N51" s="1"/>
      <c r="O51" s="1"/>
    </row>
    <row r="52" spans="3:15">
      <c r="C52" s="182"/>
      <c r="D52" s="182"/>
      <c r="E52" s="116" t="s">
        <v>160</v>
      </c>
      <c r="F52" s="108"/>
      <c r="G52" s="183"/>
      <c r="H52" s="183"/>
      <c r="I52" s="1"/>
      <c r="J52" s="1"/>
      <c r="K52" s="1"/>
      <c r="L52" s="1"/>
      <c r="M52" s="1"/>
      <c r="N52" s="1"/>
      <c r="O52" s="1"/>
    </row>
    <row r="53" spans="3:15">
      <c r="C53" s="182"/>
      <c r="D53" s="182"/>
      <c r="E53" s="115" t="s">
        <v>159</v>
      </c>
      <c r="F53" s="108">
        <v>230</v>
      </c>
      <c r="G53" s="183"/>
      <c r="H53" s="183"/>
      <c r="I53" s="1"/>
      <c r="J53" s="1"/>
      <c r="K53" s="1"/>
      <c r="L53" s="1"/>
      <c r="M53" s="1"/>
      <c r="N53" s="1"/>
      <c r="O53" s="1"/>
    </row>
    <row r="54" spans="3:15">
      <c r="C54" s="182"/>
      <c r="D54" s="182"/>
      <c r="E54" s="115" t="s">
        <v>140</v>
      </c>
      <c r="F54" s="108">
        <v>195</v>
      </c>
      <c r="G54" s="183"/>
      <c r="H54" s="183"/>
      <c r="I54" s="1"/>
      <c r="J54" s="1"/>
      <c r="K54" s="1"/>
      <c r="L54" s="1"/>
      <c r="M54" s="1"/>
      <c r="N54" s="1"/>
      <c r="O54" s="1"/>
    </row>
    <row r="55" spans="3:15">
      <c r="C55" s="182"/>
      <c r="D55" s="182"/>
      <c r="E55" s="115" t="s">
        <v>161</v>
      </c>
      <c r="F55" s="108">
        <v>1047</v>
      </c>
      <c r="G55" s="183"/>
      <c r="H55" s="183"/>
      <c r="I55" s="1"/>
      <c r="J55" s="1"/>
      <c r="K55" s="1"/>
      <c r="L55" s="1"/>
      <c r="M55" s="1"/>
      <c r="N55" s="1"/>
      <c r="O55" s="1"/>
    </row>
    <row r="56" spans="3:15">
      <c r="C56" s="182"/>
      <c r="D56" s="182"/>
      <c r="E56" s="115" t="s">
        <v>141</v>
      </c>
      <c r="F56" s="117">
        <f>(0.345*0.195*1047)*1+(0.23*0.195*1047)*2</f>
        <v>164.352825</v>
      </c>
      <c r="G56" s="183"/>
      <c r="H56" s="183"/>
      <c r="I56" s="1"/>
      <c r="J56" s="1"/>
      <c r="K56" s="1"/>
      <c r="L56" s="1"/>
      <c r="M56" s="1"/>
      <c r="N56" s="1"/>
      <c r="O56" s="1"/>
    </row>
    <row r="57" spans="3:15">
      <c r="C57" s="182"/>
      <c r="D57" s="182"/>
      <c r="E57" s="115"/>
      <c r="F57" s="117"/>
      <c r="G57" s="119"/>
      <c r="H57" s="119"/>
      <c r="I57" s="1"/>
      <c r="J57" s="1"/>
      <c r="K57" s="1"/>
      <c r="L57" s="1"/>
      <c r="M57" s="1"/>
      <c r="N57" s="1"/>
      <c r="O57" s="1"/>
    </row>
    <row r="58" spans="3:15">
      <c r="C58" s="182"/>
      <c r="D58" s="182"/>
      <c r="E58" s="113" t="s">
        <v>162</v>
      </c>
      <c r="F58" s="112"/>
      <c r="G58" s="183">
        <v>2</v>
      </c>
      <c r="H58" s="183" t="s">
        <v>195</v>
      </c>
      <c r="I58" s="1"/>
      <c r="J58" s="1"/>
      <c r="K58" s="1"/>
      <c r="L58" s="1"/>
      <c r="M58" s="1"/>
      <c r="N58" s="1"/>
      <c r="O58" s="1"/>
    </row>
    <row r="59" spans="3:15">
      <c r="C59" s="182"/>
      <c r="D59" s="182"/>
      <c r="E59" s="113" t="s">
        <v>152</v>
      </c>
      <c r="F59" s="112"/>
      <c r="G59" s="183"/>
      <c r="H59" s="183"/>
      <c r="I59" s="1"/>
      <c r="J59" s="1"/>
      <c r="K59" s="1"/>
      <c r="L59" s="1"/>
      <c r="M59" s="1"/>
      <c r="N59" s="1"/>
      <c r="O59" s="1"/>
    </row>
    <row r="60" spans="3:15">
      <c r="C60" s="182"/>
      <c r="D60" s="182"/>
      <c r="E60" s="115" t="s">
        <v>159</v>
      </c>
      <c r="F60" s="108">
        <v>345</v>
      </c>
      <c r="G60" s="183"/>
      <c r="H60" s="183"/>
      <c r="I60" s="1"/>
      <c r="J60" s="1"/>
      <c r="K60" s="1"/>
      <c r="L60" s="1"/>
      <c r="M60" s="1"/>
      <c r="N60" s="1"/>
      <c r="O60" s="1"/>
    </row>
    <row r="61" spans="3:15">
      <c r="C61" s="182"/>
      <c r="D61" s="182"/>
      <c r="E61" s="115" t="s">
        <v>140</v>
      </c>
      <c r="F61" s="108">
        <v>195</v>
      </c>
      <c r="G61" s="183"/>
      <c r="H61" s="183"/>
      <c r="I61" s="1"/>
      <c r="J61" s="1"/>
      <c r="K61" s="1"/>
      <c r="L61" s="1"/>
      <c r="M61" s="1"/>
      <c r="N61" s="1"/>
      <c r="O61" s="1"/>
    </row>
    <row r="62" spans="3:15">
      <c r="C62" s="182"/>
      <c r="D62" s="182"/>
      <c r="E62" s="115" t="s">
        <v>161</v>
      </c>
      <c r="F62" s="108">
        <v>1047</v>
      </c>
      <c r="G62" s="183"/>
      <c r="H62" s="183"/>
      <c r="I62" s="1"/>
      <c r="J62" s="1"/>
      <c r="K62" s="1"/>
      <c r="L62" s="1"/>
      <c r="M62" s="1"/>
      <c r="N62" s="1"/>
      <c r="O62" s="1"/>
    </row>
    <row r="63" spans="3:15">
      <c r="C63" s="182"/>
      <c r="D63" s="182"/>
      <c r="E63" s="115" t="s">
        <v>141</v>
      </c>
      <c r="F63" s="117">
        <f>0.345*0.195*1047</f>
        <v>70.436925000000002</v>
      </c>
      <c r="G63" s="183"/>
      <c r="H63" s="183"/>
      <c r="I63" s="1"/>
      <c r="J63" s="1"/>
      <c r="K63" s="1"/>
      <c r="L63" s="1"/>
      <c r="M63" s="1"/>
      <c r="N63" s="1"/>
      <c r="O63" s="1"/>
    </row>
    <row r="64" spans="3:15">
      <c r="C64" s="118"/>
      <c r="D64" s="118"/>
      <c r="E64" s="115"/>
      <c r="F64" s="117"/>
      <c r="G64" s="119"/>
      <c r="H64" s="119"/>
      <c r="I64" s="1"/>
      <c r="J64" s="1"/>
      <c r="K64" s="1"/>
      <c r="L64" s="1"/>
      <c r="M64" s="1"/>
      <c r="N64" s="1"/>
      <c r="O64" s="1"/>
    </row>
    <row r="65" spans="3:20">
      <c r="C65" s="126">
        <v>6</v>
      </c>
      <c r="D65" s="126" t="s">
        <v>196</v>
      </c>
      <c r="E65" s="92" t="s">
        <v>164</v>
      </c>
      <c r="F65" s="92"/>
      <c r="G65" s="127">
        <f>(F41+F43)*2/65000</f>
        <v>2.3538461538461539E-2</v>
      </c>
      <c r="H65" s="119" t="s">
        <v>165</v>
      </c>
      <c r="I65" s="1">
        <v>50</v>
      </c>
      <c r="J65" s="1"/>
      <c r="K65" s="1">
        <f>I65*9%</f>
        <v>4.5</v>
      </c>
      <c r="L65" s="1">
        <f>I65*9%</f>
        <v>4.5</v>
      </c>
      <c r="M65" s="1">
        <v>1</v>
      </c>
      <c r="N65" s="1">
        <f>I65+M65</f>
        <v>51</v>
      </c>
      <c r="O65" s="1"/>
      <c r="Q65">
        <f>I65+M65</f>
        <v>51</v>
      </c>
      <c r="R65">
        <f>G65*Q65</f>
        <v>1.2004615384615385</v>
      </c>
      <c r="S65" s="121">
        <v>0.02</v>
      </c>
      <c r="T65">
        <f>R65+(R65*S65)</f>
        <v>1.2244707692307693</v>
      </c>
    </row>
  </sheetData>
  <mergeCells count="23">
    <mergeCell ref="C38:C63"/>
    <mergeCell ref="D38:D63"/>
    <mergeCell ref="G38:G45"/>
    <mergeCell ref="H38:H56"/>
    <mergeCell ref="G47:G56"/>
    <mergeCell ref="G58:G63"/>
    <mergeCell ref="H58:H63"/>
    <mergeCell ref="C25:C32"/>
    <mergeCell ref="D25:D32"/>
    <mergeCell ref="G25:G32"/>
    <mergeCell ref="H25:H32"/>
    <mergeCell ref="C34:C36"/>
    <mergeCell ref="D34:D36"/>
    <mergeCell ref="G34:G36"/>
    <mergeCell ref="H34:H36"/>
    <mergeCell ref="D5:H5"/>
    <mergeCell ref="D7:H8"/>
    <mergeCell ref="G11:G16"/>
    <mergeCell ref="H11:H16"/>
    <mergeCell ref="C17:C21"/>
    <mergeCell ref="D17:D21"/>
    <mergeCell ref="G18:G21"/>
    <mergeCell ref="H18:H2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S25"/>
  <sheetViews>
    <sheetView showGridLines="0" topLeftCell="F4" workbookViewId="0">
      <selection activeCell="P21" sqref="P21"/>
    </sheetView>
  </sheetViews>
  <sheetFormatPr defaultRowHeight="15"/>
  <cols>
    <col min="2" max="2" width="4.5703125" bestFit="1" customWidth="1"/>
    <col min="3" max="3" width="12.5703125" bestFit="1" customWidth="1"/>
    <col min="4" max="4" width="48" bestFit="1" customWidth="1"/>
    <col min="5" max="5" width="3.5703125" customWidth="1"/>
    <col min="8" max="8" width="9.140625" bestFit="1" customWidth="1"/>
    <col min="9" max="9" width="18.28515625" bestFit="1" customWidth="1"/>
    <col min="14" max="14" width="10.85546875" bestFit="1" customWidth="1"/>
    <col min="19" max="19" width="16.5703125" bestFit="1" customWidth="1"/>
  </cols>
  <sheetData>
    <row r="3" spans="1:19">
      <c r="F3" s="184" t="s">
        <v>27</v>
      </c>
      <c r="G3" s="184"/>
      <c r="H3" s="184"/>
      <c r="I3" s="184"/>
      <c r="K3" s="184" t="s">
        <v>87</v>
      </c>
      <c r="L3" s="184"/>
      <c r="M3" s="184"/>
      <c r="N3" s="184"/>
      <c r="P3" s="184" t="s">
        <v>88</v>
      </c>
      <c r="Q3" s="184"/>
      <c r="R3" s="184"/>
      <c r="S3" s="184"/>
    </row>
    <row r="4" spans="1:19" s="6" customFormat="1">
      <c r="B4" s="5" t="s">
        <v>21</v>
      </c>
      <c r="C4" s="5" t="s">
        <v>22</v>
      </c>
      <c r="D4" s="5" t="s">
        <v>23</v>
      </c>
      <c r="F4" s="5" t="s">
        <v>24</v>
      </c>
      <c r="G4" s="5" t="s">
        <v>0</v>
      </c>
      <c r="H4" s="5" t="s">
        <v>25</v>
      </c>
      <c r="I4" s="5" t="s">
        <v>26</v>
      </c>
      <c r="K4" s="5" t="s">
        <v>24</v>
      </c>
      <c r="L4" s="5" t="s">
        <v>0</v>
      </c>
      <c r="M4" s="5" t="s">
        <v>25</v>
      </c>
      <c r="N4" s="5" t="s">
        <v>26</v>
      </c>
      <c r="P4" s="5" t="s">
        <v>24</v>
      </c>
      <c r="Q4" s="5" t="s">
        <v>0</v>
      </c>
      <c r="R4" s="5" t="s">
        <v>25</v>
      </c>
      <c r="S4" s="5" t="s">
        <v>26</v>
      </c>
    </row>
    <row r="5" spans="1:19" s="6" customFormat="1">
      <c r="A5" s="6" t="s">
        <v>211</v>
      </c>
      <c r="B5" s="5" t="s">
        <v>212</v>
      </c>
      <c r="C5" s="5" t="s">
        <v>212</v>
      </c>
      <c r="D5" s="5" t="s">
        <v>212</v>
      </c>
      <c r="F5" s="5" t="s">
        <v>212</v>
      </c>
      <c r="G5" s="5" t="s">
        <v>213</v>
      </c>
      <c r="H5" s="5" t="s">
        <v>214</v>
      </c>
      <c r="I5" s="5" t="s">
        <v>213</v>
      </c>
      <c r="K5" s="5" t="s">
        <v>212</v>
      </c>
      <c r="L5" s="5" t="s">
        <v>213</v>
      </c>
      <c r="M5" s="5" t="s">
        <v>214</v>
      </c>
      <c r="N5" s="5" t="s">
        <v>213</v>
      </c>
      <c r="P5" s="5" t="s">
        <v>212</v>
      </c>
      <c r="Q5" s="5" t="s">
        <v>213</v>
      </c>
      <c r="R5" s="5" t="s">
        <v>214</v>
      </c>
      <c r="S5" s="5" t="s">
        <v>213</v>
      </c>
    </row>
    <row r="6" spans="1:19">
      <c r="B6" s="1">
        <v>1</v>
      </c>
      <c r="C6" s="2">
        <v>4000108</v>
      </c>
      <c r="D6" s="1" t="s">
        <v>1</v>
      </c>
      <c r="F6" s="3">
        <v>92.78</v>
      </c>
      <c r="G6" s="1">
        <v>7.0000000000000007E-2</v>
      </c>
      <c r="H6" s="1">
        <f>F6*G6</f>
        <v>6.494600000000001</v>
      </c>
      <c r="I6" t="s">
        <v>89</v>
      </c>
      <c r="K6" s="3">
        <v>92.78</v>
      </c>
      <c r="L6" s="1">
        <f>G6</f>
        <v>7.0000000000000007E-2</v>
      </c>
      <c r="M6" s="1">
        <f>K6*L6</f>
        <v>6.494600000000001</v>
      </c>
      <c r="N6" t="s">
        <v>89</v>
      </c>
      <c r="P6" s="3">
        <v>92.78</v>
      </c>
      <c r="Q6" s="1">
        <f>G6</f>
        <v>7.0000000000000007E-2</v>
      </c>
      <c r="R6" s="1">
        <f>P6*Q6</f>
        <v>6.494600000000001</v>
      </c>
      <c r="S6" t="s">
        <v>89</v>
      </c>
    </row>
    <row r="7" spans="1:19">
      <c r="A7" t="s">
        <v>124</v>
      </c>
      <c r="B7" s="1">
        <v>2</v>
      </c>
      <c r="C7" s="2">
        <v>4001554</v>
      </c>
      <c r="D7" s="1" t="s">
        <v>2</v>
      </c>
      <c r="F7" s="3">
        <v>1.5</v>
      </c>
      <c r="G7" s="1">
        <v>700</v>
      </c>
      <c r="H7" s="1">
        <f t="shared" ref="H7:H22" si="0">F7*G7</f>
        <v>1050</v>
      </c>
      <c r="I7" s="1">
        <v>4500023167</v>
      </c>
      <c r="K7" s="3">
        <v>1.5</v>
      </c>
      <c r="L7" s="1">
        <f t="shared" ref="L7:N19" si="1">G7</f>
        <v>700</v>
      </c>
      <c r="M7" s="1">
        <f t="shared" ref="M7:M22" si="2">K7*L7</f>
        <v>1050</v>
      </c>
      <c r="N7" s="1">
        <f t="shared" si="1"/>
        <v>4500023167</v>
      </c>
      <c r="P7" s="3">
        <v>1.5</v>
      </c>
      <c r="Q7" s="1">
        <f t="shared" ref="Q7:Q19" si="3">G7</f>
        <v>700</v>
      </c>
      <c r="R7" s="1">
        <f t="shared" ref="R7:R22" si="4">P7*Q7</f>
        <v>1050</v>
      </c>
      <c r="S7" s="1">
        <f t="shared" ref="S7:S19" si="5">N7</f>
        <v>4500023167</v>
      </c>
    </row>
    <row r="8" spans="1:19">
      <c r="B8" s="1">
        <v>3</v>
      </c>
      <c r="C8" s="2">
        <v>4000118</v>
      </c>
      <c r="D8" s="1" t="s">
        <v>3</v>
      </c>
      <c r="F8" s="3">
        <v>1</v>
      </c>
      <c r="G8" s="1">
        <f>VLOOKUP(C8,Me2L!$B$2:$U$143,7,0)</f>
        <v>210</v>
      </c>
      <c r="H8" s="1">
        <f t="shared" si="0"/>
        <v>210</v>
      </c>
      <c r="I8" s="1">
        <f>VLOOKUP(C8,Me2L!$B$2:$U$143,20,0)</f>
        <v>4500087946</v>
      </c>
      <c r="K8" s="3">
        <v>1</v>
      </c>
      <c r="L8" s="1">
        <f t="shared" si="1"/>
        <v>210</v>
      </c>
      <c r="M8" s="1">
        <f t="shared" si="2"/>
        <v>210</v>
      </c>
      <c r="N8" s="1">
        <f t="shared" si="1"/>
        <v>4500087946</v>
      </c>
      <c r="P8" s="3">
        <v>1</v>
      </c>
      <c r="Q8" s="1">
        <f t="shared" si="3"/>
        <v>210</v>
      </c>
      <c r="R8" s="1">
        <f t="shared" si="4"/>
        <v>210</v>
      </c>
      <c r="S8" s="1">
        <f t="shared" si="5"/>
        <v>4500087946</v>
      </c>
    </row>
    <row r="9" spans="1:19">
      <c r="B9" s="1">
        <v>4</v>
      </c>
      <c r="C9" s="2">
        <v>4000120</v>
      </c>
      <c r="D9" s="1" t="s">
        <v>4</v>
      </c>
      <c r="F9" s="3">
        <v>0.2</v>
      </c>
      <c r="G9" s="1">
        <f>VLOOKUP(C9,Me2L!$B$2:$U$143,7,0)</f>
        <v>215.21</v>
      </c>
      <c r="H9" s="1">
        <f t="shared" si="0"/>
        <v>43.042000000000002</v>
      </c>
      <c r="I9" s="1">
        <f>VLOOKUP(C9,Me2L!$B$2:$U$143,20,0)</f>
        <v>4700069955</v>
      </c>
      <c r="K9" s="3">
        <v>0.2</v>
      </c>
      <c r="L9" s="1">
        <f t="shared" si="1"/>
        <v>215.21</v>
      </c>
      <c r="M9" s="1">
        <f t="shared" si="2"/>
        <v>43.042000000000002</v>
      </c>
      <c r="N9" s="1">
        <f t="shared" si="1"/>
        <v>4700069955</v>
      </c>
      <c r="P9" s="3">
        <v>0.2</v>
      </c>
      <c r="Q9" s="1">
        <f t="shared" si="3"/>
        <v>215.21</v>
      </c>
      <c r="R9" s="1">
        <f t="shared" si="4"/>
        <v>43.042000000000002</v>
      </c>
      <c r="S9" s="1">
        <f t="shared" si="5"/>
        <v>4700069955</v>
      </c>
    </row>
    <row r="10" spans="1:19">
      <c r="B10" s="1">
        <v>5</v>
      </c>
      <c r="C10" s="2" t="s">
        <v>6</v>
      </c>
      <c r="D10" s="1" t="s">
        <v>5</v>
      </c>
      <c r="F10" s="3">
        <v>0.01</v>
      </c>
      <c r="G10" s="1">
        <v>11500</v>
      </c>
      <c r="H10" s="1">
        <f t="shared" si="0"/>
        <v>115</v>
      </c>
      <c r="I10" s="1" t="s">
        <v>123</v>
      </c>
      <c r="K10" s="3">
        <v>0.01</v>
      </c>
      <c r="L10" s="1">
        <f t="shared" si="1"/>
        <v>11500</v>
      </c>
      <c r="M10" s="1">
        <f t="shared" si="2"/>
        <v>115</v>
      </c>
      <c r="N10" s="1" t="str">
        <f t="shared" si="1"/>
        <v>Received from Hema</v>
      </c>
      <c r="P10" s="3">
        <v>0.01</v>
      </c>
      <c r="Q10" s="1">
        <f t="shared" si="3"/>
        <v>11500</v>
      </c>
      <c r="R10" s="1">
        <f t="shared" si="4"/>
        <v>115</v>
      </c>
      <c r="S10" s="1" t="str">
        <f t="shared" si="5"/>
        <v>Received from Hema</v>
      </c>
    </row>
    <row r="11" spans="1:19">
      <c r="B11" s="1">
        <v>6</v>
      </c>
      <c r="C11" s="2">
        <v>4000431</v>
      </c>
      <c r="D11" s="1" t="s">
        <v>7</v>
      </c>
      <c r="F11" s="3">
        <v>0.1</v>
      </c>
      <c r="G11" s="1">
        <f>VLOOKUP(C11,Me2L!$B$2:$U$143,7,0)</f>
        <v>1980</v>
      </c>
      <c r="H11" s="1">
        <f t="shared" si="0"/>
        <v>198</v>
      </c>
      <c r="I11" s="1">
        <f>VLOOKUP(C11,Me2L!$B$2:$U$143,20,0)</f>
        <v>4500083069</v>
      </c>
      <c r="K11" s="3">
        <v>0.1</v>
      </c>
      <c r="L11" s="1">
        <f t="shared" si="1"/>
        <v>1980</v>
      </c>
      <c r="M11" s="1">
        <f t="shared" si="2"/>
        <v>198</v>
      </c>
      <c r="N11" s="1">
        <f t="shared" si="1"/>
        <v>4500083069</v>
      </c>
      <c r="P11" s="3">
        <v>0.1</v>
      </c>
      <c r="Q11" s="1">
        <f t="shared" si="3"/>
        <v>1980</v>
      </c>
      <c r="R11" s="1">
        <f t="shared" si="4"/>
        <v>198</v>
      </c>
      <c r="S11" s="1">
        <f t="shared" si="5"/>
        <v>4500083069</v>
      </c>
    </row>
    <row r="12" spans="1:19">
      <c r="B12" s="1">
        <v>7</v>
      </c>
      <c r="C12" s="2">
        <v>4001887</v>
      </c>
      <c r="D12" s="1" t="s">
        <v>8</v>
      </c>
      <c r="F12" s="3">
        <v>0.5</v>
      </c>
      <c r="G12" s="1">
        <f>VLOOKUP(C12,Me2L!$B$2:$U$143,7,0)</f>
        <v>205</v>
      </c>
      <c r="H12" s="1">
        <f t="shared" si="0"/>
        <v>102.5</v>
      </c>
      <c r="I12" s="1">
        <f>VLOOKUP(C12,Me2L!$B$2:$U$143,20,0)</f>
        <v>4500083069</v>
      </c>
      <c r="K12" s="3">
        <v>0.5</v>
      </c>
      <c r="L12" s="1">
        <f t="shared" si="1"/>
        <v>205</v>
      </c>
      <c r="M12" s="1">
        <f t="shared" si="2"/>
        <v>102.5</v>
      </c>
      <c r="N12" s="1">
        <f t="shared" si="1"/>
        <v>4500083069</v>
      </c>
      <c r="P12" s="3">
        <v>0.5</v>
      </c>
      <c r="Q12" s="1">
        <f t="shared" si="3"/>
        <v>205</v>
      </c>
      <c r="R12" s="1">
        <f t="shared" si="4"/>
        <v>102.5</v>
      </c>
      <c r="S12" s="1">
        <f t="shared" si="5"/>
        <v>4500083069</v>
      </c>
    </row>
    <row r="13" spans="1:19">
      <c r="A13" t="s">
        <v>124</v>
      </c>
      <c r="B13" s="1">
        <v>8</v>
      </c>
      <c r="C13" s="2">
        <v>4001544</v>
      </c>
      <c r="D13" s="1" t="s">
        <v>9</v>
      </c>
      <c r="F13" s="3">
        <v>0.15</v>
      </c>
      <c r="G13" s="1">
        <v>202.04</v>
      </c>
      <c r="H13" s="1">
        <f t="shared" si="0"/>
        <v>30.305999999999997</v>
      </c>
      <c r="I13" s="1">
        <v>4500027549</v>
      </c>
      <c r="K13" s="3">
        <v>0.15</v>
      </c>
      <c r="L13" s="1">
        <f t="shared" si="1"/>
        <v>202.04</v>
      </c>
      <c r="M13" s="1">
        <f t="shared" si="2"/>
        <v>30.305999999999997</v>
      </c>
      <c r="N13" s="1">
        <f t="shared" si="1"/>
        <v>4500027549</v>
      </c>
      <c r="P13" s="3">
        <v>0.15</v>
      </c>
      <c r="Q13" s="1">
        <f t="shared" si="3"/>
        <v>202.04</v>
      </c>
      <c r="R13" s="1">
        <f t="shared" si="4"/>
        <v>30.305999999999997</v>
      </c>
      <c r="S13" s="1">
        <f t="shared" si="5"/>
        <v>4500027549</v>
      </c>
    </row>
    <row r="14" spans="1:19">
      <c r="B14" s="1">
        <v>9</v>
      </c>
      <c r="C14" s="2">
        <v>4001583</v>
      </c>
      <c r="D14" s="1" t="s">
        <v>10</v>
      </c>
      <c r="F14" s="3">
        <v>0.5</v>
      </c>
      <c r="G14" s="1">
        <f>VLOOKUP(C14,Me2L!$B$2:$U$143,7,0)</f>
        <v>10829.24</v>
      </c>
      <c r="H14" s="1">
        <f t="shared" si="0"/>
        <v>5414.62</v>
      </c>
      <c r="I14" s="1">
        <f>VLOOKUP(C14,Me2L!$B$2:$U$143,20,0)</f>
        <v>4700059797</v>
      </c>
      <c r="K14" s="3">
        <v>0.5</v>
      </c>
      <c r="L14" s="1">
        <f t="shared" si="1"/>
        <v>10829.24</v>
      </c>
      <c r="M14" s="1">
        <f t="shared" si="2"/>
        <v>5414.62</v>
      </c>
      <c r="N14" s="1">
        <f t="shared" si="1"/>
        <v>4700059797</v>
      </c>
      <c r="P14" s="3">
        <v>0.5</v>
      </c>
      <c r="Q14" s="1">
        <f t="shared" si="3"/>
        <v>10829.24</v>
      </c>
      <c r="R14" s="1">
        <f t="shared" si="4"/>
        <v>5414.62</v>
      </c>
      <c r="S14" s="1">
        <f t="shared" si="5"/>
        <v>4700059797</v>
      </c>
    </row>
    <row r="15" spans="1:19">
      <c r="B15" s="1">
        <v>10</v>
      </c>
      <c r="C15" s="2">
        <v>4002105</v>
      </c>
      <c r="D15" s="1" t="s">
        <v>11</v>
      </c>
      <c r="F15" s="3">
        <v>1</v>
      </c>
      <c r="G15" s="1">
        <v>255</v>
      </c>
      <c r="H15" s="1">
        <f t="shared" si="0"/>
        <v>255</v>
      </c>
      <c r="I15" s="1" t="s">
        <v>123</v>
      </c>
      <c r="K15" s="3">
        <v>1</v>
      </c>
      <c r="L15" s="1">
        <f t="shared" si="1"/>
        <v>255</v>
      </c>
      <c r="M15" s="1">
        <f t="shared" si="2"/>
        <v>255</v>
      </c>
      <c r="N15" s="1" t="str">
        <f t="shared" si="1"/>
        <v>Received from Hema</v>
      </c>
      <c r="P15" s="3">
        <v>1</v>
      </c>
      <c r="Q15" s="1">
        <f t="shared" si="3"/>
        <v>255</v>
      </c>
      <c r="R15" s="1">
        <f t="shared" si="4"/>
        <v>255</v>
      </c>
      <c r="S15" s="1" t="str">
        <f t="shared" si="5"/>
        <v>Received from Hema</v>
      </c>
    </row>
    <row r="16" spans="1:19">
      <c r="B16" s="1">
        <v>11</v>
      </c>
      <c r="C16" s="2" t="s">
        <v>13</v>
      </c>
      <c r="D16" s="1" t="s">
        <v>12</v>
      </c>
      <c r="F16" s="3">
        <v>0.01</v>
      </c>
      <c r="G16" s="1">
        <v>450</v>
      </c>
      <c r="H16" s="1">
        <f t="shared" si="0"/>
        <v>4.5</v>
      </c>
      <c r="I16" s="1" t="s">
        <v>123</v>
      </c>
      <c r="K16" s="3">
        <v>0.01</v>
      </c>
      <c r="L16" s="1">
        <f t="shared" si="1"/>
        <v>450</v>
      </c>
      <c r="M16" s="1">
        <f t="shared" si="2"/>
        <v>4.5</v>
      </c>
      <c r="N16" s="1" t="str">
        <f t="shared" si="1"/>
        <v>Received from Hema</v>
      </c>
      <c r="P16" s="3">
        <v>0.01</v>
      </c>
      <c r="Q16" s="1">
        <f t="shared" si="3"/>
        <v>450</v>
      </c>
      <c r="R16" s="1">
        <f t="shared" si="4"/>
        <v>4.5</v>
      </c>
      <c r="S16" s="1" t="str">
        <f t="shared" si="5"/>
        <v>Received from Hema</v>
      </c>
    </row>
    <row r="17" spans="1:19">
      <c r="B17" s="1">
        <v>12</v>
      </c>
      <c r="C17" s="2">
        <v>4000147</v>
      </c>
      <c r="D17" s="1" t="s">
        <v>14</v>
      </c>
      <c r="F17" s="3">
        <v>0.05</v>
      </c>
      <c r="G17" s="1">
        <f>VLOOKUP(C17,Me2L!$B$2:$U$143,7,0)</f>
        <v>150</v>
      </c>
      <c r="H17" s="1">
        <f t="shared" si="0"/>
        <v>7.5</v>
      </c>
      <c r="I17" s="1">
        <f>VLOOKUP(C17,Me2L!$B$2:$U$143,20,0)</f>
        <v>4500062103</v>
      </c>
      <c r="K17" s="3">
        <v>0.05</v>
      </c>
      <c r="L17" s="1">
        <f t="shared" si="1"/>
        <v>150</v>
      </c>
      <c r="M17" s="1">
        <f t="shared" si="2"/>
        <v>7.5</v>
      </c>
      <c r="N17" s="1">
        <f t="shared" si="1"/>
        <v>4500062103</v>
      </c>
      <c r="P17" s="3">
        <v>0.05</v>
      </c>
      <c r="Q17" s="1">
        <f t="shared" si="3"/>
        <v>150</v>
      </c>
      <c r="R17" s="1">
        <f t="shared" si="4"/>
        <v>7.5</v>
      </c>
      <c r="S17" s="1">
        <f t="shared" si="5"/>
        <v>4500062103</v>
      </c>
    </row>
    <row r="18" spans="1:19">
      <c r="B18" s="1">
        <v>13</v>
      </c>
      <c r="C18" s="2">
        <v>4000668</v>
      </c>
      <c r="D18" s="1" t="s">
        <v>15</v>
      </c>
      <c r="F18" s="3">
        <v>0.5</v>
      </c>
      <c r="G18" s="1">
        <f>VLOOKUP(C18,Me2L!$B$2:$U$143,7,0)</f>
        <v>1040.79</v>
      </c>
      <c r="H18" s="1">
        <f t="shared" si="0"/>
        <v>520.39499999999998</v>
      </c>
      <c r="I18" s="1">
        <f>VLOOKUP(C18,Me2L!$B$2:$U$143,20,0)</f>
        <v>4700069592</v>
      </c>
      <c r="K18" s="3">
        <v>0.5</v>
      </c>
      <c r="L18" s="1">
        <f t="shared" si="1"/>
        <v>1040.79</v>
      </c>
      <c r="M18" s="1">
        <f t="shared" si="2"/>
        <v>520.39499999999998</v>
      </c>
      <c r="N18" s="1">
        <f t="shared" si="1"/>
        <v>4700069592</v>
      </c>
      <c r="P18" s="3">
        <v>0.5</v>
      </c>
      <c r="Q18" s="1">
        <f t="shared" si="3"/>
        <v>1040.79</v>
      </c>
      <c r="R18" s="1">
        <f t="shared" si="4"/>
        <v>520.39499999999998</v>
      </c>
      <c r="S18" s="1">
        <f t="shared" si="5"/>
        <v>4700069592</v>
      </c>
    </row>
    <row r="19" spans="1:19">
      <c r="B19" s="1">
        <v>14</v>
      </c>
      <c r="C19" s="2">
        <v>4000251</v>
      </c>
      <c r="D19" s="1" t="s">
        <v>16</v>
      </c>
      <c r="F19" s="3">
        <v>1.1000000000000001</v>
      </c>
      <c r="G19" s="1">
        <f>VLOOKUP(C19,Me2L!$B$2:$U$143,7,0)</f>
        <v>299</v>
      </c>
      <c r="H19" s="1">
        <f t="shared" si="0"/>
        <v>328.90000000000003</v>
      </c>
      <c r="I19" s="1">
        <f>VLOOKUP(C19,Me2L!$B$2:$U$143,20,0)</f>
        <v>4500083064</v>
      </c>
      <c r="K19" s="3">
        <v>1.1000000000000001</v>
      </c>
      <c r="L19" s="1">
        <f t="shared" si="1"/>
        <v>299</v>
      </c>
      <c r="M19" s="1">
        <f t="shared" si="2"/>
        <v>328.90000000000003</v>
      </c>
      <c r="N19" s="1">
        <f t="shared" si="1"/>
        <v>4500083064</v>
      </c>
      <c r="P19" s="3">
        <v>1.1000000000000001</v>
      </c>
      <c r="Q19" s="1">
        <f t="shared" si="3"/>
        <v>299</v>
      </c>
      <c r="R19" s="1">
        <f t="shared" si="4"/>
        <v>328.90000000000003</v>
      </c>
      <c r="S19" s="1">
        <f t="shared" si="5"/>
        <v>4500083064</v>
      </c>
    </row>
    <row r="20" spans="1:19">
      <c r="A20" t="s">
        <v>124</v>
      </c>
      <c r="B20" s="15">
        <v>15</v>
      </c>
      <c r="C20" s="2">
        <v>4001660</v>
      </c>
      <c r="D20" s="1" t="s">
        <v>17</v>
      </c>
      <c r="F20" s="3">
        <v>0.6</v>
      </c>
      <c r="G20" s="1">
        <v>1024</v>
      </c>
      <c r="H20" s="1">
        <f t="shared" si="0"/>
        <v>614.4</v>
      </c>
      <c r="I20" s="1">
        <v>4500064805</v>
      </c>
      <c r="K20" s="3">
        <v>0</v>
      </c>
      <c r="L20" s="1"/>
      <c r="M20" s="1">
        <f t="shared" si="2"/>
        <v>0</v>
      </c>
      <c r="N20" s="1"/>
      <c r="P20" s="3">
        <v>0</v>
      </c>
      <c r="Q20" s="1"/>
      <c r="R20" s="1">
        <f t="shared" si="4"/>
        <v>0</v>
      </c>
      <c r="S20" s="1"/>
    </row>
    <row r="21" spans="1:19">
      <c r="A21" t="s">
        <v>124</v>
      </c>
      <c r="B21" s="15">
        <v>15</v>
      </c>
      <c r="C21" s="2">
        <v>4000491</v>
      </c>
      <c r="D21" s="1" t="s">
        <v>19</v>
      </c>
      <c r="F21" s="3">
        <v>0</v>
      </c>
      <c r="G21" s="1"/>
      <c r="H21" s="1">
        <f t="shared" si="0"/>
        <v>0</v>
      </c>
      <c r="I21" s="1"/>
      <c r="K21" s="3">
        <v>0.6</v>
      </c>
      <c r="L21" s="1">
        <v>2170</v>
      </c>
      <c r="M21" s="1">
        <f t="shared" si="2"/>
        <v>1302</v>
      </c>
      <c r="N21" s="1">
        <v>4500080869</v>
      </c>
      <c r="P21" s="3">
        <v>0</v>
      </c>
      <c r="Q21" s="1"/>
      <c r="R21" s="1">
        <f t="shared" si="4"/>
        <v>0</v>
      </c>
      <c r="S21" s="1"/>
    </row>
    <row r="22" spans="1:19">
      <c r="A22" t="s">
        <v>124</v>
      </c>
      <c r="B22" s="15">
        <v>15</v>
      </c>
      <c r="C22" s="2">
        <v>4001845</v>
      </c>
      <c r="D22" s="1" t="s">
        <v>20</v>
      </c>
      <c r="F22" s="3">
        <v>0</v>
      </c>
      <c r="G22" s="1"/>
      <c r="H22" s="1">
        <f t="shared" si="0"/>
        <v>0</v>
      </c>
      <c r="I22" s="1"/>
      <c r="K22" s="3">
        <v>0</v>
      </c>
      <c r="L22" s="1"/>
      <c r="M22" s="1">
        <f t="shared" si="2"/>
        <v>0</v>
      </c>
      <c r="N22" s="1"/>
      <c r="P22" s="3">
        <v>0.6</v>
      </c>
      <c r="Q22" s="1">
        <v>1350</v>
      </c>
      <c r="R22" s="1">
        <f t="shared" si="4"/>
        <v>810</v>
      </c>
      <c r="S22" s="1">
        <v>4500071615</v>
      </c>
    </row>
    <row r="23" spans="1:19">
      <c r="C23" s="4" t="s">
        <v>85</v>
      </c>
      <c r="F23" s="14">
        <f>SUM(F6:F22)</f>
        <v>100</v>
      </c>
      <c r="H23" s="14">
        <f>SUM(H6:H22)</f>
        <v>8900.6575999999986</v>
      </c>
      <c r="K23" s="14">
        <f>SUM(K6:K22)</f>
        <v>100</v>
      </c>
      <c r="M23" s="14">
        <f>SUM(M6:M22)</f>
        <v>9588.257599999999</v>
      </c>
      <c r="P23" s="14">
        <f>SUM(P6:P22)</f>
        <v>100</v>
      </c>
      <c r="R23" s="14">
        <f>SUM(R6:R22)</f>
        <v>9096.257599999999</v>
      </c>
    </row>
    <row r="24" spans="1:19">
      <c r="C24" s="4" t="s">
        <v>210</v>
      </c>
      <c r="F24" s="14"/>
      <c r="H24" s="14">
        <v>1</v>
      </c>
      <c r="K24" s="14"/>
      <c r="M24" s="14">
        <v>1</v>
      </c>
      <c r="P24" s="14"/>
      <c r="R24" s="14">
        <v>1</v>
      </c>
    </row>
    <row r="25" spans="1:19">
      <c r="C25" s="4" t="s">
        <v>86</v>
      </c>
      <c r="H25" s="14">
        <f>H24*(H23/F23)</f>
        <v>89.006575999999981</v>
      </c>
      <c r="M25" s="14">
        <f>M24*(M23/K23)</f>
        <v>95.882575999999986</v>
      </c>
      <c r="R25" s="14">
        <f>R24*(R23/P23)</f>
        <v>90.962575999999984</v>
      </c>
    </row>
  </sheetData>
  <autoFilter ref="B4:S25"/>
  <mergeCells count="3">
    <mergeCell ref="F3:I3"/>
    <mergeCell ref="K3:N3"/>
    <mergeCell ref="P3:S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2:U143"/>
  <sheetViews>
    <sheetView showGridLines="0" workbookViewId="0">
      <selection activeCell="A2" sqref="A2"/>
    </sheetView>
  </sheetViews>
  <sheetFormatPr defaultRowHeight="15"/>
  <cols>
    <col min="2" max="2" width="7.85546875" bestFit="1" customWidth="1"/>
    <col min="3" max="3" width="21.85546875" bestFit="1" customWidth="1"/>
    <col min="4" max="4" width="13.85546875" bestFit="1" customWidth="1"/>
    <col min="5" max="5" width="39.28515625" bestFit="1" customWidth="1"/>
    <col min="6" max="6" width="8.140625" bestFit="1" customWidth="1"/>
    <col min="7" max="7" width="13.42578125" bestFit="1" customWidth="1"/>
    <col min="8" max="8" width="8.85546875" bestFit="1" customWidth="1"/>
    <col min="9" max="9" width="8.5703125" bestFit="1" customWidth="1"/>
    <col min="10" max="10" width="8.85546875" bestFit="1" customWidth="1"/>
    <col min="11" max="11" width="8.42578125" bestFit="1" customWidth="1"/>
    <col min="12" max="12" width="8.85546875" bestFit="1" customWidth="1"/>
    <col min="13" max="13" width="8.42578125" bestFit="1" customWidth="1"/>
    <col min="14" max="14" width="5.140625" bestFit="1" customWidth="1"/>
    <col min="15" max="15" width="8.28515625" bestFit="1" customWidth="1"/>
    <col min="16" max="16" width="7.85546875" bestFit="1" customWidth="1"/>
    <col min="17" max="17" width="8.140625" bestFit="1" customWidth="1"/>
    <col min="18" max="18" width="7.85546875" bestFit="1" customWidth="1"/>
    <col min="19" max="19" width="31.28515625" bestFit="1" customWidth="1"/>
    <col min="20" max="20" width="14.28515625" bestFit="1" customWidth="1"/>
    <col min="21" max="21" width="19.140625" bestFit="1" customWidth="1"/>
  </cols>
  <sheetData>
    <row r="2" spans="2:21" ht="60">
      <c r="B2" s="7" t="s">
        <v>28</v>
      </c>
      <c r="C2" s="7" t="s">
        <v>29</v>
      </c>
      <c r="D2" s="7" t="s">
        <v>30</v>
      </c>
      <c r="E2" s="7" t="s">
        <v>31</v>
      </c>
      <c r="F2" s="8" t="s">
        <v>32</v>
      </c>
      <c r="G2" s="7" t="s">
        <v>33</v>
      </c>
      <c r="H2" s="7" t="s">
        <v>34</v>
      </c>
      <c r="I2" s="8" t="s">
        <v>35</v>
      </c>
      <c r="J2" s="8" t="s">
        <v>36</v>
      </c>
      <c r="K2" s="8" t="s">
        <v>37</v>
      </c>
      <c r="L2" s="8" t="s">
        <v>38</v>
      </c>
      <c r="M2" s="7" t="s">
        <v>39</v>
      </c>
      <c r="N2" s="7" t="s">
        <v>40</v>
      </c>
      <c r="O2" s="7" t="s">
        <v>41</v>
      </c>
      <c r="P2" s="8" t="s">
        <v>42</v>
      </c>
      <c r="Q2" s="8" t="s">
        <v>43</v>
      </c>
      <c r="R2" s="8" t="s">
        <v>44</v>
      </c>
      <c r="S2" s="7" t="s">
        <v>45</v>
      </c>
      <c r="T2" s="7" t="s">
        <v>46</v>
      </c>
      <c r="U2" s="7" t="s">
        <v>84</v>
      </c>
    </row>
    <row r="3" spans="2:21">
      <c r="B3" s="9">
        <v>4000120</v>
      </c>
      <c r="C3" s="9" t="s">
        <v>47</v>
      </c>
      <c r="D3" s="10">
        <v>44863</v>
      </c>
      <c r="E3" s="9" t="s">
        <v>48</v>
      </c>
      <c r="F3" s="9" t="s">
        <v>49</v>
      </c>
      <c r="G3" s="11">
        <v>663.16499999999996</v>
      </c>
      <c r="H3" s="12">
        <v>215.21</v>
      </c>
      <c r="I3" s="13">
        <v>0</v>
      </c>
      <c r="J3" s="12">
        <v>0</v>
      </c>
      <c r="K3" s="13">
        <v>0</v>
      </c>
      <c r="L3" s="12">
        <v>0</v>
      </c>
      <c r="M3" s="9" t="s">
        <v>50</v>
      </c>
      <c r="N3" s="9" t="s">
        <v>51</v>
      </c>
      <c r="O3" s="9" t="s">
        <v>52</v>
      </c>
      <c r="P3" s="9">
        <v>7</v>
      </c>
      <c r="Q3" s="9" t="s">
        <v>53</v>
      </c>
      <c r="R3" s="9">
        <v>4003</v>
      </c>
      <c r="S3" s="9" t="s">
        <v>48</v>
      </c>
      <c r="T3" s="12">
        <v>142719.74</v>
      </c>
      <c r="U3" s="9">
        <v>4700069955</v>
      </c>
    </row>
    <row r="4" spans="2:21">
      <c r="B4" s="9">
        <v>4000120</v>
      </c>
      <c r="C4" s="9" t="s">
        <v>47</v>
      </c>
      <c r="D4" s="10">
        <v>44863</v>
      </c>
      <c r="E4" s="9" t="s">
        <v>48</v>
      </c>
      <c r="F4" s="9" t="s">
        <v>49</v>
      </c>
      <c r="G4" s="11">
        <v>663.16499999999996</v>
      </c>
      <c r="H4" s="12">
        <v>215.21</v>
      </c>
      <c r="I4" s="13">
        <v>0</v>
      </c>
      <c r="J4" s="12">
        <v>0</v>
      </c>
      <c r="K4" s="13">
        <v>0</v>
      </c>
      <c r="L4" s="12">
        <v>0</v>
      </c>
      <c r="M4" s="9" t="s">
        <v>50</v>
      </c>
      <c r="N4" s="9" t="s">
        <v>51</v>
      </c>
      <c r="O4" s="9" t="s">
        <v>52</v>
      </c>
      <c r="P4" s="9">
        <v>7</v>
      </c>
      <c r="Q4" s="9" t="s">
        <v>53</v>
      </c>
      <c r="R4" s="9">
        <v>4003</v>
      </c>
      <c r="S4" s="9" t="s">
        <v>48</v>
      </c>
      <c r="T4" s="12">
        <v>142719.74</v>
      </c>
      <c r="U4" s="9">
        <v>4700069959</v>
      </c>
    </row>
    <row r="5" spans="2:21">
      <c r="B5" s="9">
        <v>4000120</v>
      </c>
      <c r="C5" s="9" t="s">
        <v>47</v>
      </c>
      <c r="D5" s="10">
        <v>44863</v>
      </c>
      <c r="E5" s="9" t="s">
        <v>48</v>
      </c>
      <c r="F5" s="9" t="s">
        <v>50</v>
      </c>
      <c r="G5" s="11">
        <v>663.16499999999996</v>
      </c>
      <c r="H5" s="12">
        <v>215.21</v>
      </c>
      <c r="I5" s="13">
        <v>0</v>
      </c>
      <c r="J5" s="12">
        <v>0</v>
      </c>
      <c r="K5" s="13">
        <v>0</v>
      </c>
      <c r="L5" s="12">
        <v>0</v>
      </c>
      <c r="M5" s="9" t="s">
        <v>50</v>
      </c>
      <c r="N5" s="9" t="s">
        <v>51</v>
      </c>
      <c r="O5" s="9" t="s">
        <v>52</v>
      </c>
      <c r="P5" s="9">
        <v>7</v>
      </c>
      <c r="Q5" s="9" t="s">
        <v>53</v>
      </c>
      <c r="R5" s="9">
        <v>4003</v>
      </c>
      <c r="S5" s="9" t="s">
        <v>48</v>
      </c>
      <c r="T5" s="12">
        <v>142719.74</v>
      </c>
      <c r="U5" s="9">
        <v>4700069971</v>
      </c>
    </row>
    <row r="6" spans="2:21">
      <c r="B6" s="9">
        <v>4000118</v>
      </c>
      <c r="C6" s="9" t="s">
        <v>54</v>
      </c>
      <c r="D6" s="10">
        <v>44861</v>
      </c>
      <c r="E6" s="9" t="s">
        <v>55</v>
      </c>
      <c r="F6" s="9" t="s">
        <v>50</v>
      </c>
      <c r="G6" s="13">
        <v>430</v>
      </c>
      <c r="H6" s="12">
        <v>210</v>
      </c>
      <c r="I6" s="13">
        <v>0</v>
      </c>
      <c r="J6" s="12">
        <v>0</v>
      </c>
      <c r="K6" s="13">
        <v>430</v>
      </c>
      <c r="L6" s="12">
        <v>90300</v>
      </c>
      <c r="M6" s="9" t="s">
        <v>56</v>
      </c>
      <c r="N6" s="9" t="s">
        <v>51</v>
      </c>
      <c r="O6" s="9" t="s">
        <v>52</v>
      </c>
      <c r="P6" s="9">
        <v>0</v>
      </c>
      <c r="Q6" s="9" t="s">
        <v>50</v>
      </c>
      <c r="R6" s="9">
        <v>4026</v>
      </c>
      <c r="S6" s="9" t="s">
        <v>57</v>
      </c>
      <c r="T6" s="12">
        <v>90300</v>
      </c>
      <c r="U6" s="9">
        <v>4500087946</v>
      </c>
    </row>
    <row r="7" spans="2:21">
      <c r="B7" s="9">
        <v>4000668</v>
      </c>
      <c r="C7" s="9" t="s">
        <v>58</v>
      </c>
      <c r="D7" s="10">
        <v>44856</v>
      </c>
      <c r="E7" s="9" t="s">
        <v>48</v>
      </c>
      <c r="F7" s="9" t="s">
        <v>49</v>
      </c>
      <c r="G7" s="13">
        <v>10</v>
      </c>
      <c r="H7" s="12">
        <v>1040.79</v>
      </c>
      <c r="I7" s="13">
        <v>0</v>
      </c>
      <c r="J7" s="12">
        <v>0</v>
      </c>
      <c r="K7" s="13">
        <v>0</v>
      </c>
      <c r="L7" s="12">
        <v>0</v>
      </c>
      <c r="M7" s="9" t="s">
        <v>50</v>
      </c>
      <c r="N7" s="9" t="s">
        <v>51</v>
      </c>
      <c r="O7" s="9" t="s">
        <v>52</v>
      </c>
      <c r="P7" s="9">
        <v>7</v>
      </c>
      <c r="Q7" s="9" t="s">
        <v>53</v>
      </c>
      <c r="R7" s="9">
        <v>4008</v>
      </c>
      <c r="S7" s="9" t="s">
        <v>48</v>
      </c>
      <c r="T7" s="12">
        <v>10407.9</v>
      </c>
      <c r="U7" s="9">
        <v>4700069592</v>
      </c>
    </row>
    <row r="8" spans="2:21">
      <c r="B8" s="9">
        <v>4000668</v>
      </c>
      <c r="C8" s="9" t="s">
        <v>58</v>
      </c>
      <c r="D8" s="10">
        <v>44856</v>
      </c>
      <c r="E8" s="9" t="s">
        <v>48</v>
      </c>
      <c r="F8" s="9" t="s">
        <v>49</v>
      </c>
      <c r="G8" s="13">
        <v>10</v>
      </c>
      <c r="H8" s="12">
        <v>1040.79</v>
      </c>
      <c r="I8" s="13">
        <v>0</v>
      </c>
      <c r="J8" s="12">
        <v>0</v>
      </c>
      <c r="K8" s="13">
        <v>0</v>
      </c>
      <c r="L8" s="12">
        <v>0</v>
      </c>
      <c r="M8" s="9" t="s">
        <v>50</v>
      </c>
      <c r="N8" s="9" t="s">
        <v>51</v>
      </c>
      <c r="O8" s="9" t="s">
        <v>52</v>
      </c>
      <c r="P8" s="9">
        <v>7</v>
      </c>
      <c r="Q8" s="9" t="s">
        <v>53</v>
      </c>
      <c r="R8" s="9">
        <v>4008</v>
      </c>
      <c r="S8" s="9" t="s">
        <v>48</v>
      </c>
      <c r="T8" s="12">
        <v>10407.9</v>
      </c>
      <c r="U8" s="9">
        <v>4700069594</v>
      </c>
    </row>
    <row r="9" spans="2:21">
      <c r="B9" s="9">
        <v>4000668</v>
      </c>
      <c r="C9" s="9" t="s">
        <v>58</v>
      </c>
      <c r="D9" s="10">
        <v>44856</v>
      </c>
      <c r="E9" s="9" t="s">
        <v>48</v>
      </c>
      <c r="F9" s="9" t="s">
        <v>49</v>
      </c>
      <c r="G9" s="11">
        <v>0.5</v>
      </c>
      <c r="H9" s="12">
        <v>1040.79</v>
      </c>
      <c r="I9" s="13">
        <v>0</v>
      </c>
      <c r="J9" s="12">
        <v>0</v>
      </c>
      <c r="K9" s="13">
        <v>0</v>
      </c>
      <c r="L9" s="12">
        <v>0</v>
      </c>
      <c r="M9" s="9" t="s">
        <v>50</v>
      </c>
      <c r="N9" s="9" t="s">
        <v>51</v>
      </c>
      <c r="O9" s="9" t="s">
        <v>52</v>
      </c>
      <c r="P9" s="9">
        <v>7</v>
      </c>
      <c r="Q9" s="9" t="s">
        <v>53</v>
      </c>
      <c r="R9" s="9">
        <v>4008</v>
      </c>
      <c r="S9" s="9" t="s">
        <v>48</v>
      </c>
      <c r="T9" s="12">
        <v>520.4</v>
      </c>
      <c r="U9" s="9">
        <v>4700069601</v>
      </c>
    </row>
    <row r="10" spans="2:21">
      <c r="B10" s="9">
        <v>4000668</v>
      </c>
      <c r="C10" s="9" t="s">
        <v>58</v>
      </c>
      <c r="D10" s="10">
        <v>44856</v>
      </c>
      <c r="E10" s="9" t="s">
        <v>48</v>
      </c>
      <c r="F10" s="9" t="s">
        <v>49</v>
      </c>
      <c r="G10" s="11">
        <v>5.0149999999999997</v>
      </c>
      <c r="H10" s="12">
        <v>1040.79</v>
      </c>
      <c r="I10" s="13">
        <v>0</v>
      </c>
      <c r="J10" s="12">
        <v>0</v>
      </c>
      <c r="K10" s="13">
        <v>0</v>
      </c>
      <c r="L10" s="12">
        <v>0</v>
      </c>
      <c r="M10" s="9" t="s">
        <v>50</v>
      </c>
      <c r="N10" s="9" t="s">
        <v>51</v>
      </c>
      <c r="O10" s="9" t="s">
        <v>52</v>
      </c>
      <c r="P10" s="9">
        <v>7</v>
      </c>
      <c r="Q10" s="9" t="s">
        <v>53</v>
      </c>
      <c r="R10" s="9">
        <v>4008</v>
      </c>
      <c r="S10" s="9" t="s">
        <v>48</v>
      </c>
      <c r="T10" s="12">
        <v>5219.5600000000004</v>
      </c>
      <c r="U10" s="9">
        <v>4700069601</v>
      </c>
    </row>
    <row r="11" spans="2:21">
      <c r="B11" s="9">
        <v>4000668</v>
      </c>
      <c r="C11" s="9" t="s">
        <v>58</v>
      </c>
      <c r="D11" s="10">
        <v>44856</v>
      </c>
      <c r="E11" s="9" t="s">
        <v>48</v>
      </c>
      <c r="F11" s="9" t="s">
        <v>49</v>
      </c>
      <c r="G11" s="11">
        <v>4.4850000000000003</v>
      </c>
      <c r="H11" s="12">
        <v>1040.79</v>
      </c>
      <c r="I11" s="13">
        <v>0</v>
      </c>
      <c r="J11" s="12">
        <v>0</v>
      </c>
      <c r="K11" s="13">
        <v>0</v>
      </c>
      <c r="L11" s="12">
        <v>0</v>
      </c>
      <c r="M11" s="9" t="s">
        <v>50</v>
      </c>
      <c r="N11" s="9" t="s">
        <v>51</v>
      </c>
      <c r="O11" s="9" t="s">
        <v>52</v>
      </c>
      <c r="P11" s="9">
        <v>7</v>
      </c>
      <c r="Q11" s="9" t="s">
        <v>53</v>
      </c>
      <c r="R11" s="9">
        <v>4008</v>
      </c>
      <c r="S11" s="9" t="s">
        <v>48</v>
      </c>
      <c r="T11" s="12">
        <v>4667.9399999999996</v>
      </c>
      <c r="U11" s="9">
        <v>4700069601</v>
      </c>
    </row>
    <row r="12" spans="2:21">
      <c r="B12" s="9">
        <v>4000668</v>
      </c>
      <c r="C12" s="9" t="s">
        <v>58</v>
      </c>
      <c r="D12" s="10">
        <v>44856</v>
      </c>
      <c r="E12" s="9" t="s">
        <v>48</v>
      </c>
      <c r="F12" s="9" t="s">
        <v>50</v>
      </c>
      <c r="G12" s="11">
        <v>0.5</v>
      </c>
      <c r="H12" s="12">
        <v>1040.79</v>
      </c>
      <c r="I12" s="13">
        <v>0</v>
      </c>
      <c r="J12" s="12">
        <v>0</v>
      </c>
      <c r="K12" s="13">
        <v>0</v>
      </c>
      <c r="L12" s="12">
        <v>0</v>
      </c>
      <c r="M12" s="9" t="s">
        <v>50</v>
      </c>
      <c r="N12" s="9" t="s">
        <v>51</v>
      </c>
      <c r="O12" s="9" t="s">
        <v>52</v>
      </c>
      <c r="P12" s="9">
        <v>7</v>
      </c>
      <c r="Q12" s="9" t="s">
        <v>53</v>
      </c>
      <c r="R12" s="9">
        <v>4008</v>
      </c>
      <c r="S12" s="9" t="s">
        <v>48</v>
      </c>
      <c r="T12" s="12">
        <v>520.4</v>
      </c>
      <c r="U12" s="9">
        <v>4700069628</v>
      </c>
    </row>
    <row r="13" spans="2:21">
      <c r="B13" s="9">
        <v>4000668</v>
      </c>
      <c r="C13" s="9" t="s">
        <v>58</v>
      </c>
      <c r="D13" s="10">
        <v>44856</v>
      </c>
      <c r="E13" s="9" t="s">
        <v>48</v>
      </c>
      <c r="F13" s="9" t="s">
        <v>50</v>
      </c>
      <c r="G13" s="11">
        <v>5.0149999999999997</v>
      </c>
      <c r="H13" s="12">
        <v>1040.79</v>
      </c>
      <c r="I13" s="13">
        <v>0</v>
      </c>
      <c r="J13" s="12">
        <v>0</v>
      </c>
      <c r="K13" s="13">
        <v>0</v>
      </c>
      <c r="L13" s="12">
        <v>0</v>
      </c>
      <c r="M13" s="9" t="s">
        <v>50</v>
      </c>
      <c r="N13" s="9" t="s">
        <v>51</v>
      </c>
      <c r="O13" s="9" t="s">
        <v>52</v>
      </c>
      <c r="P13" s="9">
        <v>7</v>
      </c>
      <c r="Q13" s="9" t="s">
        <v>53</v>
      </c>
      <c r="R13" s="9">
        <v>4008</v>
      </c>
      <c r="S13" s="9" t="s">
        <v>48</v>
      </c>
      <c r="T13" s="12">
        <v>5219.5600000000004</v>
      </c>
      <c r="U13" s="9">
        <v>4700069628</v>
      </c>
    </row>
    <row r="14" spans="2:21">
      <c r="B14" s="9">
        <v>4000668</v>
      </c>
      <c r="C14" s="9" t="s">
        <v>58</v>
      </c>
      <c r="D14" s="10">
        <v>44856</v>
      </c>
      <c r="E14" s="9" t="s">
        <v>48</v>
      </c>
      <c r="F14" s="9" t="s">
        <v>50</v>
      </c>
      <c r="G14" s="11">
        <v>4.4850000000000003</v>
      </c>
      <c r="H14" s="12">
        <v>1040.79</v>
      </c>
      <c r="I14" s="13">
        <v>0</v>
      </c>
      <c r="J14" s="12">
        <v>0</v>
      </c>
      <c r="K14" s="13">
        <v>0</v>
      </c>
      <c r="L14" s="12">
        <v>0</v>
      </c>
      <c r="M14" s="9" t="s">
        <v>50</v>
      </c>
      <c r="N14" s="9" t="s">
        <v>51</v>
      </c>
      <c r="O14" s="9" t="s">
        <v>52</v>
      </c>
      <c r="P14" s="9">
        <v>7</v>
      </c>
      <c r="Q14" s="9" t="s">
        <v>53</v>
      </c>
      <c r="R14" s="9">
        <v>4008</v>
      </c>
      <c r="S14" s="9" t="s">
        <v>48</v>
      </c>
      <c r="T14" s="12">
        <v>4667.9399999999996</v>
      </c>
      <c r="U14" s="9">
        <v>4700069628</v>
      </c>
    </row>
    <row r="15" spans="2:21">
      <c r="B15" s="9">
        <v>4000668</v>
      </c>
      <c r="C15" s="9" t="s">
        <v>58</v>
      </c>
      <c r="D15" s="10">
        <v>44827</v>
      </c>
      <c r="E15" s="9" t="s">
        <v>59</v>
      </c>
      <c r="F15" s="9" t="s">
        <v>50</v>
      </c>
      <c r="G15" s="13">
        <v>30</v>
      </c>
      <c r="H15" s="12">
        <v>1060</v>
      </c>
      <c r="I15" s="13">
        <v>0</v>
      </c>
      <c r="J15" s="12">
        <v>0</v>
      </c>
      <c r="K15" s="13">
        <v>0</v>
      </c>
      <c r="L15" s="12">
        <v>0</v>
      </c>
      <c r="M15" s="9" t="s">
        <v>56</v>
      </c>
      <c r="N15" s="9" t="s">
        <v>51</v>
      </c>
      <c r="O15" s="9" t="s">
        <v>52</v>
      </c>
      <c r="P15" s="9">
        <v>0</v>
      </c>
      <c r="Q15" s="9" t="s">
        <v>50</v>
      </c>
      <c r="R15" s="9">
        <v>4008</v>
      </c>
      <c r="S15" s="9" t="s">
        <v>60</v>
      </c>
      <c r="T15" s="12">
        <v>31800</v>
      </c>
      <c r="U15" s="9">
        <v>4500084657</v>
      </c>
    </row>
    <row r="16" spans="2:21">
      <c r="B16" s="9">
        <v>4000251</v>
      </c>
      <c r="C16" s="9" t="s">
        <v>61</v>
      </c>
      <c r="D16" s="10">
        <v>44813</v>
      </c>
      <c r="E16" s="9" t="s">
        <v>62</v>
      </c>
      <c r="F16" s="9" t="s">
        <v>50</v>
      </c>
      <c r="G16" s="13">
        <v>50</v>
      </c>
      <c r="H16" s="12">
        <v>299</v>
      </c>
      <c r="I16" s="13">
        <v>0</v>
      </c>
      <c r="J16" s="12">
        <v>0</v>
      </c>
      <c r="K16" s="13">
        <v>0</v>
      </c>
      <c r="L16" s="12">
        <v>0</v>
      </c>
      <c r="M16" s="9" t="s">
        <v>56</v>
      </c>
      <c r="N16" s="9" t="s">
        <v>51</v>
      </c>
      <c r="O16" s="9" t="s">
        <v>52</v>
      </c>
      <c r="P16" s="9">
        <v>0</v>
      </c>
      <c r="Q16" s="9" t="s">
        <v>50</v>
      </c>
      <c r="R16" s="9">
        <v>4009</v>
      </c>
      <c r="S16" s="9" t="s">
        <v>63</v>
      </c>
      <c r="T16" s="12">
        <v>14950</v>
      </c>
      <c r="U16" s="9">
        <v>4500083064</v>
      </c>
    </row>
    <row r="17" spans="2:21">
      <c r="B17" s="9">
        <v>4000431</v>
      </c>
      <c r="C17" s="9" t="s">
        <v>64</v>
      </c>
      <c r="D17" s="10">
        <v>44813</v>
      </c>
      <c r="E17" s="9" t="s">
        <v>65</v>
      </c>
      <c r="F17" s="9" t="s">
        <v>50</v>
      </c>
      <c r="G17" s="13">
        <v>50</v>
      </c>
      <c r="H17" s="12">
        <v>1980</v>
      </c>
      <c r="I17" s="13">
        <v>0</v>
      </c>
      <c r="J17" s="12">
        <v>0</v>
      </c>
      <c r="K17" s="13">
        <v>0</v>
      </c>
      <c r="L17" s="12">
        <v>0</v>
      </c>
      <c r="M17" s="9" t="s">
        <v>56</v>
      </c>
      <c r="N17" s="9" t="s">
        <v>51</v>
      </c>
      <c r="O17" s="9" t="s">
        <v>52</v>
      </c>
      <c r="P17" s="9">
        <v>0</v>
      </c>
      <c r="Q17" s="9" t="s">
        <v>50</v>
      </c>
      <c r="R17" s="9">
        <v>4004</v>
      </c>
      <c r="S17" s="9" t="s">
        <v>65</v>
      </c>
      <c r="T17" s="12">
        <v>99000</v>
      </c>
      <c r="U17" s="9">
        <v>4500083069</v>
      </c>
    </row>
    <row r="18" spans="2:21">
      <c r="B18" s="9">
        <v>4001887</v>
      </c>
      <c r="C18" s="9" t="s">
        <v>66</v>
      </c>
      <c r="D18" s="10">
        <v>44813</v>
      </c>
      <c r="E18" s="9" t="s">
        <v>65</v>
      </c>
      <c r="F18" s="9" t="s">
        <v>50</v>
      </c>
      <c r="G18" s="13">
        <v>160</v>
      </c>
      <c r="H18" s="12">
        <v>205</v>
      </c>
      <c r="I18" s="13">
        <v>0</v>
      </c>
      <c r="J18" s="12">
        <v>0</v>
      </c>
      <c r="K18" s="13">
        <v>0</v>
      </c>
      <c r="L18" s="12">
        <v>0</v>
      </c>
      <c r="M18" s="9" t="s">
        <v>56</v>
      </c>
      <c r="N18" s="9" t="s">
        <v>51</v>
      </c>
      <c r="O18" s="9" t="s">
        <v>52</v>
      </c>
      <c r="P18" s="9">
        <v>0</v>
      </c>
      <c r="Q18" s="9" t="s">
        <v>50</v>
      </c>
      <c r="R18" s="9">
        <v>4009</v>
      </c>
      <c r="S18" s="9" t="s">
        <v>65</v>
      </c>
      <c r="T18" s="12">
        <v>32800</v>
      </c>
      <c r="U18" s="9">
        <v>4500083069</v>
      </c>
    </row>
    <row r="19" spans="2:21">
      <c r="B19" s="9">
        <v>4000120</v>
      </c>
      <c r="C19" s="9" t="s">
        <v>47</v>
      </c>
      <c r="D19" s="10">
        <v>44813</v>
      </c>
      <c r="E19" s="9" t="s">
        <v>67</v>
      </c>
      <c r="F19" s="9" t="s">
        <v>50</v>
      </c>
      <c r="G19" s="13">
        <v>1750</v>
      </c>
      <c r="H19" s="12">
        <v>125</v>
      </c>
      <c r="I19" s="13">
        <v>0</v>
      </c>
      <c r="J19" s="12">
        <v>0</v>
      </c>
      <c r="K19" s="13">
        <v>0</v>
      </c>
      <c r="L19" s="12">
        <v>0</v>
      </c>
      <c r="M19" s="9" t="s">
        <v>56</v>
      </c>
      <c r="N19" s="9" t="s">
        <v>51</v>
      </c>
      <c r="O19" s="9" t="s">
        <v>52</v>
      </c>
      <c r="P19" s="9">
        <v>0</v>
      </c>
      <c r="Q19" s="9" t="s">
        <v>50</v>
      </c>
      <c r="R19" s="9">
        <v>4003</v>
      </c>
      <c r="S19" s="9" t="s">
        <v>67</v>
      </c>
      <c r="T19" s="12">
        <v>218750</v>
      </c>
      <c r="U19" s="9">
        <v>4500083081</v>
      </c>
    </row>
    <row r="20" spans="2:21">
      <c r="B20" s="9">
        <v>4000668</v>
      </c>
      <c r="C20" s="9" t="s">
        <v>58</v>
      </c>
      <c r="D20" s="10">
        <v>44813</v>
      </c>
      <c r="E20" s="9" t="s">
        <v>59</v>
      </c>
      <c r="F20" s="9" t="s">
        <v>50</v>
      </c>
      <c r="G20" s="13">
        <v>300</v>
      </c>
      <c r="H20" s="12">
        <v>1060</v>
      </c>
      <c r="I20" s="13">
        <v>0</v>
      </c>
      <c r="J20" s="12">
        <v>0</v>
      </c>
      <c r="K20" s="13">
        <v>0</v>
      </c>
      <c r="L20" s="12">
        <v>0</v>
      </c>
      <c r="M20" s="9" t="s">
        <v>56</v>
      </c>
      <c r="N20" s="9" t="s">
        <v>51</v>
      </c>
      <c r="O20" s="9" t="s">
        <v>52</v>
      </c>
      <c r="P20" s="9">
        <v>0</v>
      </c>
      <c r="Q20" s="9" t="s">
        <v>50</v>
      </c>
      <c r="R20" s="9">
        <v>4008</v>
      </c>
      <c r="S20" s="9" t="s">
        <v>60</v>
      </c>
      <c r="T20" s="12">
        <v>318000</v>
      </c>
      <c r="U20" s="9">
        <v>4500083096</v>
      </c>
    </row>
    <row r="21" spans="2:21">
      <c r="B21" s="9">
        <v>4001887</v>
      </c>
      <c r="C21" s="9" t="s">
        <v>66</v>
      </c>
      <c r="D21" s="10">
        <v>44811</v>
      </c>
      <c r="E21" s="9" t="s">
        <v>68</v>
      </c>
      <c r="F21" s="9" t="s">
        <v>50</v>
      </c>
      <c r="G21" s="13">
        <v>40</v>
      </c>
      <c r="H21" s="12">
        <v>205</v>
      </c>
      <c r="I21" s="13">
        <v>0</v>
      </c>
      <c r="J21" s="12">
        <v>0</v>
      </c>
      <c r="K21" s="13">
        <v>0</v>
      </c>
      <c r="L21" s="12">
        <v>0</v>
      </c>
      <c r="M21" s="9" t="s">
        <v>69</v>
      </c>
      <c r="N21" s="9" t="s">
        <v>51</v>
      </c>
      <c r="O21" s="9" t="s">
        <v>52</v>
      </c>
      <c r="P21" s="9">
        <v>0</v>
      </c>
      <c r="Q21" s="9" t="s">
        <v>50</v>
      </c>
      <c r="R21" s="9">
        <v>4009</v>
      </c>
      <c r="S21" s="9" t="s">
        <v>68</v>
      </c>
      <c r="T21" s="12">
        <v>8200</v>
      </c>
      <c r="U21" s="9">
        <v>4500082950</v>
      </c>
    </row>
    <row r="22" spans="2:21">
      <c r="B22" s="9">
        <v>4000668</v>
      </c>
      <c r="C22" s="9" t="s">
        <v>58</v>
      </c>
      <c r="D22" s="10">
        <v>44801</v>
      </c>
      <c r="E22" s="9" t="s">
        <v>59</v>
      </c>
      <c r="F22" s="9" t="s">
        <v>50</v>
      </c>
      <c r="G22" s="13">
        <v>50</v>
      </c>
      <c r="H22" s="12">
        <v>1040</v>
      </c>
      <c r="I22" s="13">
        <v>0</v>
      </c>
      <c r="J22" s="12">
        <v>0</v>
      </c>
      <c r="K22" s="13">
        <v>0</v>
      </c>
      <c r="L22" s="12">
        <v>0</v>
      </c>
      <c r="M22" s="9" t="s">
        <v>56</v>
      </c>
      <c r="N22" s="9" t="s">
        <v>51</v>
      </c>
      <c r="O22" s="9" t="s">
        <v>52</v>
      </c>
      <c r="P22" s="9">
        <v>0</v>
      </c>
      <c r="Q22" s="9" t="s">
        <v>50</v>
      </c>
      <c r="R22" s="9">
        <v>4008</v>
      </c>
      <c r="S22" s="9" t="s">
        <v>60</v>
      </c>
      <c r="T22" s="12">
        <v>52000</v>
      </c>
      <c r="U22" s="9">
        <v>4500081829</v>
      </c>
    </row>
    <row r="23" spans="2:21">
      <c r="B23" s="9">
        <v>4000120</v>
      </c>
      <c r="C23" s="9" t="s">
        <v>47</v>
      </c>
      <c r="D23" s="10">
        <v>44796</v>
      </c>
      <c r="E23" s="9" t="s">
        <v>67</v>
      </c>
      <c r="F23" s="9" t="s">
        <v>50</v>
      </c>
      <c r="G23" s="13">
        <v>3000</v>
      </c>
      <c r="H23" s="12">
        <v>125</v>
      </c>
      <c r="I23" s="13">
        <v>0</v>
      </c>
      <c r="J23" s="12">
        <v>0</v>
      </c>
      <c r="K23" s="13">
        <v>0</v>
      </c>
      <c r="L23" s="12">
        <v>0</v>
      </c>
      <c r="M23" s="9" t="s">
        <v>56</v>
      </c>
      <c r="N23" s="9" t="s">
        <v>51</v>
      </c>
      <c r="O23" s="9" t="s">
        <v>52</v>
      </c>
      <c r="P23" s="9">
        <v>0</v>
      </c>
      <c r="Q23" s="9" t="s">
        <v>50</v>
      </c>
      <c r="R23" s="9">
        <v>4003</v>
      </c>
      <c r="S23" s="9" t="s">
        <v>67</v>
      </c>
      <c r="T23" s="12">
        <v>375000</v>
      </c>
      <c r="U23" s="9">
        <v>4500080848</v>
      </c>
    </row>
    <row r="24" spans="2:21">
      <c r="B24" s="9">
        <v>4000120</v>
      </c>
      <c r="C24" s="9" t="s">
        <v>47</v>
      </c>
      <c r="D24" s="10">
        <v>44790</v>
      </c>
      <c r="E24" s="9" t="s">
        <v>67</v>
      </c>
      <c r="F24" s="9" t="s">
        <v>50</v>
      </c>
      <c r="G24" s="13">
        <v>2000</v>
      </c>
      <c r="H24" s="12">
        <v>125</v>
      </c>
      <c r="I24" s="13">
        <v>0</v>
      </c>
      <c r="J24" s="12">
        <v>0</v>
      </c>
      <c r="K24" s="13">
        <v>0</v>
      </c>
      <c r="L24" s="12">
        <v>0</v>
      </c>
      <c r="M24" s="9" t="s">
        <v>56</v>
      </c>
      <c r="N24" s="9" t="s">
        <v>51</v>
      </c>
      <c r="O24" s="9" t="s">
        <v>52</v>
      </c>
      <c r="P24" s="9">
        <v>0</v>
      </c>
      <c r="Q24" s="9" t="s">
        <v>50</v>
      </c>
      <c r="R24" s="9">
        <v>4003</v>
      </c>
      <c r="S24" s="9" t="s">
        <v>67</v>
      </c>
      <c r="T24" s="12">
        <v>250000</v>
      </c>
      <c r="U24" s="9">
        <v>4500080315</v>
      </c>
    </row>
    <row r="25" spans="2:21">
      <c r="B25" s="9">
        <v>4000431</v>
      </c>
      <c r="C25" s="9" t="s">
        <v>64</v>
      </c>
      <c r="D25" s="10">
        <v>44771</v>
      </c>
      <c r="E25" s="9" t="s">
        <v>65</v>
      </c>
      <c r="F25" s="9" t="s">
        <v>50</v>
      </c>
      <c r="G25" s="13">
        <v>25</v>
      </c>
      <c r="H25" s="12">
        <v>1980</v>
      </c>
      <c r="I25" s="13">
        <v>0</v>
      </c>
      <c r="J25" s="12">
        <v>0</v>
      </c>
      <c r="K25" s="13">
        <v>0</v>
      </c>
      <c r="L25" s="12">
        <v>0</v>
      </c>
      <c r="M25" s="9" t="s">
        <v>56</v>
      </c>
      <c r="N25" s="9" t="s">
        <v>51</v>
      </c>
      <c r="O25" s="9" t="s">
        <v>52</v>
      </c>
      <c r="P25" s="9">
        <v>0</v>
      </c>
      <c r="Q25" s="9" t="s">
        <v>50</v>
      </c>
      <c r="R25" s="9">
        <v>4004</v>
      </c>
      <c r="S25" s="9" t="s">
        <v>65</v>
      </c>
      <c r="T25" s="12">
        <v>49500</v>
      </c>
      <c r="U25" s="9">
        <v>4500078811</v>
      </c>
    </row>
    <row r="26" spans="2:21">
      <c r="B26" s="9">
        <v>4000118</v>
      </c>
      <c r="C26" s="9" t="s">
        <v>54</v>
      </c>
      <c r="D26" s="10">
        <v>44770</v>
      </c>
      <c r="E26" s="9" t="s">
        <v>55</v>
      </c>
      <c r="F26" s="9" t="s">
        <v>50</v>
      </c>
      <c r="G26" s="13">
        <v>215</v>
      </c>
      <c r="H26" s="12">
        <v>285</v>
      </c>
      <c r="I26" s="13">
        <v>0</v>
      </c>
      <c r="J26" s="12">
        <v>0</v>
      </c>
      <c r="K26" s="13">
        <v>0</v>
      </c>
      <c r="L26" s="12">
        <v>0</v>
      </c>
      <c r="M26" s="9" t="s">
        <v>56</v>
      </c>
      <c r="N26" s="9" t="s">
        <v>51</v>
      </c>
      <c r="O26" s="9" t="s">
        <v>52</v>
      </c>
      <c r="P26" s="9">
        <v>0</v>
      </c>
      <c r="Q26" s="9" t="s">
        <v>50</v>
      </c>
      <c r="R26" s="9">
        <v>4026</v>
      </c>
      <c r="S26" s="9" t="s">
        <v>57</v>
      </c>
      <c r="T26" s="12">
        <v>61275</v>
      </c>
      <c r="U26" s="9">
        <v>4500078694</v>
      </c>
    </row>
    <row r="27" spans="2:21">
      <c r="B27" s="9">
        <v>4000120</v>
      </c>
      <c r="C27" s="9" t="s">
        <v>47</v>
      </c>
      <c r="D27" s="10">
        <v>44770</v>
      </c>
      <c r="E27" s="9" t="s">
        <v>67</v>
      </c>
      <c r="F27" s="9" t="s">
        <v>50</v>
      </c>
      <c r="G27" s="13">
        <v>2000</v>
      </c>
      <c r="H27" s="12">
        <v>125</v>
      </c>
      <c r="I27" s="13">
        <v>0</v>
      </c>
      <c r="J27" s="12">
        <v>0</v>
      </c>
      <c r="K27" s="13">
        <v>0</v>
      </c>
      <c r="L27" s="12">
        <v>0</v>
      </c>
      <c r="M27" s="9" t="s">
        <v>56</v>
      </c>
      <c r="N27" s="9" t="s">
        <v>51</v>
      </c>
      <c r="O27" s="9" t="s">
        <v>52</v>
      </c>
      <c r="P27" s="9">
        <v>0</v>
      </c>
      <c r="Q27" s="9" t="s">
        <v>50</v>
      </c>
      <c r="R27" s="9">
        <v>4003</v>
      </c>
      <c r="S27" s="9" t="s">
        <v>67</v>
      </c>
      <c r="T27" s="12">
        <v>250000</v>
      </c>
      <c r="U27" s="9">
        <v>4500078695</v>
      </c>
    </row>
    <row r="28" spans="2:21">
      <c r="B28" s="9">
        <v>4000251</v>
      </c>
      <c r="C28" s="9" t="s">
        <v>61</v>
      </c>
      <c r="D28" s="10">
        <v>44763</v>
      </c>
      <c r="E28" s="9" t="s">
        <v>62</v>
      </c>
      <c r="F28" s="9" t="s">
        <v>50</v>
      </c>
      <c r="G28" s="13">
        <v>50</v>
      </c>
      <c r="H28" s="12">
        <v>299</v>
      </c>
      <c r="I28" s="13">
        <v>0</v>
      </c>
      <c r="J28" s="12">
        <v>0</v>
      </c>
      <c r="K28" s="13">
        <v>0</v>
      </c>
      <c r="L28" s="12">
        <v>0</v>
      </c>
      <c r="M28" s="9" t="s">
        <v>56</v>
      </c>
      <c r="N28" s="9" t="s">
        <v>51</v>
      </c>
      <c r="O28" s="9" t="s">
        <v>52</v>
      </c>
      <c r="P28" s="9">
        <v>0</v>
      </c>
      <c r="Q28" s="9" t="s">
        <v>50</v>
      </c>
      <c r="R28" s="9">
        <v>4009</v>
      </c>
      <c r="S28" s="9" t="s">
        <v>63</v>
      </c>
      <c r="T28" s="12">
        <v>14950</v>
      </c>
      <c r="U28" s="9">
        <v>4500077522</v>
      </c>
    </row>
    <row r="29" spans="2:21">
      <c r="B29" s="9">
        <v>4000120</v>
      </c>
      <c r="C29" s="9" t="s">
        <v>47</v>
      </c>
      <c r="D29" s="10">
        <v>44762</v>
      </c>
      <c r="E29" s="9" t="s">
        <v>67</v>
      </c>
      <c r="F29" s="9" t="s">
        <v>50</v>
      </c>
      <c r="G29" s="13">
        <v>750</v>
      </c>
      <c r="H29" s="12">
        <v>125</v>
      </c>
      <c r="I29" s="13">
        <v>0</v>
      </c>
      <c r="J29" s="12">
        <v>0</v>
      </c>
      <c r="K29" s="13">
        <v>0</v>
      </c>
      <c r="L29" s="12">
        <v>0</v>
      </c>
      <c r="M29" s="9" t="s">
        <v>56</v>
      </c>
      <c r="N29" s="9" t="s">
        <v>51</v>
      </c>
      <c r="O29" s="9" t="s">
        <v>52</v>
      </c>
      <c r="P29" s="9">
        <v>0</v>
      </c>
      <c r="Q29" s="9" t="s">
        <v>50</v>
      </c>
      <c r="R29" s="9">
        <v>4003</v>
      </c>
      <c r="S29" s="9" t="s">
        <v>67</v>
      </c>
      <c r="T29" s="12">
        <v>93750</v>
      </c>
      <c r="U29" s="9">
        <v>4500077476</v>
      </c>
    </row>
    <row r="30" spans="2:21">
      <c r="B30" s="9">
        <v>4000431</v>
      </c>
      <c r="C30" s="9" t="s">
        <v>64</v>
      </c>
      <c r="D30" s="10">
        <v>44742</v>
      </c>
      <c r="E30" s="9" t="s">
        <v>65</v>
      </c>
      <c r="F30" s="9" t="s">
        <v>50</v>
      </c>
      <c r="G30" s="13">
        <v>5</v>
      </c>
      <c r="H30" s="12">
        <v>1980</v>
      </c>
      <c r="I30" s="13">
        <v>0</v>
      </c>
      <c r="J30" s="12">
        <v>0</v>
      </c>
      <c r="K30" s="13">
        <v>0</v>
      </c>
      <c r="L30" s="12">
        <v>0</v>
      </c>
      <c r="M30" s="9" t="s">
        <v>56</v>
      </c>
      <c r="N30" s="9" t="s">
        <v>51</v>
      </c>
      <c r="O30" s="9" t="s">
        <v>52</v>
      </c>
      <c r="P30" s="9">
        <v>0</v>
      </c>
      <c r="Q30" s="9" t="s">
        <v>50</v>
      </c>
      <c r="R30" s="9">
        <v>4004</v>
      </c>
      <c r="S30" s="9" t="s">
        <v>65</v>
      </c>
      <c r="T30" s="12">
        <v>9900</v>
      </c>
      <c r="U30" s="9">
        <v>4500075513</v>
      </c>
    </row>
    <row r="31" spans="2:21">
      <c r="B31" s="9">
        <v>4001887</v>
      </c>
      <c r="C31" s="9" t="s">
        <v>66</v>
      </c>
      <c r="D31" s="10">
        <v>44742</v>
      </c>
      <c r="E31" s="9" t="s">
        <v>65</v>
      </c>
      <c r="F31" s="9" t="s">
        <v>50</v>
      </c>
      <c r="G31" s="13">
        <v>640</v>
      </c>
      <c r="H31" s="12">
        <v>205</v>
      </c>
      <c r="I31" s="13">
        <v>0</v>
      </c>
      <c r="J31" s="12">
        <v>0</v>
      </c>
      <c r="K31" s="13">
        <v>0</v>
      </c>
      <c r="L31" s="12">
        <v>0</v>
      </c>
      <c r="M31" s="9" t="s">
        <v>56</v>
      </c>
      <c r="N31" s="9" t="s">
        <v>51</v>
      </c>
      <c r="O31" s="9" t="s">
        <v>52</v>
      </c>
      <c r="P31" s="9">
        <v>0</v>
      </c>
      <c r="Q31" s="9" t="s">
        <v>50</v>
      </c>
      <c r="R31" s="9">
        <v>4009</v>
      </c>
      <c r="S31" s="9" t="s">
        <v>65</v>
      </c>
      <c r="T31" s="12">
        <v>131200</v>
      </c>
      <c r="U31" s="9">
        <v>4500075513</v>
      </c>
    </row>
    <row r="32" spans="2:21">
      <c r="B32" s="9">
        <v>4000120</v>
      </c>
      <c r="C32" s="9" t="s">
        <v>47</v>
      </c>
      <c r="D32" s="10">
        <v>44741</v>
      </c>
      <c r="E32" s="9" t="s">
        <v>67</v>
      </c>
      <c r="F32" s="9" t="s">
        <v>50</v>
      </c>
      <c r="G32" s="13">
        <v>2000</v>
      </c>
      <c r="H32" s="12">
        <v>125</v>
      </c>
      <c r="I32" s="13">
        <v>0</v>
      </c>
      <c r="J32" s="12">
        <v>0</v>
      </c>
      <c r="K32" s="13">
        <v>0</v>
      </c>
      <c r="L32" s="12">
        <v>0</v>
      </c>
      <c r="M32" s="9" t="s">
        <v>56</v>
      </c>
      <c r="N32" s="9" t="s">
        <v>51</v>
      </c>
      <c r="O32" s="9" t="s">
        <v>52</v>
      </c>
      <c r="P32" s="9">
        <v>0</v>
      </c>
      <c r="Q32" s="9" t="s">
        <v>50</v>
      </c>
      <c r="R32" s="9">
        <v>4003</v>
      </c>
      <c r="S32" s="9" t="s">
        <v>67</v>
      </c>
      <c r="T32" s="12">
        <v>250000</v>
      </c>
      <c r="U32" s="9">
        <v>4500075388</v>
      </c>
    </row>
    <row r="33" spans="2:21">
      <c r="B33" s="9">
        <v>4001887</v>
      </c>
      <c r="C33" s="9" t="s">
        <v>66</v>
      </c>
      <c r="D33" s="10">
        <v>44736</v>
      </c>
      <c r="E33" s="9" t="s">
        <v>68</v>
      </c>
      <c r="F33" s="9" t="s">
        <v>50</v>
      </c>
      <c r="G33" s="13">
        <v>60</v>
      </c>
      <c r="H33" s="12">
        <v>205</v>
      </c>
      <c r="I33" s="13">
        <v>0</v>
      </c>
      <c r="J33" s="12">
        <v>0</v>
      </c>
      <c r="K33" s="13">
        <v>0</v>
      </c>
      <c r="L33" s="12">
        <v>0</v>
      </c>
      <c r="M33" s="9" t="s">
        <v>69</v>
      </c>
      <c r="N33" s="9" t="s">
        <v>51</v>
      </c>
      <c r="O33" s="9" t="s">
        <v>52</v>
      </c>
      <c r="P33" s="9">
        <v>0</v>
      </c>
      <c r="Q33" s="9" t="s">
        <v>50</v>
      </c>
      <c r="R33" s="9">
        <v>4009</v>
      </c>
      <c r="S33" s="9" t="s">
        <v>68</v>
      </c>
      <c r="T33" s="12">
        <v>12300</v>
      </c>
      <c r="U33" s="9">
        <v>4500074635</v>
      </c>
    </row>
    <row r="34" spans="2:21">
      <c r="B34" s="9">
        <v>4000431</v>
      </c>
      <c r="C34" s="9" t="s">
        <v>64</v>
      </c>
      <c r="D34" s="10">
        <v>44735</v>
      </c>
      <c r="E34" s="9" t="s">
        <v>65</v>
      </c>
      <c r="F34" s="9" t="s">
        <v>50</v>
      </c>
      <c r="G34" s="13">
        <v>5</v>
      </c>
      <c r="H34" s="12">
        <v>1980</v>
      </c>
      <c r="I34" s="13">
        <v>0</v>
      </c>
      <c r="J34" s="12">
        <v>0</v>
      </c>
      <c r="K34" s="13">
        <v>0</v>
      </c>
      <c r="L34" s="12">
        <v>0</v>
      </c>
      <c r="M34" s="9" t="s">
        <v>56</v>
      </c>
      <c r="N34" s="9" t="s">
        <v>51</v>
      </c>
      <c r="O34" s="9" t="s">
        <v>52</v>
      </c>
      <c r="P34" s="9">
        <v>0</v>
      </c>
      <c r="Q34" s="9" t="s">
        <v>50</v>
      </c>
      <c r="R34" s="9">
        <v>4004</v>
      </c>
      <c r="S34" s="9" t="s">
        <v>65</v>
      </c>
      <c r="T34" s="12">
        <v>9900</v>
      </c>
      <c r="U34" s="9">
        <v>4500074546</v>
      </c>
    </row>
    <row r="35" spans="2:21">
      <c r="B35" s="9">
        <v>4001887</v>
      </c>
      <c r="C35" s="9" t="s">
        <v>66</v>
      </c>
      <c r="D35" s="10">
        <v>44735</v>
      </c>
      <c r="E35" s="9" t="s">
        <v>65</v>
      </c>
      <c r="F35" s="9" t="s">
        <v>49</v>
      </c>
      <c r="G35" s="13">
        <v>60</v>
      </c>
      <c r="H35" s="12">
        <v>180</v>
      </c>
      <c r="I35" s="13">
        <v>0</v>
      </c>
      <c r="J35" s="12">
        <v>0</v>
      </c>
      <c r="K35" s="13">
        <v>0</v>
      </c>
      <c r="L35" s="12">
        <v>0</v>
      </c>
      <c r="M35" s="9" t="s">
        <v>56</v>
      </c>
      <c r="N35" s="9" t="s">
        <v>51</v>
      </c>
      <c r="O35" s="9" t="s">
        <v>52</v>
      </c>
      <c r="P35" s="9">
        <v>0</v>
      </c>
      <c r="Q35" s="9" t="s">
        <v>50</v>
      </c>
      <c r="R35" s="9">
        <v>4009</v>
      </c>
      <c r="S35" s="9" t="s">
        <v>65</v>
      </c>
      <c r="T35" s="12">
        <v>10800</v>
      </c>
      <c r="U35" s="9">
        <v>4500074546</v>
      </c>
    </row>
    <row r="36" spans="2:21">
      <c r="B36" s="9">
        <v>4000251</v>
      </c>
      <c r="C36" s="9" t="s">
        <v>61</v>
      </c>
      <c r="D36" s="10">
        <v>44730</v>
      </c>
      <c r="E36" s="9" t="s">
        <v>62</v>
      </c>
      <c r="F36" s="9" t="s">
        <v>50</v>
      </c>
      <c r="G36" s="13">
        <v>50</v>
      </c>
      <c r="H36" s="12">
        <v>299</v>
      </c>
      <c r="I36" s="13">
        <v>0</v>
      </c>
      <c r="J36" s="12">
        <v>0</v>
      </c>
      <c r="K36" s="13">
        <v>0</v>
      </c>
      <c r="L36" s="12">
        <v>0</v>
      </c>
      <c r="M36" s="9" t="s">
        <v>56</v>
      </c>
      <c r="N36" s="9" t="s">
        <v>51</v>
      </c>
      <c r="O36" s="9" t="s">
        <v>52</v>
      </c>
      <c r="P36" s="9">
        <v>0</v>
      </c>
      <c r="Q36" s="9" t="s">
        <v>50</v>
      </c>
      <c r="R36" s="9">
        <v>4009</v>
      </c>
      <c r="S36" s="9" t="s">
        <v>63</v>
      </c>
      <c r="T36" s="12">
        <v>14950</v>
      </c>
      <c r="U36" s="9">
        <v>4500074195</v>
      </c>
    </row>
    <row r="37" spans="2:21">
      <c r="B37" s="9">
        <v>4000120</v>
      </c>
      <c r="C37" s="9" t="s">
        <v>47</v>
      </c>
      <c r="D37" s="10">
        <v>44724</v>
      </c>
      <c r="E37" s="9" t="s">
        <v>70</v>
      </c>
      <c r="F37" s="9" t="s">
        <v>49</v>
      </c>
      <c r="G37" s="13">
        <v>200</v>
      </c>
      <c r="H37" s="12">
        <v>180</v>
      </c>
      <c r="I37" s="13">
        <v>0</v>
      </c>
      <c r="J37" s="12">
        <v>0</v>
      </c>
      <c r="K37" s="13">
        <v>0</v>
      </c>
      <c r="L37" s="12">
        <v>0</v>
      </c>
      <c r="M37" s="9" t="s">
        <v>56</v>
      </c>
      <c r="N37" s="9" t="s">
        <v>51</v>
      </c>
      <c r="O37" s="9" t="s">
        <v>52</v>
      </c>
      <c r="P37" s="9">
        <v>0</v>
      </c>
      <c r="Q37" s="9" t="s">
        <v>50</v>
      </c>
      <c r="R37" s="9">
        <v>4003</v>
      </c>
      <c r="S37" s="9" t="s">
        <v>71</v>
      </c>
      <c r="T37" s="12">
        <v>36000</v>
      </c>
      <c r="U37" s="9">
        <v>4500073765</v>
      </c>
    </row>
    <row r="38" spans="2:21">
      <c r="B38" s="9">
        <v>4000120</v>
      </c>
      <c r="C38" s="9" t="s">
        <v>47</v>
      </c>
      <c r="D38" s="10">
        <v>44724</v>
      </c>
      <c r="E38" s="9" t="s">
        <v>67</v>
      </c>
      <c r="F38" s="9" t="s">
        <v>50</v>
      </c>
      <c r="G38" s="13">
        <v>1000</v>
      </c>
      <c r="H38" s="12">
        <v>180</v>
      </c>
      <c r="I38" s="13">
        <v>0</v>
      </c>
      <c r="J38" s="12">
        <v>0</v>
      </c>
      <c r="K38" s="13">
        <v>0</v>
      </c>
      <c r="L38" s="12">
        <v>0</v>
      </c>
      <c r="M38" s="9" t="s">
        <v>56</v>
      </c>
      <c r="N38" s="9" t="s">
        <v>51</v>
      </c>
      <c r="O38" s="9" t="s">
        <v>52</v>
      </c>
      <c r="P38" s="9">
        <v>0</v>
      </c>
      <c r="Q38" s="9" t="s">
        <v>50</v>
      </c>
      <c r="R38" s="9">
        <v>4003</v>
      </c>
      <c r="S38" s="9" t="s">
        <v>67</v>
      </c>
      <c r="T38" s="12">
        <v>180000</v>
      </c>
      <c r="U38" s="9">
        <v>4500073766</v>
      </c>
    </row>
    <row r="39" spans="2:21">
      <c r="B39" s="9">
        <v>4000120</v>
      </c>
      <c r="C39" s="9" t="s">
        <v>47</v>
      </c>
      <c r="D39" s="10">
        <v>44721</v>
      </c>
      <c r="E39" s="9" t="s">
        <v>67</v>
      </c>
      <c r="F39" s="9" t="s">
        <v>50</v>
      </c>
      <c r="G39" s="13">
        <v>1500</v>
      </c>
      <c r="H39" s="12">
        <v>180</v>
      </c>
      <c r="I39" s="13">
        <v>0</v>
      </c>
      <c r="J39" s="12">
        <v>0</v>
      </c>
      <c r="K39" s="13">
        <v>0</v>
      </c>
      <c r="L39" s="12">
        <v>0</v>
      </c>
      <c r="M39" s="9" t="s">
        <v>56</v>
      </c>
      <c r="N39" s="9" t="s">
        <v>51</v>
      </c>
      <c r="O39" s="9" t="s">
        <v>52</v>
      </c>
      <c r="P39" s="9">
        <v>0</v>
      </c>
      <c r="Q39" s="9" t="s">
        <v>50</v>
      </c>
      <c r="R39" s="9">
        <v>4003</v>
      </c>
      <c r="S39" s="9" t="s">
        <v>67</v>
      </c>
      <c r="T39" s="12">
        <v>270000</v>
      </c>
      <c r="U39" s="9">
        <v>4500073510</v>
      </c>
    </row>
    <row r="40" spans="2:21">
      <c r="B40" s="9">
        <v>4001887</v>
      </c>
      <c r="C40" s="9" t="s">
        <v>66</v>
      </c>
      <c r="D40" s="10">
        <v>44714</v>
      </c>
      <c r="E40" s="9" t="s">
        <v>68</v>
      </c>
      <c r="F40" s="9" t="s">
        <v>50</v>
      </c>
      <c r="G40" s="13">
        <v>100</v>
      </c>
      <c r="H40" s="12">
        <v>205</v>
      </c>
      <c r="I40" s="13">
        <v>0</v>
      </c>
      <c r="J40" s="12">
        <v>0</v>
      </c>
      <c r="K40" s="13">
        <v>0</v>
      </c>
      <c r="L40" s="12">
        <v>0</v>
      </c>
      <c r="M40" s="9" t="s">
        <v>69</v>
      </c>
      <c r="N40" s="9" t="s">
        <v>51</v>
      </c>
      <c r="O40" s="9" t="s">
        <v>52</v>
      </c>
      <c r="P40" s="9">
        <v>0</v>
      </c>
      <c r="Q40" s="9" t="s">
        <v>50</v>
      </c>
      <c r="R40" s="9">
        <v>4009</v>
      </c>
      <c r="S40" s="9" t="s">
        <v>68</v>
      </c>
      <c r="T40" s="12">
        <v>20500</v>
      </c>
      <c r="U40" s="9">
        <v>4500072921</v>
      </c>
    </row>
    <row r="41" spans="2:21">
      <c r="B41" s="9">
        <v>4000431</v>
      </c>
      <c r="C41" s="9" t="s">
        <v>64</v>
      </c>
      <c r="D41" s="10">
        <v>44713</v>
      </c>
      <c r="E41" s="9" t="s">
        <v>65</v>
      </c>
      <c r="F41" s="9" t="s">
        <v>50</v>
      </c>
      <c r="G41" s="13">
        <v>10</v>
      </c>
      <c r="H41" s="12">
        <v>1980</v>
      </c>
      <c r="I41" s="13">
        <v>0</v>
      </c>
      <c r="J41" s="12">
        <v>0</v>
      </c>
      <c r="K41" s="13">
        <v>0</v>
      </c>
      <c r="L41" s="12">
        <v>0</v>
      </c>
      <c r="M41" s="9" t="s">
        <v>56</v>
      </c>
      <c r="N41" s="9" t="s">
        <v>51</v>
      </c>
      <c r="O41" s="9" t="s">
        <v>52</v>
      </c>
      <c r="P41" s="9">
        <v>0</v>
      </c>
      <c r="Q41" s="9" t="s">
        <v>50</v>
      </c>
      <c r="R41" s="9">
        <v>4004</v>
      </c>
      <c r="S41" s="9" t="s">
        <v>65</v>
      </c>
      <c r="T41" s="12">
        <v>19800</v>
      </c>
      <c r="U41" s="9">
        <v>4500072829</v>
      </c>
    </row>
    <row r="42" spans="2:21">
      <c r="B42" s="9">
        <v>4001887</v>
      </c>
      <c r="C42" s="9" t="s">
        <v>66</v>
      </c>
      <c r="D42" s="10">
        <v>44713</v>
      </c>
      <c r="E42" s="9" t="s">
        <v>65</v>
      </c>
      <c r="F42" s="9" t="s">
        <v>50</v>
      </c>
      <c r="G42" s="13">
        <v>160</v>
      </c>
      <c r="H42" s="12">
        <v>180</v>
      </c>
      <c r="I42" s="13">
        <v>0</v>
      </c>
      <c r="J42" s="12">
        <v>0</v>
      </c>
      <c r="K42" s="13">
        <v>0</v>
      </c>
      <c r="L42" s="12">
        <v>0</v>
      </c>
      <c r="M42" s="9" t="s">
        <v>56</v>
      </c>
      <c r="N42" s="9" t="s">
        <v>51</v>
      </c>
      <c r="O42" s="9" t="s">
        <v>52</v>
      </c>
      <c r="P42" s="9">
        <v>0</v>
      </c>
      <c r="Q42" s="9" t="s">
        <v>50</v>
      </c>
      <c r="R42" s="9">
        <v>4009</v>
      </c>
      <c r="S42" s="9" t="s">
        <v>65</v>
      </c>
      <c r="T42" s="12">
        <v>28800</v>
      </c>
      <c r="U42" s="9">
        <v>4500072829</v>
      </c>
    </row>
    <row r="43" spans="2:21">
      <c r="B43" s="9">
        <v>4000120</v>
      </c>
      <c r="C43" s="9" t="s">
        <v>47</v>
      </c>
      <c r="D43" s="10">
        <v>44712</v>
      </c>
      <c r="E43" s="9" t="s">
        <v>67</v>
      </c>
      <c r="F43" s="9" t="s">
        <v>50</v>
      </c>
      <c r="G43" s="13">
        <v>1000</v>
      </c>
      <c r="H43" s="12">
        <v>180</v>
      </c>
      <c r="I43" s="13">
        <v>0</v>
      </c>
      <c r="J43" s="12">
        <v>0</v>
      </c>
      <c r="K43" s="13">
        <v>0</v>
      </c>
      <c r="L43" s="12">
        <v>0</v>
      </c>
      <c r="M43" s="9" t="s">
        <v>56</v>
      </c>
      <c r="N43" s="9" t="s">
        <v>51</v>
      </c>
      <c r="O43" s="9" t="s">
        <v>52</v>
      </c>
      <c r="P43" s="9">
        <v>0</v>
      </c>
      <c r="Q43" s="9" t="s">
        <v>50</v>
      </c>
      <c r="R43" s="9">
        <v>4003</v>
      </c>
      <c r="S43" s="9" t="s">
        <v>67</v>
      </c>
      <c r="T43" s="12">
        <v>180000</v>
      </c>
      <c r="U43" s="9">
        <v>4500072682</v>
      </c>
    </row>
    <row r="44" spans="2:21">
      <c r="B44" s="9">
        <v>4000118</v>
      </c>
      <c r="C44" s="9" t="s">
        <v>54</v>
      </c>
      <c r="D44" s="10">
        <v>44708</v>
      </c>
      <c r="E44" s="9" t="s">
        <v>55</v>
      </c>
      <c r="F44" s="9" t="s">
        <v>50</v>
      </c>
      <c r="G44" s="13">
        <v>430</v>
      </c>
      <c r="H44" s="12">
        <v>285</v>
      </c>
      <c r="I44" s="13">
        <v>0</v>
      </c>
      <c r="J44" s="12">
        <v>0</v>
      </c>
      <c r="K44" s="13">
        <v>0</v>
      </c>
      <c r="L44" s="12">
        <v>0</v>
      </c>
      <c r="M44" s="9" t="s">
        <v>56</v>
      </c>
      <c r="N44" s="9" t="s">
        <v>51</v>
      </c>
      <c r="O44" s="9" t="s">
        <v>52</v>
      </c>
      <c r="P44" s="9">
        <v>0</v>
      </c>
      <c r="Q44" s="9" t="s">
        <v>50</v>
      </c>
      <c r="R44" s="9">
        <v>4026</v>
      </c>
      <c r="S44" s="9" t="s">
        <v>57</v>
      </c>
      <c r="T44" s="12">
        <v>122550</v>
      </c>
      <c r="U44" s="9">
        <v>4500072391</v>
      </c>
    </row>
    <row r="45" spans="2:21">
      <c r="B45" s="9">
        <v>4000120</v>
      </c>
      <c r="C45" s="9" t="s">
        <v>47</v>
      </c>
      <c r="D45" s="10">
        <v>44697</v>
      </c>
      <c r="E45" s="9" t="s">
        <v>67</v>
      </c>
      <c r="F45" s="9" t="s">
        <v>50</v>
      </c>
      <c r="G45" s="13">
        <v>500</v>
      </c>
      <c r="H45" s="12">
        <v>180</v>
      </c>
      <c r="I45" s="13">
        <v>0</v>
      </c>
      <c r="J45" s="12">
        <v>0</v>
      </c>
      <c r="K45" s="13">
        <v>0</v>
      </c>
      <c r="L45" s="12">
        <v>0</v>
      </c>
      <c r="M45" s="9" t="s">
        <v>56</v>
      </c>
      <c r="N45" s="9" t="s">
        <v>51</v>
      </c>
      <c r="O45" s="9" t="s">
        <v>52</v>
      </c>
      <c r="P45" s="9">
        <v>0</v>
      </c>
      <c r="Q45" s="9" t="s">
        <v>50</v>
      </c>
      <c r="R45" s="9">
        <v>4003</v>
      </c>
      <c r="S45" s="9" t="s">
        <v>67</v>
      </c>
      <c r="T45" s="12">
        <v>90000</v>
      </c>
      <c r="U45" s="9">
        <v>4500071361</v>
      </c>
    </row>
    <row r="46" spans="2:21">
      <c r="B46" s="9">
        <v>4000118</v>
      </c>
      <c r="C46" s="9" t="s">
        <v>54</v>
      </c>
      <c r="D46" s="10">
        <v>44693</v>
      </c>
      <c r="E46" s="9" t="s">
        <v>48</v>
      </c>
      <c r="F46" s="9" t="s">
        <v>50</v>
      </c>
      <c r="G46" s="13">
        <v>1</v>
      </c>
      <c r="H46" s="12">
        <v>276.68</v>
      </c>
      <c r="I46" s="13">
        <v>1</v>
      </c>
      <c r="J46" s="12">
        <v>276.68</v>
      </c>
      <c r="K46" s="13">
        <v>0</v>
      </c>
      <c r="L46" s="12">
        <v>0</v>
      </c>
      <c r="M46" s="9" t="s">
        <v>50</v>
      </c>
      <c r="N46" s="9" t="s">
        <v>51</v>
      </c>
      <c r="O46" s="9" t="s">
        <v>52</v>
      </c>
      <c r="P46" s="9">
        <v>7</v>
      </c>
      <c r="Q46" s="9" t="s">
        <v>53</v>
      </c>
      <c r="R46" s="9">
        <v>4026</v>
      </c>
      <c r="S46" s="9" t="s">
        <v>48</v>
      </c>
      <c r="T46" s="12">
        <v>276.68</v>
      </c>
      <c r="U46" s="9">
        <v>4700059997</v>
      </c>
    </row>
    <row r="47" spans="2:21">
      <c r="B47" s="9">
        <v>4000668</v>
      </c>
      <c r="C47" s="9" t="s">
        <v>58</v>
      </c>
      <c r="D47" s="10">
        <v>44692</v>
      </c>
      <c r="E47" s="9" t="s">
        <v>59</v>
      </c>
      <c r="F47" s="9" t="s">
        <v>50</v>
      </c>
      <c r="G47" s="13">
        <v>250</v>
      </c>
      <c r="H47" s="12">
        <v>1040</v>
      </c>
      <c r="I47" s="13">
        <v>0</v>
      </c>
      <c r="J47" s="12">
        <v>0</v>
      </c>
      <c r="K47" s="13">
        <v>0</v>
      </c>
      <c r="L47" s="12">
        <v>0</v>
      </c>
      <c r="M47" s="9" t="s">
        <v>56</v>
      </c>
      <c r="N47" s="9" t="s">
        <v>51</v>
      </c>
      <c r="O47" s="9" t="s">
        <v>52</v>
      </c>
      <c r="P47" s="9">
        <v>0</v>
      </c>
      <c r="Q47" s="9" t="s">
        <v>50</v>
      </c>
      <c r="R47" s="9">
        <v>4008</v>
      </c>
      <c r="S47" s="9" t="s">
        <v>60</v>
      </c>
      <c r="T47" s="12">
        <v>260000</v>
      </c>
      <c r="U47" s="9">
        <v>4500070913</v>
      </c>
    </row>
    <row r="48" spans="2:21">
      <c r="B48" s="9">
        <v>4000120</v>
      </c>
      <c r="C48" s="9" t="s">
        <v>47</v>
      </c>
      <c r="D48" s="10">
        <v>44691</v>
      </c>
      <c r="E48" s="9" t="s">
        <v>70</v>
      </c>
      <c r="F48" s="9" t="s">
        <v>49</v>
      </c>
      <c r="G48" s="13">
        <v>1000</v>
      </c>
      <c r="H48" s="12">
        <v>180</v>
      </c>
      <c r="I48" s="13">
        <v>0</v>
      </c>
      <c r="J48" s="12">
        <v>0</v>
      </c>
      <c r="K48" s="13">
        <v>0</v>
      </c>
      <c r="L48" s="12">
        <v>0</v>
      </c>
      <c r="M48" s="9" t="s">
        <v>56</v>
      </c>
      <c r="N48" s="9" t="s">
        <v>51</v>
      </c>
      <c r="O48" s="9" t="s">
        <v>52</v>
      </c>
      <c r="P48" s="9">
        <v>0</v>
      </c>
      <c r="Q48" s="9" t="s">
        <v>50</v>
      </c>
      <c r="R48" s="9">
        <v>4003</v>
      </c>
      <c r="S48" s="9" t="s">
        <v>71</v>
      </c>
      <c r="T48" s="12">
        <v>180000</v>
      </c>
      <c r="U48" s="9">
        <v>4500070818</v>
      </c>
    </row>
    <row r="49" spans="2:21">
      <c r="B49" s="9">
        <v>4001583</v>
      </c>
      <c r="C49" s="9" t="s">
        <v>10</v>
      </c>
      <c r="D49" s="10">
        <v>44690</v>
      </c>
      <c r="E49" s="9" t="s">
        <v>48</v>
      </c>
      <c r="F49" s="9" t="s">
        <v>50</v>
      </c>
      <c r="G49" s="13">
        <v>36</v>
      </c>
      <c r="H49" s="12">
        <v>10829.24</v>
      </c>
      <c r="I49" s="13">
        <v>0</v>
      </c>
      <c r="J49" s="12">
        <v>0</v>
      </c>
      <c r="K49" s="13">
        <v>0</v>
      </c>
      <c r="L49" s="12">
        <v>0</v>
      </c>
      <c r="M49" s="9" t="s">
        <v>50</v>
      </c>
      <c r="N49" s="9" t="s">
        <v>51</v>
      </c>
      <c r="O49" s="9" t="s">
        <v>52</v>
      </c>
      <c r="P49" s="9">
        <v>7</v>
      </c>
      <c r="Q49" s="9" t="s">
        <v>53</v>
      </c>
      <c r="R49" s="9">
        <v>4003</v>
      </c>
      <c r="S49" s="9" t="s">
        <v>48</v>
      </c>
      <c r="T49" s="12">
        <v>389852.64</v>
      </c>
      <c r="U49" s="9">
        <v>4700059797</v>
      </c>
    </row>
    <row r="50" spans="2:21">
      <c r="B50" s="9">
        <v>4000668</v>
      </c>
      <c r="C50" s="9" t="s">
        <v>58</v>
      </c>
      <c r="D50" s="10">
        <v>44687</v>
      </c>
      <c r="E50" s="9" t="s">
        <v>59</v>
      </c>
      <c r="F50" s="9" t="s">
        <v>50</v>
      </c>
      <c r="G50" s="13">
        <v>10</v>
      </c>
      <c r="H50" s="12">
        <v>1040</v>
      </c>
      <c r="I50" s="13">
        <v>0</v>
      </c>
      <c r="J50" s="12">
        <v>0</v>
      </c>
      <c r="K50" s="13">
        <v>0</v>
      </c>
      <c r="L50" s="12">
        <v>0</v>
      </c>
      <c r="M50" s="9" t="s">
        <v>56</v>
      </c>
      <c r="N50" s="9" t="s">
        <v>51</v>
      </c>
      <c r="O50" s="9" t="s">
        <v>52</v>
      </c>
      <c r="P50" s="9">
        <v>0</v>
      </c>
      <c r="Q50" s="9" t="s">
        <v>50</v>
      </c>
      <c r="R50" s="9">
        <v>4008</v>
      </c>
      <c r="S50" s="9" t="s">
        <v>60</v>
      </c>
      <c r="T50" s="12">
        <v>10400</v>
      </c>
      <c r="U50" s="9">
        <v>4500070444</v>
      </c>
    </row>
    <row r="51" spans="2:21">
      <c r="B51" s="9">
        <v>4000431</v>
      </c>
      <c r="C51" s="9" t="s">
        <v>64</v>
      </c>
      <c r="D51" s="10">
        <v>44687</v>
      </c>
      <c r="E51" s="9" t="s">
        <v>65</v>
      </c>
      <c r="F51" s="9" t="s">
        <v>50</v>
      </c>
      <c r="G51" s="13">
        <v>10</v>
      </c>
      <c r="H51" s="12">
        <v>1980</v>
      </c>
      <c r="I51" s="13">
        <v>0</v>
      </c>
      <c r="J51" s="12">
        <v>0</v>
      </c>
      <c r="K51" s="13">
        <v>0</v>
      </c>
      <c r="L51" s="12">
        <v>0</v>
      </c>
      <c r="M51" s="9" t="s">
        <v>56</v>
      </c>
      <c r="N51" s="9" t="s">
        <v>51</v>
      </c>
      <c r="O51" s="9" t="s">
        <v>52</v>
      </c>
      <c r="P51" s="9">
        <v>0</v>
      </c>
      <c r="Q51" s="9" t="s">
        <v>50</v>
      </c>
      <c r="R51" s="9">
        <v>4004</v>
      </c>
      <c r="S51" s="9" t="s">
        <v>65</v>
      </c>
      <c r="T51" s="12">
        <v>19800</v>
      </c>
      <c r="U51" s="9">
        <v>4500070448</v>
      </c>
    </row>
    <row r="52" spans="2:21">
      <c r="B52" s="9">
        <v>4000668</v>
      </c>
      <c r="C52" s="9" t="s">
        <v>58</v>
      </c>
      <c r="D52" s="10">
        <v>44681</v>
      </c>
      <c r="E52" s="9" t="s">
        <v>59</v>
      </c>
      <c r="F52" s="9" t="s">
        <v>50</v>
      </c>
      <c r="G52" s="13">
        <v>30</v>
      </c>
      <c r="H52" s="12">
        <v>1040</v>
      </c>
      <c r="I52" s="13">
        <v>0</v>
      </c>
      <c r="J52" s="12">
        <v>0</v>
      </c>
      <c r="K52" s="13">
        <v>0</v>
      </c>
      <c r="L52" s="12">
        <v>0</v>
      </c>
      <c r="M52" s="9" t="s">
        <v>56</v>
      </c>
      <c r="N52" s="9" t="s">
        <v>51</v>
      </c>
      <c r="O52" s="9" t="s">
        <v>52</v>
      </c>
      <c r="P52" s="9">
        <v>0</v>
      </c>
      <c r="Q52" s="9" t="s">
        <v>50</v>
      </c>
      <c r="R52" s="9">
        <v>4008</v>
      </c>
      <c r="S52" s="9" t="s">
        <v>60</v>
      </c>
      <c r="T52" s="12">
        <v>31200</v>
      </c>
      <c r="U52" s="9">
        <v>4500069750</v>
      </c>
    </row>
    <row r="53" spans="2:21">
      <c r="B53" s="9">
        <v>4000120</v>
      </c>
      <c r="C53" s="9" t="s">
        <v>47</v>
      </c>
      <c r="D53" s="10">
        <v>44676</v>
      </c>
      <c r="E53" s="9" t="s">
        <v>67</v>
      </c>
      <c r="F53" s="9" t="s">
        <v>50</v>
      </c>
      <c r="G53" s="13">
        <v>4500</v>
      </c>
      <c r="H53" s="12">
        <v>180</v>
      </c>
      <c r="I53" s="13">
        <v>0</v>
      </c>
      <c r="J53" s="12">
        <v>0</v>
      </c>
      <c r="K53" s="13">
        <v>0</v>
      </c>
      <c r="L53" s="12">
        <v>0</v>
      </c>
      <c r="M53" s="9" t="s">
        <v>56</v>
      </c>
      <c r="N53" s="9" t="s">
        <v>51</v>
      </c>
      <c r="O53" s="9" t="s">
        <v>52</v>
      </c>
      <c r="P53" s="9">
        <v>0</v>
      </c>
      <c r="Q53" s="9" t="s">
        <v>50</v>
      </c>
      <c r="R53" s="9">
        <v>4003</v>
      </c>
      <c r="S53" s="9" t="s">
        <v>67</v>
      </c>
      <c r="T53" s="12">
        <v>810000</v>
      </c>
      <c r="U53" s="9">
        <v>4500069229</v>
      </c>
    </row>
    <row r="54" spans="2:21">
      <c r="B54" s="9">
        <v>4000120</v>
      </c>
      <c r="C54" s="9" t="s">
        <v>47</v>
      </c>
      <c r="D54" s="10">
        <v>44675</v>
      </c>
      <c r="E54" s="9" t="s">
        <v>70</v>
      </c>
      <c r="F54" s="9" t="s">
        <v>50</v>
      </c>
      <c r="G54" s="13">
        <v>500</v>
      </c>
      <c r="H54" s="12">
        <v>180</v>
      </c>
      <c r="I54" s="13">
        <v>0</v>
      </c>
      <c r="J54" s="12">
        <v>0</v>
      </c>
      <c r="K54" s="13">
        <v>0</v>
      </c>
      <c r="L54" s="12">
        <v>0</v>
      </c>
      <c r="M54" s="9" t="s">
        <v>56</v>
      </c>
      <c r="N54" s="9" t="s">
        <v>51</v>
      </c>
      <c r="O54" s="9" t="s">
        <v>52</v>
      </c>
      <c r="P54" s="9">
        <v>0</v>
      </c>
      <c r="Q54" s="9" t="s">
        <v>50</v>
      </c>
      <c r="R54" s="9">
        <v>4003</v>
      </c>
      <c r="S54" s="9" t="s">
        <v>71</v>
      </c>
      <c r="T54" s="12">
        <v>90000</v>
      </c>
      <c r="U54" s="9">
        <v>4500069089</v>
      </c>
    </row>
    <row r="55" spans="2:21">
      <c r="B55" s="9">
        <v>4000431</v>
      </c>
      <c r="C55" s="9" t="s">
        <v>64</v>
      </c>
      <c r="D55" s="10">
        <v>44673</v>
      </c>
      <c r="E55" s="9" t="s">
        <v>65</v>
      </c>
      <c r="F55" s="9" t="s">
        <v>50</v>
      </c>
      <c r="G55" s="13">
        <v>20</v>
      </c>
      <c r="H55" s="12">
        <v>1980</v>
      </c>
      <c r="I55" s="13">
        <v>0</v>
      </c>
      <c r="J55" s="12">
        <v>0</v>
      </c>
      <c r="K55" s="13">
        <v>0</v>
      </c>
      <c r="L55" s="12">
        <v>0</v>
      </c>
      <c r="M55" s="9" t="s">
        <v>56</v>
      </c>
      <c r="N55" s="9" t="s">
        <v>51</v>
      </c>
      <c r="O55" s="9" t="s">
        <v>52</v>
      </c>
      <c r="P55" s="9">
        <v>0</v>
      </c>
      <c r="Q55" s="9" t="s">
        <v>50</v>
      </c>
      <c r="R55" s="9">
        <v>4004</v>
      </c>
      <c r="S55" s="9" t="s">
        <v>65</v>
      </c>
      <c r="T55" s="12">
        <v>39600</v>
      </c>
      <c r="U55" s="9">
        <v>4500069000</v>
      </c>
    </row>
    <row r="56" spans="2:21">
      <c r="B56" s="9">
        <v>4000120</v>
      </c>
      <c r="C56" s="9" t="s">
        <v>47</v>
      </c>
      <c r="D56" s="10">
        <v>44665</v>
      </c>
      <c r="E56" s="9" t="s">
        <v>70</v>
      </c>
      <c r="F56" s="9" t="s">
        <v>50</v>
      </c>
      <c r="G56" s="13">
        <v>5000</v>
      </c>
      <c r="H56" s="12">
        <v>180</v>
      </c>
      <c r="I56" s="13">
        <v>0</v>
      </c>
      <c r="J56" s="12">
        <v>0</v>
      </c>
      <c r="K56" s="13">
        <v>0</v>
      </c>
      <c r="L56" s="12">
        <v>0</v>
      </c>
      <c r="M56" s="9" t="s">
        <v>56</v>
      </c>
      <c r="N56" s="9" t="s">
        <v>51</v>
      </c>
      <c r="O56" s="9" t="s">
        <v>52</v>
      </c>
      <c r="P56" s="9">
        <v>0</v>
      </c>
      <c r="Q56" s="9" t="s">
        <v>50</v>
      </c>
      <c r="R56" s="9">
        <v>4003</v>
      </c>
      <c r="S56" s="9" t="s">
        <v>71</v>
      </c>
      <c r="T56" s="12">
        <v>900000</v>
      </c>
      <c r="U56" s="9">
        <v>4500068255</v>
      </c>
    </row>
    <row r="57" spans="2:21">
      <c r="B57" s="9">
        <v>4000120</v>
      </c>
      <c r="C57" s="9" t="s">
        <v>47</v>
      </c>
      <c r="D57" s="10">
        <v>44665</v>
      </c>
      <c r="E57" s="9" t="s">
        <v>70</v>
      </c>
      <c r="F57" s="9" t="s">
        <v>49</v>
      </c>
      <c r="G57" s="13">
        <v>6000</v>
      </c>
      <c r="H57" s="12">
        <v>165</v>
      </c>
      <c r="I57" s="13">
        <v>0</v>
      </c>
      <c r="J57" s="12">
        <v>0</v>
      </c>
      <c r="K57" s="13">
        <v>0</v>
      </c>
      <c r="L57" s="12">
        <v>0</v>
      </c>
      <c r="M57" s="9" t="s">
        <v>56</v>
      </c>
      <c r="N57" s="9" t="s">
        <v>51</v>
      </c>
      <c r="O57" s="9" t="s">
        <v>52</v>
      </c>
      <c r="P57" s="9">
        <v>0</v>
      </c>
      <c r="Q57" s="9" t="s">
        <v>50</v>
      </c>
      <c r="R57" s="9">
        <v>4003</v>
      </c>
      <c r="S57" s="9" t="s">
        <v>71</v>
      </c>
      <c r="T57" s="12">
        <v>990000</v>
      </c>
      <c r="U57" s="9">
        <v>4500068256</v>
      </c>
    </row>
    <row r="58" spans="2:21">
      <c r="B58" s="9">
        <v>4000120</v>
      </c>
      <c r="C58" s="9" t="s">
        <v>47</v>
      </c>
      <c r="D58" s="10">
        <v>44662</v>
      </c>
      <c r="E58" s="9" t="s">
        <v>70</v>
      </c>
      <c r="F58" s="9" t="s">
        <v>50</v>
      </c>
      <c r="G58" s="13">
        <v>4500</v>
      </c>
      <c r="H58" s="12">
        <v>180</v>
      </c>
      <c r="I58" s="13">
        <v>0</v>
      </c>
      <c r="J58" s="12">
        <v>0</v>
      </c>
      <c r="K58" s="13">
        <v>0</v>
      </c>
      <c r="L58" s="12">
        <v>0</v>
      </c>
      <c r="M58" s="9" t="s">
        <v>56</v>
      </c>
      <c r="N58" s="9" t="s">
        <v>51</v>
      </c>
      <c r="O58" s="9" t="s">
        <v>52</v>
      </c>
      <c r="P58" s="9">
        <v>0</v>
      </c>
      <c r="Q58" s="9" t="s">
        <v>50</v>
      </c>
      <c r="R58" s="9">
        <v>4003</v>
      </c>
      <c r="S58" s="9" t="s">
        <v>71</v>
      </c>
      <c r="T58" s="12">
        <v>810000</v>
      </c>
      <c r="U58" s="9">
        <v>4500067984</v>
      </c>
    </row>
    <row r="59" spans="2:21">
      <c r="B59" s="9">
        <v>4001887</v>
      </c>
      <c r="C59" s="9" t="s">
        <v>66</v>
      </c>
      <c r="D59" s="10">
        <v>44658</v>
      </c>
      <c r="E59" s="9" t="s">
        <v>65</v>
      </c>
      <c r="F59" s="9" t="s">
        <v>50</v>
      </c>
      <c r="G59" s="13">
        <v>480</v>
      </c>
      <c r="H59" s="12">
        <v>205</v>
      </c>
      <c r="I59" s="13">
        <v>0</v>
      </c>
      <c r="J59" s="12">
        <v>0</v>
      </c>
      <c r="K59" s="13">
        <v>0</v>
      </c>
      <c r="L59" s="12">
        <v>0</v>
      </c>
      <c r="M59" s="9" t="s">
        <v>56</v>
      </c>
      <c r="N59" s="9" t="s">
        <v>51</v>
      </c>
      <c r="O59" s="9" t="s">
        <v>52</v>
      </c>
      <c r="P59" s="9">
        <v>0</v>
      </c>
      <c r="Q59" s="9" t="s">
        <v>50</v>
      </c>
      <c r="R59" s="9">
        <v>4009</v>
      </c>
      <c r="S59" s="9" t="s">
        <v>65</v>
      </c>
      <c r="T59" s="12">
        <v>98400</v>
      </c>
      <c r="U59" s="9">
        <v>4500067631</v>
      </c>
    </row>
    <row r="60" spans="2:21">
      <c r="B60" s="9">
        <v>4000668</v>
      </c>
      <c r="C60" s="9" t="s">
        <v>58</v>
      </c>
      <c r="D60" s="10">
        <v>44658</v>
      </c>
      <c r="E60" s="9" t="s">
        <v>59</v>
      </c>
      <c r="F60" s="9" t="s">
        <v>50</v>
      </c>
      <c r="G60" s="13">
        <v>130</v>
      </c>
      <c r="H60" s="12">
        <v>1040</v>
      </c>
      <c r="I60" s="13">
        <v>0</v>
      </c>
      <c r="J60" s="12">
        <v>0</v>
      </c>
      <c r="K60" s="13">
        <v>0</v>
      </c>
      <c r="L60" s="12">
        <v>0</v>
      </c>
      <c r="M60" s="9" t="s">
        <v>56</v>
      </c>
      <c r="N60" s="9" t="s">
        <v>51</v>
      </c>
      <c r="O60" s="9" t="s">
        <v>52</v>
      </c>
      <c r="P60" s="9">
        <v>0</v>
      </c>
      <c r="Q60" s="9" t="s">
        <v>50</v>
      </c>
      <c r="R60" s="9">
        <v>4008</v>
      </c>
      <c r="S60" s="9" t="s">
        <v>60</v>
      </c>
      <c r="T60" s="12">
        <v>135200</v>
      </c>
      <c r="U60" s="9">
        <v>4500067634</v>
      </c>
    </row>
    <row r="61" spans="2:21">
      <c r="B61" s="9">
        <v>4000431</v>
      </c>
      <c r="C61" s="9" t="s">
        <v>64</v>
      </c>
      <c r="D61" s="10">
        <v>44649</v>
      </c>
      <c r="E61" s="9" t="s">
        <v>72</v>
      </c>
      <c r="F61" s="9" t="s">
        <v>50</v>
      </c>
      <c r="G61" s="13">
        <v>15</v>
      </c>
      <c r="H61" s="12">
        <v>1600</v>
      </c>
      <c r="I61" s="13">
        <v>0</v>
      </c>
      <c r="J61" s="12">
        <v>0</v>
      </c>
      <c r="K61" s="13">
        <v>0</v>
      </c>
      <c r="L61" s="12">
        <v>0</v>
      </c>
      <c r="M61" s="9" t="s">
        <v>56</v>
      </c>
      <c r="N61" s="9" t="s">
        <v>51</v>
      </c>
      <c r="O61" s="9" t="s">
        <v>52</v>
      </c>
      <c r="P61" s="9">
        <v>0</v>
      </c>
      <c r="Q61" s="9" t="s">
        <v>50</v>
      </c>
      <c r="R61" s="9">
        <v>4004</v>
      </c>
      <c r="S61" s="9" t="s">
        <v>73</v>
      </c>
      <c r="T61" s="12">
        <v>24000</v>
      </c>
      <c r="U61" s="9">
        <v>4500067045</v>
      </c>
    </row>
    <row r="62" spans="2:21">
      <c r="B62" s="9">
        <v>4001583</v>
      </c>
      <c r="C62" s="9" t="s">
        <v>10</v>
      </c>
      <c r="D62" s="10">
        <v>44623</v>
      </c>
      <c r="E62" s="9" t="s">
        <v>48</v>
      </c>
      <c r="F62" s="9" t="s">
        <v>50</v>
      </c>
      <c r="G62" s="13">
        <v>25</v>
      </c>
      <c r="H62" s="12">
        <v>10829.24</v>
      </c>
      <c r="I62" s="13">
        <v>0</v>
      </c>
      <c r="J62" s="12">
        <v>0</v>
      </c>
      <c r="K62" s="13">
        <v>0</v>
      </c>
      <c r="L62" s="12">
        <v>0</v>
      </c>
      <c r="M62" s="9" t="s">
        <v>50</v>
      </c>
      <c r="N62" s="9" t="s">
        <v>51</v>
      </c>
      <c r="O62" s="9" t="s">
        <v>52</v>
      </c>
      <c r="P62" s="9">
        <v>7</v>
      </c>
      <c r="Q62" s="9" t="s">
        <v>53</v>
      </c>
      <c r="R62" s="9">
        <v>4003</v>
      </c>
      <c r="S62" s="9" t="s">
        <v>48</v>
      </c>
      <c r="T62" s="12">
        <v>270731</v>
      </c>
      <c r="U62" s="9">
        <v>4700055955</v>
      </c>
    </row>
    <row r="63" spans="2:21">
      <c r="B63" s="9">
        <v>4000120</v>
      </c>
      <c r="C63" s="9" t="s">
        <v>47</v>
      </c>
      <c r="D63" s="10">
        <v>44618</v>
      </c>
      <c r="E63" s="9" t="s">
        <v>74</v>
      </c>
      <c r="F63" s="9" t="s">
        <v>49</v>
      </c>
      <c r="G63" s="11">
        <v>445.35</v>
      </c>
      <c r="H63" s="12">
        <v>176.36</v>
      </c>
      <c r="I63" s="13">
        <v>0</v>
      </c>
      <c r="J63" s="12">
        <v>0</v>
      </c>
      <c r="K63" s="13">
        <v>0</v>
      </c>
      <c r="L63" s="12">
        <v>0</v>
      </c>
      <c r="M63" s="9" t="s">
        <v>50</v>
      </c>
      <c r="N63" s="9" t="s">
        <v>51</v>
      </c>
      <c r="O63" s="9" t="s">
        <v>52</v>
      </c>
      <c r="P63" s="9">
        <v>7</v>
      </c>
      <c r="Q63" s="9" t="s">
        <v>53</v>
      </c>
      <c r="R63" s="9">
        <v>4003</v>
      </c>
      <c r="S63" s="9" t="s">
        <v>74</v>
      </c>
      <c r="T63" s="12">
        <v>78541.929999999993</v>
      </c>
      <c r="U63" s="9">
        <v>4700055709</v>
      </c>
    </row>
    <row r="64" spans="2:21">
      <c r="B64" s="9">
        <v>4000120</v>
      </c>
      <c r="C64" s="9" t="s">
        <v>47</v>
      </c>
      <c r="D64" s="10">
        <v>44618</v>
      </c>
      <c r="E64" s="9" t="s">
        <v>74</v>
      </c>
      <c r="F64" s="9" t="s">
        <v>50</v>
      </c>
      <c r="G64" s="11">
        <v>445.35</v>
      </c>
      <c r="H64" s="12">
        <v>176.36</v>
      </c>
      <c r="I64" s="13">
        <v>0</v>
      </c>
      <c r="J64" s="12">
        <v>0</v>
      </c>
      <c r="K64" s="13">
        <v>0</v>
      </c>
      <c r="L64" s="12">
        <v>0</v>
      </c>
      <c r="M64" s="9" t="s">
        <v>50</v>
      </c>
      <c r="N64" s="9" t="s">
        <v>51</v>
      </c>
      <c r="O64" s="9" t="s">
        <v>52</v>
      </c>
      <c r="P64" s="9">
        <v>7</v>
      </c>
      <c r="Q64" s="9" t="s">
        <v>53</v>
      </c>
      <c r="R64" s="9">
        <v>4003</v>
      </c>
      <c r="S64" s="9" t="s">
        <v>74</v>
      </c>
      <c r="T64" s="12">
        <v>78541.929999999993</v>
      </c>
      <c r="U64" s="9">
        <v>4700055711</v>
      </c>
    </row>
    <row r="65" spans="2:21">
      <c r="B65" s="9">
        <v>4001583</v>
      </c>
      <c r="C65" s="9" t="s">
        <v>10</v>
      </c>
      <c r="D65" s="10">
        <v>44610</v>
      </c>
      <c r="E65" s="9" t="s">
        <v>48</v>
      </c>
      <c r="F65" s="9" t="s">
        <v>50</v>
      </c>
      <c r="G65" s="11">
        <v>6.0350000000000001</v>
      </c>
      <c r="H65" s="12">
        <v>11581.91</v>
      </c>
      <c r="I65" s="11">
        <v>6.0350000000000001</v>
      </c>
      <c r="J65" s="12">
        <v>69896.83</v>
      </c>
      <c r="K65" s="13">
        <v>0</v>
      </c>
      <c r="L65" s="12">
        <v>0</v>
      </c>
      <c r="M65" s="9" t="s">
        <v>50</v>
      </c>
      <c r="N65" s="9" t="s">
        <v>51</v>
      </c>
      <c r="O65" s="9" t="s">
        <v>52</v>
      </c>
      <c r="P65" s="9">
        <v>7</v>
      </c>
      <c r="Q65" s="9" t="s">
        <v>53</v>
      </c>
      <c r="R65" s="9">
        <v>4003</v>
      </c>
      <c r="S65" s="9" t="s">
        <v>48</v>
      </c>
      <c r="T65" s="12">
        <v>69896.83</v>
      </c>
      <c r="U65" s="9">
        <v>4700055191</v>
      </c>
    </row>
    <row r="66" spans="2:21">
      <c r="B66" s="9">
        <v>4000668</v>
      </c>
      <c r="C66" s="9" t="s">
        <v>58</v>
      </c>
      <c r="D66" s="10">
        <v>44597</v>
      </c>
      <c r="E66" s="9" t="s">
        <v>59</v>
      </c>
      <c r="F66" s="9" t="s">
        <v>50</v>
      </c>
      <c r="G66" s="13">
        <v>20</v>
      </c>
      <c r="H66" s="12">
        <v>1000</v>
      </c>
      <c r="I66" s="13">
        <v>0</v>
      </c>
      <c r="J66" s="12">
        <v>0</v>
      </c>
      <c r="K66" s="13">
        <v>0</v>
      </c>
      <c r="L66" s="12">
        <v>0</v>
      </c>
      <c r="M66" s="9" t="s">
        <v>56</v>
      </c>
      <c r="N66" s="9" t="s">
        <v>51</v>
      </c>
      <c r="O66" s="9" t="s">
        <v>52</v>
      </c>
      <c r="P66" s="9">
        <v>0</v>
      </c>
      <c r="Q66" s="9" t="s">
        <v>50</v>
      </c>
      <c r="R66" s="9">
        <v>4008</v>
      </c>
      <c r="S66" s="9" t="s">
        <v>60</v>
      </c>
      <c r="T66" s="12">
        <v>20000</v>
      </c>
      <c r="U66" s="9">
        <v>4500063280</v>
      </c>
    </row>
    <row r="67" spans="2:21">
      <c r="B67" s="9">
        <v>4001887</v>
      </c>
      <c r="C67" s="9" t="s">
        <v>66</v>
      </c>
      <c r="D67" s="10">
        <v>44586</v>
      </c>
      <c r="E67" s="9" t="s">
        <v>68</v>
      </c>
      <c r="F67" s="9" t="s">
        <v>50</v>
      </c>
      <c r="G67" s="13">
        <v>50</v>
      </c>
      <c r="H67" s="12">
        <v>205</v>
      </c>
      <c r="I67" s="13">
        <v>0</v>
      </c>
      <c r="J67" s="12">
        <v>0</v>
      </c>
      <c r="K67" s="13">
        <v>0</v>
      </c>
      <c r="L67" s="12">
        <v>0</v>
      </c>
      <c r="M67" s="9" t="s">
        <v>69</v>
      </c>
      <c r="N67" s="9" t="s">
        <v>51</v>
      </c>
      <c r="O67" s="9" t="s">
        <v>52</v>
      </c>
      <c r="P67" s="9">
        <v>0</v>
      </c>
      <c r="Q67" s="9" t="s">
        <v>50</v>
      </c>
      <c r="R67" s="9">
        <v>4009</v>
      </c>
      <c r="S67" s="9" t="s">
        <v>68</v>
      </c>
      <c r="T67" s="12">
        <v>10250</v>
      </c>
      <c r="U67" s="9">
        <v>4500062520</v>
      </c>
    </row>
    <row r="68" spans="2:21">
      <c r="B68" s="9">
        <v>4000120</v>
      </c>
      <c r="C68" s="9" t="s">
        <v>47</v>
      </c>
      <c r="D68" s="10">
        <v>44580</v>
      </c>
      <c r="E68" s="9" t="s">
        <v>70</v>
      </c>
      <c r="F68" s="9" t="s">
        <v>50</v>
      </c>
      <c r="G68" s="13">
        <v>1000</v>
      </c>
      <c r="H68" s="12">
        <v>165</v>
      </c>
      <c r="I68" s="13">
        <v>0</v>
      </c>
      <c r="J68" s="12">
        <v>0</v>
      </c>
      <c r="K68" s="13">
        <v>0</v>
      </c>
      <c r="L68" s="12">
        <v>0</v>
      </c>
      <c r="M68" s="9" t="s">
        <v>56</v>
      </c>
      <c r="N68" s="9" t="s">
        <v>51</v>
      </c>
      <c r="O68" s="9" t="s">
        <v>52</v>
      </c>
      <c r="P68" s="9">
        <v>0</v>
      </c>
      <c r="Q68" s="9" t="s">
        <v>50</v>
      </c>
      <c r="R68" s="9">
        <v>4003</v>
      </c>
      <c r="S68" s="9" t="s">
        <v>71</v>
      </c>
      <c r="T68" s="12">
        <v>165000</v>
      </c>
      <c r="U68" s="9">
        <v>4500062161</v>
      </c>
    </row>
    <row r="69" spans="2:21">
      <c r="B69" s="9">
        <v>4000147</v>
      </c>
      <c r="C69" s="9" t="s">
        <v>75</v>
      </c>
      <c r="D69" s="10">
        <v>44579</v>
      </c>
      <c r="E69" s="9" t="s">
        <v>76</v>
      </c>
      <c r="F69" s="9" t="s">
        <v>50</v>
      </c>
      <c r="G69" s="13">
        <v>35</v>
      </c>
      <c r="H69" s="12">
        <v>150</v>
      </c>
      <c r="I69" s="13">
        <v>0</v>
      </c>
      <c r="J69" s="12">
        <v>0</v>
      </c>
      <c r="K69" s="13">
        <v>35</v>
      </c>
      <c r="L69" s="12">
        <v>5250</v>
      </c>
      <c r="M69" s="9" t="s">
        <v>56</v>
      </c>
      <c r="N69" s="9" t="s">
        <v>51</v>
      </c>
      <c r="O69" s="9" t="s">
        <v>52</v>
      </c>
      <c r="P69" s="9">
        <v>0</v>
      </c>
      <c r="Q69" s="9" t="s">
        <v>50</v>
      </c>
      <c r="R69" s="9">
        <v>4001</v>
      </c>
      <c r="S69" s="9" t="s">
        <v>76</v>
      </c>
      <c r="T69" s="12">
        <v>5250</v>
      </c>
      <c r="U69" s="9">
        <v>4500062103</v>
      </c>
    </row>
    <row r="70" spans="2:21">
      <c r="B70" s="9">
        <v>4000431</v>
      </c>
      <c r="C70" s="9" t="s">
        <v>64</v>
      </c>
      <c r="D70" s="10">
        <v>44555</v>
      </c>
      <c r="E70" s="9" t="s">
        <v>72</v>
      </c>
      <c r="F70" s="9" t="s">
        <v>50</v>
      </c>
      <c r="G70" s="13">
        <v>5</v>
      </c>
      <c r="H70" s="12">
        <v>1600</v>
      </c>
      <c r="I70" s="13">
        <v>0</v>
      </c>
      <c r="J70" s="12">
        <v>0</v>
      </c>
      <c r="K70" s="13">
        <v>0</v>
      </c>
      <c r="L70" s="12">
        <v>0</v>
      </c>
      <c r="M70" s="9" t="s">
        <v>56</v>
      </c>
      <c r="N70" s="9" t="s">
        <v>51</v>
      </c>
      <c r="O70" s="9" t="s">
        <v>52</v>
      </c>
      <c r="P70" s="9">
        <v>0</v>
      </c>
      <c r="Q70" s="9" t="s">
        <v>50</v>
      </c>
      <c r="R70" s="9">
        <v>4004</v>
      </c>
      <c r="S70" s="9" t="s">
        <v>73</v>
      </c>
      <c r="T70" s="12">
        <v>8000</v>
      </c>
      <c r="U70" s="9">
        <v>4500060654</v>
      </c>
    </row>
    <row r="71" spans="2:21">
      <c r="B71" s="9">
        <v>4000120</v>
      </c>
      <c r="C71" s="9" t="s">
        <v>47</v>
      </c>
      <c r="D71" s="10">
        <v>44546</v>
      </c>
      <c r="E71" s="9" t="s">
        <v>70</v>
      </c>
      <c r="F71" s="9" t="s">
        <v>50</v>
      </c>
      <c r="G71" s="13">
        <v>250</v>
      </c>
      <c r="H71" s="12">
        <v>225</v>
      </c>
      <c r="I71" s="13">
        <v>0</v>
      </c>
      <c r="J71" s="12">
        <v>0</v>
      </c>
      <c r="K71" s="13">
        <v>0</v>
      </c>
      <c r="L71" s="12">
        <v>0</v>
      </c>
      <c r="M71" s="9" t="s">
        <v>56</v>
      </c>
      <c r="N71" s="9" t="s">
        <v>51</v>
      </c>
      <c r="O71" s="9" t="s">
        <v>52</v>
      </c>
      <c r="P71" s="9">
        <v>0</v>
      </c>
      <c r="Q71" s="9" t="s">
        <v>50</v>
      </c>
      <c r="R71" s="9">
        <v>4003</v>
      </c>
      <c r="S71" s="9" t="s">
        <v>71</v>
      </c>
      <c r="T71" s="12">
        <v>56250</v>
      </c>
      <c r="U71" s="9">
        <v>4500060091</v>
      </c>
    </row>
    <row r="72" spans="2:21">
      <c r="B72" s="9">
        <v>4001583</v>
      </c>
      <c r="C72" s="9" t="s">
        <v>10</v>
      </c>
      <c r="D72" s="10">
        <v>44545</v>
      </c>
      <c r="E72" s="9" t="s">
        <v>77</v>
      </c>
      <c r="F72" s="9" t="s">
        <v>50</v>
      </c>
      <c r="G72" s="13">
        <v>38</v>
      </c>
      <c r="H72" s="12">
        <v>10800</v>
      </c>
      <c r="I72" s="13">
        <v>0</v>
      </c>
      <c r="J72" s="12">
        <v>0</v>
      </c>
      <c r="K72" s="13">
        <v>0</v>
      </c>
      <c r="L72" s="12">
        <v>0</v>
      </c>
      <c r="M72" s="9" t="s">
        <v>56</v>
      </c>
      <c r="N72" s="9" t="s">
        <v>51</v>
      </c>
      <c r="O72" s="9" t="s">
        <v>52</v>
      </c>
      <c r="P72" s="9">
        <v>0</v>
      </c>
      <c r="Q72" s="9" t="s">
        <v>50</v>
      </c>
      <c r="R72" s="9">
        <v>4003</v>
      </c>
      <c r="S72" s="9" t="s">
        <v>78</v>
      </c>
      <c r="T72" s="12">
        <v>410400</v>
      </c>
      <c r="U72" s="9">
        <v>4500059960</v>
      </c>
    </row>
    <row r="73" spans="2:21">
      <c r="B73" s="9">
        <v>4000147</v>
      </c>
      <c r="C73" s="9" t="s">
        <v>75</v>
      </c>
      <c r="D73" s="10">
        <v>44545</v>
      </c>
      <c r="E73" s="9" t="s">
        <v>79</v>
      </c>
      <c r="F73" s="9" t="s">
        <v>50</v>
      </c>
      <c r="G73" s="13">
        <v>10</v>
      </c>
      <c r="H73" s="12">
        <v>185</v>
      </c>
      <c r="I73" s="13">
        <v>0</v>
      </c>
      <c r="J73" s="12">
        <v>0</v>
      </c>
      <c r="K73" s="13">
        <v>0</v>
      </c>
      <c r="L73" s="12">
        <v>0</v>
      </c>
      <c r="M73" s="9" t="s">
        <v>56</v>
      </c>
      <c r="N73" s="9" t="s">
        <v>51</v>
      </c>
      <c r="O73" s="9" t="s">
        <v>52</v>
      </c>
      <c r="P73" s="9">
        <v>0</v>
      </c>
      <c r="Q73" s="9" t="s">
        <v>50</v>
      </c>
      <c r="R73" s="9">
        <v>4001</v>
      </c>
      <c r="S73" s="9" t="s">
        <v>80</v>
      </c>
      <c r="T73" s="12">
        <v>1850</v>
      </c>
      <c r="U73" s="9">
        <v>4500059961</v>
      </c>
    </row>
    <row r="74" spans="2:21">
      <c r="B74" s="9">
        <v>4000251</v>
      </c>
      <c r="C74" s="9" t="s">
        <v>61</v>
      </c>
      <c r="D74" s="10">
        <v>44537</v>
      </c>
      <c r="E74" s="9" t="s">
        <v>62</v>
      </c>
      <c r="F74" s="9" t="s">
        <v>50</v>
      </c>
      <c r="G74" s="13">
        <v>50</v>
      </c>
      <c r="H74" s="12">
        <v>267</v>
      </c>
      <c r="I74" s="13">
        <v>0</v>
      </c>
      <c r="J74" s="12">
        <v>0</v>
      </c>
      <c r="K74" s="13">
        <v>0</v>
      </c>
      <c r="L74" s="12">
        <v>0</v>
      </c>
      <c r="M74" s="9" t="s">
        <v>56</v>
      </c>
      <c r="N74" s="9" t="s">
        <v>51</v>
      </c>
      <c r="O74" s="9" t="s">
        <v>52</v>
      </c>
      <c r="P74" s="9">
        <v>0</v>
      </c>
      <c r="Q74" s="9" t="s">
        <v>50</v>
      </c>
      <c r="R74" s="9">
        <v>4009</v>
      </c>
      <c r="S74" s="9" t="s">
        <v>63</v>
      </c>
      <c r="T74" s="12">
        <v>13350</v>
      </c>
      <c r="U74" s="9">
        <v>4500059421</v>
      </c>
    </row>
    <row r="75" spans="2:21">
      <c r="B75" s="9">
        <v>4000431</v>
      </c>
      <c r="C75" s="9" t="s">
        <v>64</v>
      </c>
      <c r="D75" s="10">
        <v>44525</v>
      </c>
      <c r="E75" s="9" t="s">
        <v>72</v>
      </c>
      <c r="F75" s="9" t="s">
        <v>50</v>
      </c>
      <c r="G75" s="13">
        <v>5</v>
      </c>
      <c r="H75" s="12">
        <v>1600</v>
      </c>
      <c r="I75" s="13">
        <v>0</v>
      </c>
      <c r="J75" s="12">
        <v>0</v>
      </c>
      <c r="K75" s="13">
        <v>0</v>
      </c>
      <c r="L75" s="12">
        <v>0</v>
      </c>
      <c r="M75" s="9" t="s">
        <v>56</v>
      </c>
      <c r="N75" s="9" t="s">
        <v>51</v>
      </c>
      <c r="O75" s="9" t="s">
        <v>52</v>
      </c>
      <c r="P75" s="9">
        <v>0</v>
      </c>
      <c r="Q75" s="9" t="s">
        <v>50</v>
      </c>
      <c r="R75" s="9">
        <v>4004</v>
      </c>
      <c r="S75" s="9" t="s">
        <v>73</v>
      </c>
      <c r="T75" s="12">
        <v>8000</v>
      </c>
      <c r="U75" s="9">
        <v>4500058528</v>
      </c>
    </row>
    <row r="76" spans="2:21">
      <c r="B76" s="9">
        <v>4000668</v>
      </c>
      <c r="C76" s="9" t="s">
        <v>58</v>
      </c>
      <c r="D76" s="10">
        <v>44525</v>
      </c>
      <c r="E76" s="9" t="s">
        <v>59</v>
      </c>
      <c r="F76" s="9" t="s">
        <v>50</v>
      </c>
      <c r="G76" s="13">
        <v>30</v>
      </c>
      <c r="H76" s="12">
        <v>1000</v>
      </c>
      <c r="I76" s="13">
        <v>0</v>
      </c>
      <c r="J76" s="12">
        <v>0</v>
      </c>
      <c r="K76" s="13">
        <v>0</v>
      </c>
      <c r="L76" s="12">
        <v>0</v>
      </c>
      <c r="M76" s="9" t="s">
        <v>56</v>
      </c>
      <c r="N76" s="9" t="s">
        <v>51</v>
      </c>
      <c r="O76" s="9" t="s">
        <v>52</v>
      </c>
      <c r="P76" s="9">
        <v>0</v>
      </c>
      <c r="Q76" s="9" t="s">
        <v>50</v>
      </c>
      <c r="R76" s="9">
        <v>4008</v>
      </c>
      <c r="S76" s="9" t="s">
        <v>60</v>
      </c>
      <c r="T76" s="12">
        <v>30000</v>
      </c>
      <c r="U76" s="9">
        <v>4500058533</v>
      </c>
    </row>
    <row r="77" spans="2:21">
      <c r="B77" s="9">
        <v>4001887</v>
      </c>
      <c r="C77" s="9" t="s">
        <v>66</v>
      </c>
      <c r="D77" s="10">
        <v>44525</v>
      </c>
      <c r="E77" s="9" t="s">
        <v>65</v>
      </c>
      <c r="F77" s="9" t="s">
        <v>49</v>
      </c>
      <c r="G77" s="13">
        <v>50</v>
      </c>
      <c r="H77" s="12">
        <v>205</v>
      </c>
      <c r="I77" s="13">
        <v>0</v>
      </c>
      <c r="J77" s="12">
        <v>0</v>
      </c>
      <c r="K77" s="13">
        <v>0</v>
      </c>
      <c r="L77" s="12">
        <v>0</v>
      </c>
      <c r="M77" s="9" t="s">
        <v>56</v>
      </c>
      <c r="N77" s="9" t="s">
        <v>51</v>
      </c>
      <c r="O77" s="9" t="s">
        <v>52</v>
      </c>
      <c r="P77" s="9">
        <v>0</v>
      </c>
      <c r="Q77" s="9" t="s">
        <v>50</v>
      </c>
      <c r="R77" s="9">
        <v>4009</v>
      </c>
      <c r="S77" s="9" t="s">
        <v>65</v>
      </c>
      <c r="T77" s="12">
        <v>10250</v>
      </c>
      <c r="U77" s="9">
        <v>4500058538</v>
      </c>
    </row>
    <row r="78" spans="2:21">
      <c r="B78" s="9">
        <v>4001887</v>
      </c>
      <c r="C78" s="9" t="s">
        <v>66</v>
      </c>
      <c r="D78" s="10">
        <v>44525</v>
      </c>
      <c r="E78" s="9" t="s">
        <v>68</v>
      </c>
      <c r="F78" s="9" t="s">
        <v>50</v>
      </c>
      <c r="G78" s="13">
        <v>50</v>
      </c>
      <c r="H78" s="12">
        <v>205</v>
      </c>
      <c r="I78" s="13">
        <v>0</v>
      </c>
      <c r="J78" s="12">
        <v>0</v>
      </c>
      <c r="K78" s="13">
        <v>0</v>
      </c>
      <c r="L78" s="12">
        <v>0</v>
      </c>
      <c r="M78" s="9" t="s">
        <v>69</v>
      </c>
      <c r="N78" s="9" t="s">
        <v>51</v>
      </c>
      <c r="O78" s="9" t="s">
        <v>52</v>
      </c>
      <c r="P78" s="9">
        <v>0</v>
      </c>
      <c r="Q78" s="9" t="s">
        <v>50</v>
      </c>
      <c r="R78" s="9">
        <v>4009</v>
      </c>
      <c r="S78" s="9" t="s">
        <v>68</v>
      </c>
      <c r="T78" s="12">
        <v>10250</v>
      </c>
      <c r="U78" s="9">
        <v>4500058540</v>
      </c>
    </row>
    <row r="79" spans="2:21">
      <c r="B79" s="9">
        <v>4000120</v>
      </c>
      <c r="C79" s="9" t="s">
        <v>47</v>
      </c>
      <c r="D79" s="10">
        <v>44525</v>
      </c>
      <c r="E79" s="9" t="s">
        <v>70</v>
      </c>
      <c r="F79" s="9" t="s">
        <v>50</v>
      </c>
      <c r="G79" s="13">
        <v>250</v>
      </c>
      <c r="H79" s="12">
        <v>225</v>
      </c>
      <c r="I79" s="13">
        <v>0</v>
      </c>
      <c r="J79" s="12">
        <v>0</v>
      </c>
      <c r="K79" s="13">
        <v>0</v>
      </c>
      <c r="L79" s="12">
        <v>0</v>
      </c>
      <c r="M79" s="9" t="s">
        <v>56</v>
      </c>
      <c r="N79" s="9" t="s">
        <v>51</v>
      </c>
      <c r="O79" s="9" t="s">
        <v>52</v>
      </c>
      <c r="P79" s="9">
        <v>0</v>
      </c>
      <c r="Q79" s="9" t="s">
        <v>50</v>
      </c>
      <c r="R79" s="9">
        <v>4003</v>
      </c>
      <c r="S79" s="9" t="s">
        <v>71</v>
      </c>
      <c r="T79" s="12">
        <v>56250</v>
      </c>
      <c r="U79" s="9">
        <v>4500058588</v>
      </c>
    </row>
    <row r="80" spans="2:21">
      <c r="B80" s="9">
        <v>4000251</v>
      </c>
      <c r="C80" s="9" t="s">
        <v>61</v>
      </c>
      <c r="D80" s="10">
        <v>44525</v>
      </c>
      <c r="E80" s="9" t="s">
        <v>62</v>
      </c>
      <c r="F80" s="9" t="s">
        <v>50</v>
      </c>
      <c r="G80" s="13">
        <v>50</v>
      </c>
      <c r="H80" s="12">
        <v>267</v>
      </c>
      <c r="I80" s="13">
        <v>0</v>
      </c>
      <c r="J80" s="12">
        <v>0</v>
      </c>
      <c r="K80" s="13">
        <v>0</v>
      </c>
      <c r="L80" s="12">
        <v>0</v>
      </c>
      <c r="M80" s="9" t="s">
        <v>56</v>
      </c>
      <c r="N80" s="9" t="s">
        <v>51</v>
      </c>
      <c r="O80" s="9" t="s">
        <v>52</v>
      </c>
      <c r="P80" s="9">
        <v>0</v>
      </c>
      <c r="Q80" s="9" t="s">
        <v>50</v>
      </c>
      <c r="R80" s="9">
        <v>4009</v>
      </c>
      <c r="S80" s="9" t="s">
        <v>63</v>
      </c>
      <c r="T80" s="12">
        <v>13350</v>
      </c>
      <c r="U80" s="9">
        <v>4500058600</v>
      </c>
    </row>
    <row r="81" spans="2:21">
      <c r="B81" s="9">
        <v>4000431</v>
      </c>
      <c r="C81" s="9" t="s">
        <v>64</v>
      </c>
      <c r="D81" s="10">
        <v>44519</v>
      </c>
      <c r="E81" s="9" t="s">
        <v>72</v>
      </c>
      <c r="F81" s="9" t="s">
        <v>50</v>
      </c>
      <c r="G81" s="13">
        <v>10</v>
      </c>
      <c r="H81" s="12">
        <v>1600</v>
      </c>
      <c r="I81" s="13">
        <v>0</v>
      </c>
      <c r="J81" s="12">
        <v>0</v>
      </c>
      <c r="K81" s="13">
        <v>0</v>
      </c>
      <c r="L81" s="12">
        <v>0</v>
      </c>
      <c r="M81" s="9" t="s">
        <v>56</v>
      </c>
      <c r="N81" s="9" t="s">
        <v>51</v>
      </c>
      <c r="O81" s="9" t="s">
        <v>52</v>
      </c>
      <c r="P81" s="9">
        <v>0</v>
      </c>
      <c r="Q81" s="9" t="s">
        <v>50</v>
      </c>
      <c r="R81" s="9">
        <v>4004</v>
      </c>
      <c r="S81" s="9" t="s">
        <v>73</v>
      </c>
      <c r="T81" s="12">
        <v>16000</v>
      </c>
      <c r="U81" s="9">
        <v>4500058121</v>
      </c>
    </row>
    <row r="82" spans="2:21">
      <c r="B82" s="9">
        <v>4000668</v>
      </c>
      <c r="C82" s="9" t="s">
        <v>58</v>
      </c>
      <c r="D82" s="10">
        <v>44519</v>
      </c>
      <c r="E82" s="9" t="s">
        <v>59</v>
      </c>
      <c r="F82" s="9" t="s">
        <v>50</v>
      </c>
      <c r="G82" s="13">
        <v>20</v>
      </c>
      <c r="H82" s="12">
        <v>1000</v>
      </c>
      <c r="I82" s="13">
        <v>0</v>
      </c>
      <c r="J82" s="12">
        <v>0</v>
      </c>
      <c r="K82" s="13">
        <v>0</v>
      </c>
      <c r="L82" s="12">
        <v>0</v>
      </c>
      <c r="M82" s="9" t="s">
        <v>56</v>
      </c>
      <c r="N82" s="9" t="s">
        <v>51</v>
      </c>
      <c r="O82" s="9" t="s">
        <v>52</v>
      </c>
      <c r="P82" s="9">
        <v>0</v>
      </c>
      <c r="Q82" s="9" t="s">
        <v>50</v>
      </c>
      <c r="R82" s="9">
        <v>4008</v>
      </c>
      <c r="S82" s="9" t="s">
        <v>60</v>
      </c>
      <c r="T82" s="12">
        <v>20000</v>
      </c>
      <c r="U82" s="9">
        <v>4500058146</v>
      </c>
    </row>
    <row r="83" spans="2:21">
      <c r="B83" s="9">
        <v>4001887</v>
      </c>
      <c r="C83" s="9" t="s">
        <v>66</v>
      </c>
      <c r="D83" s="10">
        <v>44519</v>
      </c>
      <c r="E83" s="9" t="s">
        <v>68</v>
      </c>
      <c r="F83" s="9" t="s">
        <v>50</v>
      </c>
      <c r="G83" s="13">
        <v>50</v>
      </c>
      <c r="H83" s="12">
        <v>205</v>
      </c>
      <c r="I83" s="13">
        <v>0</v>
      </c>
      <c r="J83" s="12">
        <v>0</v>
      </c>
      <c r="K83" s="13">
        <v>0</v>
      </c>
      <c r="L83" s="12">
        <v>0</v>
      </c>
      <c r="M83" s="9" t="s">
        <v>69</v>
      </c>
      <c r="N83" s="9" t="s">
        <v>51</v>
      </c>
      <c r="O83" s="9" t="s">
        <v>52</v>
      </c>
      <c r="P83" s="9">
        <v>0</v>
      </c>
      <c r="Q83" s="9" t="s">
        <v>50</v>
      </c>
      <c r="R83" s="9">
        <v>4009</v>
      </c>
      <c r="S83" s="9" t="s">
        <v>68</v>
      </c>
      <c r="T83" s="12">
        <v>10250</v>
      </c>
      <c r="U83" s="9">
        <v>4500058148</v>
      </c>
    </row>
    <row r="84" spans="2:21">
      <c r="B84" s="9">
        <v>4000120</v>
      </c>
      <c r="C84" s="9" t="s">
        <v>47</v>
      </c>
      <c r="D84" s="10">
        <v>44517</v>
      </c>
      <c r="E84" s="9" t="s">
        <v>70</v>
      </c>
      <c r="F84" s="9" t="s">
        <v>50</v>
      </c>
      <c r="G84" s="13">
        <v>500</v>
      </c>
      <c r="H84" s="12">
        <v>225</v>
      </c>
      <c r="I84" s="13">
        <v>0</v>
      </c>
      <c r="J84" s="12">
        <v>0</v>
      </c>
      <c r="K84" s="13">
        <v>0</v>
      </c>
      <c r="L84" s="12">
        <v>0</v>
      </c>
      <c r="M84" s="9" t="s">
        <v>56</v>
      </c>
      <c r="N84" s="9" t="s">
        <v>51</v>
      </c>
      <c r="O84" s="9" t="s">
        <v>52</v>
      </c>
      <c r="P84" s="9">
        <v>0</v>
      </c>
      <c r="Q84" s="9" t="s">
        <v>50</v>
      </c>
      <c r="R84" s="9">
        <v>4003</v>
      </c>
      <c r="S84" s="9" t="s">
        <v>71</v>
      </c>
      <c r="T84" s="12">
        <v>112500</v>
      </c>
      <c r="U84" s="9">
        <v>4500057892</v>
      </c>
    </row>
    <row r="85" spans="2:21">
      <c r="B85" s="9">
        <v>4000120</v>
      </c>
      <c r="C85" s="9" t="s">
        <v>47</v>
      </c>
      <c r="D85" s="10">
        <v>44496</v>
      </c>
      <c r="E85" s="9" t="s">
        <v>70</v>
      </c>
      <c r="F85" s="9" t="s">
        <v>50</v>
      </c>
      <c r="G85" s="13">
        <v>3250</v>
      </c>
      <c r="H85" s="12">
        <v>225</v>
      </c>
      <c r="I85" s="13">
        <v>0</v>
      </c>
      <c r="J85" s="12">
        <v>0</v>
      </c>
      <c r="K85" s="13">
        <v>0</v>
      </c>
      <c r="L85" s="12">
        <v>0</v>
      </c>
      <c r="M85" s="9" t="s">
        <v>56</v>
      </c>
      <c r="N85" s="9" t="s">
        <v>51</v>
      </c>
      <c r="O85" s="9" t="s">
        <v>52</v>
      </c>
      <c r="P85" s="9">
        <v>0</v>
      </c>
      <c r="Q85" s="9" t="s">
        <v>50</v>
      </c>
      <c r="R85" s="9">
        <v>4003</v>
      </c>
      <c r="S85" s="9" t="s">
        <v>71</v>
      </c>
      <c r="T85" s="12">
        <v>731250</v>
      </c>
      <c r="U85" s="9">
        <v>4500056601</v>
      </c>
    </row>
    <row r="86" spans="2:21">
      <c r="B86" s="9">
        <v>4001887</v>
      </c>
      <c r="C86" s="9" t="s">
        <v>66</v>
      </c>
      <c r="D86" s="10">
        <v>44495</v>
      </c>
      <c r="E86" s="9" t="s">
        <v>65</v>
      </c>
      <c r="F86" s="9" t="s">
        <v>50</v>
      </c>
      <c r="G86" s="13">
        <v>160</v>
      </c>
      <c r="H86" s="12">
        <v>205</v>
      </c>
      <c r="I86" s="13">
        <v>0</v>
      </c>
      <c r="J86" s="12">
        <v>0</v>
      </c>
      <c r="K86" s="13">
        <v>0</v>
      </c>
      <c r="L86" s="12">
        <v>0</v>
      </c>
      <c r="M86" s="9" t="s">
        <v>56</v>
      </c>
      <c r="N86" s="9" t="s">
        <v>51</v>
      </c>
      <c r="O86" s="9" t="s">
        <v>52</v>
      </c>
      <c r="P86" s="9">
        <v>0</v>
      </c>
      <c r="Q86" s="9" t="s">
        <v>50</v>
      </c>
      <c r="R86" s="9">
        <v>4009</v>
      </c>
      <c r="S86" s="9" t="s">
        <v>65</v>
      </c>
      <c r="T86" s="12">
        <v>32800</v>
      </c>
      <c r="U86" s="9">
        <v>4500056542</v>
      </c>
    </row>
    <row r="87" spans="2:21">
      <c r="B87" s="9">
        <v>4001887</v>
      </c>
      <c r="C87" s="9" t="s">
        <v>66</v>
      </c>
      <c r="D87" s="10">
        <v>44494</v>
      </c>
      <c r="E87" s="9" t="s">
        <v>68</v>
      </c>
      <c r="F87" s="9" t="s">
        <v>50</v>
      </c>
      <c r="G87" s="13">
        <v>20</v>
      </c>
      <c r="H87" s="12">
        <v>205</v>
      </c>
      <c r="I87" s="13">
        <v>0</v>
      </c>
      <c r="J87" s="12">
        <v>0</v>
      </c>
      <c r="K87" s="13">
        <v>0</v>
      </c>
      <c r="L87" s="12">
        <v>0</v>
      </c>
      <c r="M87" s="9" t="s">
        <v>69</v>
      </c>
      <c r="N87" s="9" t="s">
        <v>51</v>
      </c>
      <c r="O87" s="9" t="s">
        <v>52</v>
      </c>
      <c r="P87" s="9">
        <v>0</v>
      </c>
      <c r="Q87" s="9" t="s">
        <v>50</v>
      </c>
      <c r="R87" s="9">
        <v>4009</v>
      </c>
      <c r="S87" s="9" t="s">
        <v>68</v>
      </c>
      <c r="T87" s="12">
        <v>4100</v>
      </c>
      <c r="U87" s="9">
        <v>4500056479</v>
      </c>
    </row>
    <row r="88" spans="2:21">
      <c r="B88" s="9">
        <v>4000118</v>
      </c>
      <c r="C88" s="9" t="s">
        <v>54</v>
      </c>
      <c r="D88" s="10">
        <v>44494</v>
      </c>
      <c r="E88" s="9" t="s">
        <v>74</v>
      </c>
      <c r="F88" s="9" t="s">
        <v>50</v>
      </c>
      <c r="G88" s="13">
        <v>430</v>
      </c>
      <c r="H88" s="12">
        <v>129.82</v>
      </c>
      <c r="I88" s="13">
        <v>0</v>
      </c>
      <c r="J88" s="12">
        <v>0</v>
      </c>
      <c r="K88" s="13">
        <v>0</v>
      </c>
      <c r="L88" s="12">
        <v>0</v>
      </c>
      <c r="M88" s="9" t="s">
        <v>50</v>
      </c>
      <c r="N88" s="9" t="s">
        <v>51</v>
      </c>
      <c r="O88" s="9" t="s">
        <v>52</v>
      </c>
      <c r="P88" s="9">
        <v>7</v>
      </c>
      <c r="Q88" s="9" t="s">
        <v>53</v>
      </c>
      <c r="R88" s="9">
        <v>4026</v>
      </c>
      <c r="S88" s="9" t="s">
        <v>74</v>
      </c>
      <c r="T88" s="12">
        <v>55822.6</v>
      </c>
      <c r="U88" s="9">
        <v>4700048612</v>
      </c>
    </row>
    <row r="89" spans="2:21">
      <c r="B89" s="9">
        <v>4000120</v>
      </c>
      <c r="C89" s="9" t="s">
        <v>47</v>
      </c>
      <c r="D89" s="10">
        <v>44488</v>
      </c>
      <c r="E89" s="9" t="s">
        <v>70</v>
      </c>
      <c r="F89" s="9" t="s">
        <v>50</v>
      </c>
      <c r="G89" s="13">
        <v>1500</v>
      </c>
      <c r="H89" s="12">
        <v>225</v>
      </c>
      <c r="I89" s="13">
        <v>0</v>
      </c>
      <c r="J89" s="12">
        <v>0</v>
      </c>
      <c r="K89" s="13">
        <v>0</v>
      </c>
      <c r="L89" s="12">
        <v>0</v>
      </c>
      <c r="M89" s="9" t="s">
        <v>56</v>
      </c>
      <c r="N89" s="9" t="s">
        <v>51</v>
      </c>
      <c r="O89" s="9" t="s">
        <v>52</v>
      </c>
      <c r="P89" s="9">
        <v>0</v>
      </c>
      <c r="Q89" s="9" t="s">
        <v>50</v>
      </c>
      <c r="R89" s="9">
        <v>4003</v>
      </c>
      <c r="S89" s="9" t="s">
        <v>71</v>
      </c>
      <c r="T89" s="12">
        <v>337500</v>
      </c>
      <c r="U89" s="9">
        <v>4500056092</v>
      </c>
    </row>
    <row r="90" spans="2:21">
      <c r="B90" s="9">
        <v>4000147</v>
      </c>
      <c r="C90" s="9" t="s">
        <v>75</v>
      </c>
      <c r="D90" s="10">
        <v>44480</v>
      </c>
      <c r="E90" s="9" t="s">
        <v>76</v>
      </c>
      <c r="F90" s="9" t="s">
        <v>50</v>
      </c>
      <c r="G90" s="13">
        <v>105</v>
      </c>
      <c r="H90" s="12">
        <v>150</v>
      </c>
      <c r="I90" s="13">
        <v>0</v>
      </c>
      <c r="J90" s="12">
        <v>0</v>
      </c>
      <c r="K90" s="13">
        <v>0</v>
      </c>
      <c r="L90" s="12">
        <v>0</v>
      </c>
      <c r="M90" s="9" t="s">
        <v>56</v>
      </c>
      <c r="N90" s="9" t="s">
        <v>51</v>
      </c>
      <c r="O90" s="9" t="s">
        <v>52</v>
      </c>
      <c r="P90" s="9">
        <v>0</v>
      </c>
      <c r="Q90" s="9" t="s">
        <v>50</v>
      </c>
      <c r="R90" s="9">
        <v>4001</v>
      </c>
      <c r="S90" s="9" t="s">
        <v>76</v>
      </c>
      <c r="T90" s="12">
        <v>15750</v>
      </c>
      <c r="U90" s="9">
        <v>4500055527</v>
      </c>
    </row>
    <row r="91" spans="2:21">
      <c r="B91" s="9">
        <v>4000118</v>
      </c>
      <c r="C91" s="9" t="s">
        <v>54</v>
      </c>
      <c r="D91" s="10">
        <v>44476</v>
      </c>
      <c r="E91" s="9" t="s">
        <v>48</v>
      </c>
      <c r="F91" s="9" t="s">
        <v>50</v>
      </c>
      <c r="G91" s="13">
        <v>50</v>
      </c>
      <c r="H91" s="12">
        <v>132.21</v>
      </c>
      <c r="I91" s="13">
        <v>0</v>
      </c>
      <c r="J91" s="12">
        <v>0</v>
      </c>
      <c r="K91" s="13">
        <v>0</v>
      </c>
      <c r="L91" s="12">
        <v>0</v>
      </c>
      <c r="M91" s="9" t="s">
        <v>50</v>
      </c>
      <c r="N91" s="9" t="s">
        <v>51</v>
      </c>
      <c r="O91" s="9" t="s">
        <v>52</v>
      </c>
      <c r="P91" s="9">
        <v>7</v>
      </c>
      <c r="Q91" s="9" t="s">
        <v>53</v>
      </c>
      <c r="R91" s="9">
        <v>4026</v>
      </c>
      <c r="S91" s="9" t="s">
        <v>48</v>
      </c>
      <c r="T91" s="12">
        <v>6610.5</v>
      </c>
      <c r="U91" s="9">
        <v>4700047689</v>
      </c>
    </row>
    <row r="92" spans="2:21">
      <c r="B92" s="9">
        <v>4000118</v>
      </c>
      <c r="C92" s="9" t="s">
        <v>54</v>
      </c>
      <c r="D92" s="10">
        <v>44474</v>
      </c>
      <c r="E92" s="9" t="s">
        <v>48</v>
      </c>
      <c r="F92" s="9" t="s">
        <v>50</v>
      </c>
      <c r="G92" s="13">
        <v>30</v>
      </c>
      <c r="H92" s="12">
        <v>132.21</v>
      </c>
      <c r="I92" s="13">
        <v>0</v>
      </c>
      <c r="J92" s="12">
        <v>0</v>
      </c>
      <c r="K92" s="13">
        <v>0</v>
      </c>
      <c r="L92" s="12">
        <v>0</v>
      </c>
      <c r="M92" s="9" t="s">
        <v>50</v>
      </c>
      <c r="N92" s="9" t="s">
        <v>51</v>
      </c>
      <c r="O92" s="9" t="s">
        <v>52</v>
      </c>
      <c r="P92" s="9">
        <v>7</v>
      </c>
      <c r="Q92" s="9" t="s">
        <v>53</v>
      </c>
      <c r="R92" s="9">
        <v>4026</v>
      </c>
      <c r="S92" s="9" t="s">
        <v>48</v>
      </c>
      <c r="T92" s="12">
        <v>3966.3</v>
      </c>
      <c r="U92" s="9">
        <v>4700047566</v>
      </c>
    </row>
    <row r="93" spans="2:21">
      <c r="B93" s="9">
        <v>4000120</v>
      </c>
      <c r="C93" s="9" t="s">
        <v>47</v>
      </c>
      <c r="D93" s="10">
        <v>44474</v>
      </c>
      <c r="E93" s="9" t="s">
        <v>48</v>
      </c>
      <c r="F93" s="9" t="s">
        <v>50</v>
      </c>
      <c r="G93" s="13">
        <v>30</v>
      </c>
      <c r="H93" s="12">
        <v>101.66</v>
      </c>
      <c r="I93" s="13">
        <v>0</v>
      </c>
      <c r="J93" s="12">
        <v>0</v>
      </c>
      <c r="K93" s="13">
        <v>0</v>
      </c>
      <c r="L93" s="12">
        <v>0</v>
      </c>
      <c r="M93" s="9" t="s">
        <v>50</v>
      </c>
      <c r="N93" s="9" t="s">
        <v>51</v>
      </c>
      <c r="O93" s="9" t="s">
        <v>52</v>
      </c>
      <c r="P93" s="9">
        <v>7</v>
      </c>
      <c r="Q93" s="9" t="s">
        <v>53</v>
      </c>
      <c r="R93" s="9">
        <v>4003</v>
      </c>
      <c r="S93" s="9" t="s">
        <v>48</v>
      </c>
      <c r="T93" s="12">
        <v>3049.8</v>
      </c>
      <c r="U93" s="9">
        <v>4700047566</v>
      </c>
    </row>
    <row r="94" spans="2:21">
      <c r="B94" s="9">
        <v>4001583</v>
      </c>
      <c r="C94" s="9" t="s">
        <v>10</v>
      </c>
      <c r="D94" s="10">
        <v>44470</v>
      </c>
      <c r="E94" s="9" t="s">
        <v>77</v>
      </c>
      <c r="F94" s="9" t="s">
        <v>50</v>
      </c>
      <c r="G94" s="13">
        <v>36</v>
      </c>
      <c r="H94" s="12">
        <v>10800</v>
      </c>
      <c r="I94" s="13">
        <v>0</v>
      </c>
      <c r="J94" s="12">
        <v>0</v>
      </c>
      <c r="K94" s="13">
        <v>0</v>
      </c>
      <c r="L94" s="12">
        <v>0</v>
      </c>
      <c r="M94" s="9" t="s">
        <v>56</v>
      </c>
      <c r="N94" s="9" t="s">
        <v>51</v>
      </c>
      <c r="O94" s="9" t="s">
        <v>52</v>
      </c>
      <c r="P94" s="9">
        <v>0</v>
      </c>
      <c r="Q94" s="9" t="s">
        <v>50</v>
      </c>
      <c r="R94" s="9">
        <v>4003</v>
      </c>
      <c r="S94" s="9" t="s">
        <v>78</v>
      </c>
      <c r="T94" s="12">
        <v>388800</v>
      </c>
      <c r="U94" s="9">
        <v>4500054981</v>
      </c>
    </row>
    <row r="95" spans="2:21">
      <c r="B95" s="9">
        <v>4000431</v>
      </c>
      <c r="C95" s="9" t="s">
        <v>64</v>
      </c>
      <c r="D95" s="10">
        <v>44464</v>
      </c>
      <c r="E95" s="9" t="s">
        <v>72</v>
      </c>
      <c r="F95" s="9" t="s">
        <v>50</v>
      </c>
      <c r="G95" s="13">
        <v>10</v>
      </c>
      <c r="H95" s="12">
        <v>1600</v>
      </c>
      <c r="I95" s="13">
        <v>0</v>
      </c>
      <c r="J95" s="12">
        <v>0</v>
      </c>
      <c r="K95" s="13">
        <v>0</v>
      </c>
      <c r="L95" s="12">
        <v>0</v>
      </c>
      <c r="M95" s="9" t="s">
        <v>56</v>
      </c>
      <c r="N95" s="9" t="s">
        <v>51</v>
      </c>
      <c r="O95" s="9" t="s">
        <v>52</v>
      </c>
      <c r="P95" s="9">
        <v>0</v>
      </c>
      <c r="Q95" s="9" t="s">
        <v>50</v>
      </c>
      <c r="R95" s="9">
        <v>4004</v>
      </c>
      <c r="S95" s="9" t="s">
        <v>73</v>
      </c>
      <c r="T95" s="12">
        <v>16000</v>
      </c>
      <c r="U95" s="9">
        <v>4500054526</v>
      </c>
    </row>
    <row r="96" spans="2:21">
      <c r="B96" s="9">
        <v>4000147</v>
      </c>
      <c r="C96" s="9" t="s">
        <v>75</v>
      </c>
      <c r="D96" s="10">
        <v>44455</v>
      </c>
      <c r="E96" s="9" t="s">
        <v>76</v>
      </c>
      <c r="F96" s="9" t="s">
        <v>50</v>
      </c>
      <c r="G96" s="13">
        <v>280</v>
      </c>
      <c r="H96" s="12">
        <v>150</v>
      </c>
      <c r="I96" s="13">
        <v>0</v>
      </c>
      <c r="J96" s="12">
        <v>0</v>
      </c>
      <c r="K96" s="13">
        <v>0</v>
      </c>
      <c r="L96" s="12">
        <v>0</v>
      </c>
      <c r="M96" s="9" t="s">
        <v>56</v>
      </c>
      <c r="N96" s="9" t="s">
        <v>51</v>
      </c>
      <c r="O96" s="9" t="s">
        <v>52</v>
      </c>
      <c r="P96" s="9">
        <v>0</v>
      </c>
      <c r="Q96" s="9" t="s">
        <v>50</v>
      </c>
      <c r="R96" s="9">
        <v>4001</v>
      </c>
      <c r="S96" s="9" t="s">
        <v>76</v>
      </c>
      <c r="T96" s="12">
        <v>42000</v>
      </c>
      <c r="U96" s="9">
        <v>4500053771</v>
      </c>
    </row>
    <row r="97" spans="2:21">
      <c r="B97" s="9">
        <v>4000120</v>
      </c>
      <c r="C97" s="9" t="s">
        <v>47</v>
      </c>
      <c r="D97" s="10">
        <v>44454</v>
      </c>
      <c r="E97" s="9" t="s">
        <v>70</v>
      </c>
      <c r="F97" s="9" t="s">
        <v>50</v>
      </c>
      <c r="G97" s="13">
        <v>750</v>
      </c>
      <c r="H97" s="12">
        <v>85</v>
      </c>
      <c r="I97" s="13">
        <v>0</v>
      </c>
      <c r="J97" s="12">
        <v>0</v>
      </c>
      <c r="K97" s="13">
        <v>0</v>
      </c>
      <c r="L97" s="12">
        <v>0</v>
      </c>
      <c r="M97" s="9" t="s">
        <v>56</v>
      </c>
      <c r="N97" s="9" t="s">
        <v>51</v>
      </c>
      <c r="O97" s="9" t="s">
        <v>52</v>
      </c>
      <c r="P97" s="9">
        <v>0</v>
      </c>
      <c r="Q97" s="9" t="s">
        <v>50</v>
      </c>
      <c r="R97" s="9">
        <v>4003</v>
      </c>
      <c r="S97" s="9" t="s">
        <v>71</v>
      </c>
      <c r="T97" s="12">
        <v>63750</v>
      </c>
      <c r="U97" s="9">
        <v>4500053759</v>
      </c>
    </row>
    <row r="98" spans="2:21">
      <c r="B98" s="9">
        <v>4000147</v>
      </c>
      <c r="C98" s="9" t="s">
        <v>75</v>
      </c>
      <c r="D98" s="10">
        <v>44452</v>
      </c>
      <c r="E98" s="9" t="s">
        <v>48</v>
      </c>
      <c r="F98" s="9" t="s">
        <v>50</v>
      </c>
      <c r="G98" s="13">
        <v>105</v>
      </c>
      <c r="H98" s="12">
        <v>188.99</v>
      </c>
      <c r="I98" s="13">
        <v>0</v>
      </c>
      <c r="J98" s="12">
        <v>0</v>
      </c>
      <c r="K98" s="13">
        <v>0</v>
      </c>
      <c r="L98" s="12">
        <v>0</v>
      </c>
      <c r="M98" s="9" t="s">
        <v>50</v>
      </c>
      <c r="N98" s="9" t="s">
        <v>51</v>
      </c>
      <c r="O98" s="9" t="s">
        <v>52</v>
      </c>
      <c r="P98" s="9">
        <v>7</v>
      </c>
      <c r="Q98" s="9" t="s">
        <v>53</v>
      </c>
      <c r="R98" s="9">
        <v>4001</v>
      </c>
      <c r="S98" s="9" t="s">
        <v>48</v>
      </c>
      <c r="T98" s="12">
        <v>19843.95</v>
      </c>
      <c r="U98" s="9">
        <v>4700046304</v>
      </c>
    </row>
    <row r="99" spans="2:21">
      <c r="B99" s="9">
        <v>4001887</v>
      </c>
      <c r="C99" s="9" t="s">
        <v>66</v>
      </c>
      <c r="D99" s="10">
        <v>44450</v>
      </c>
      <c r="E99" s="9" t="s">
        <v>65</v>
      </c>
      <c r="F99" s="9" t="s">
        <v>81</v>
      </c>
      <c r="G99" s="13">
        <v>20</v>
      </c>
      <c r="H99" s="12">
        <v>205</v>
      </c>
      <c r="I99" s="13">
        <v>0</v>
      </c>
      <c r="J99" s="12">
        <v>0</v>
      </c>
      <c r="K99" s="13">
        <v>0</v>
      </c>
      <c r="L99" s="12">
        <v>0</v>
      </c>
      <c r="M99" s="9" t="s">
        <v>69</v>
      </c>
      <c r="N99" s="9" t="s">
        <v>51</v>
      </c>
      <c r="O99" s="9" t="s">
        <v>52</v>
      </c>
      <c r="P99" s="9">
        <v>0</v>
      </c>
      <c r="Q99" s="9" t="s">
        <v>50</v>
      </c>
      <c r="R99" s="9">
        <v>4009</v>
      </c>
      <c r="S99" s="9" t="s">
        <v>65</v>
      </c>
      <c r="T99" s="12">
        <v>4100</v>
      </c>
      <c r="U99" s="9">
        <v>4500053493</v>
      </c>
    </row>
    <row r="100" spans="2:21">
      <c r="B100" s="9">
        <v>4000668</v>
      </c>
      <c r="C100" s="9" t="s">
        <v>58</v>
      </c>
      <c r="D100" s="10">
        <v>44450</v>
      </c>
      <c r="E100" s="9" t="s">
        <v>59</v>
      </c>
      <c r="F100" s="9" t="s">
        <v>50</v>
      </c>
      <c r="G100" s="13">
        <v>40</v>
      </c>
      <c r="H100" s="12">
        <v>970</v>
      </c>
      <c r="I100" s="13">
        <v>0</v>
      </c>
      <c r="J100" s="12">
        <v>0</v>
      </c>
      <c r="K100" s="13">
        <v>0</v>
      </c>
      <c r="L100" s="12">
        <v>0</v>
      </c>
      <c r="M100" s="9" t="s">
        <v>56</v>
      </c>
      <c r="N100" s="9" t="s">
        <v>51</v>
      </c>
      <c r="O100" s="9" t="s">
        <v>52</v>
      </c>
      <c r="P100" s="9">
        <v>0</v>
      </c>
      <c r="Q100" s="9" t="s">
        <v>50</v>
      </c>
      <c r="R100" s="9">
        <v>4008</v>
      </c>
      <c r="S100" s="9" t="s">
        <v>60</v>
      </c>
      <c r="T100" s="12">
        <v>38800</v>
      </c>
      <c r="U100" s="9">
        <v>4500053499</v>
      </c>
    </row>
    <row r="101" spans="2:21">
      <c r="B101" s="9">
        <v>4000120</v>
      </c>
      <c r="C101" s="9" t="s">
        <v>47</v>
      </c>
      <c r="D101" s="10">
        <v>44436</v>
      </c>
      <c r="E101" s="9" t="s">
        <v>70</v>
      </c>
      <c r="F101" s="9" t="s">
        <v>50</v>
      </c>
      <c r="G101" s="13">
        <v>1500</v>
      </c>
      <c r="H101" s="12">
        <v>85</v>
      </c>
      <c r="I101" s="13">
        <v>0</v>
      </c>
      <c r="J101" s="12">
        <v>0</v>
      </c>
      <c r="K101" s="13">
        <v>0</v>
      </c>
      <c r="L101" s="12">
        <v>0</v>
      </c>
      <c r="M101" s="9" t="s">
        <v>56</v>
      </c>
      <c r="N101" s="9" t="s">
        <v>51</v>
      </c>
      <c r="O101" s="9" t="s">
        <v>52</v>
      </c>
      <c r="P101" s="9">
        <v>0</v>
      </c>
      <c r="Q101" s="9" t="s">
        <v>50</v>
      </c>
      <c r="R101" s="9">
        <v>4003</v>
      </c>
      <c r="S101" s="9" t="s">
        <v>71</v>
      </c>
      <c r="T101" s="12">
        <v>127500</v>
      </c>
      <c r="U101" s="9">
        <v>4500052588</v>
      </c>
    </row>
    <row r="102" spans="2:21">
      <c r="B102" s="9">
        <v>4000147</v>
      </c>
      <c r="C102" s="9" t="s">
        <v>75</v>
      </c>
      <c r="D102" s="10">
        <v>44433</v>
      </c>
      <c r="E102" s="9" t="s">
        <v>48</v>
      </c>
      <c r="F102" s="9" t="s">
        <v>50</v>
      </c>
      <c r="G102" s="11">
        <v>16.853000000000002</v>
      </c>
      <c r="H102" s="12">
        <v>220.21</v>
      </c>
      <c r="I102" s="13">
        <v>0</v>
      </c>
      <c r="J102" s="12">
        <v>0</v>
      </c>
      <c r="K102" s="13">
        <v>0</v>
      </c>
      <c r="L102" s="12">
        <v>0</v>
      </c>
      <c r="M102" s="9" t="s">
        <v>50</v>
      </c>
      <c r="N102" s="9" t="s">
        <v>51</v>
      </c>
      <c r="O102" s="9" t="s">
        <v>52</v>
      </c>
      <c r="P102" s="9">
        <v>7</v>
      </c>
      <c r="Q102" s="9" t="s">
        <v>53</v>
      </c>
      <c r="R102" s="9">
        <v>4001</v>
      </c>
      <c r="S102" s="9" t="s">
        <v>48</v>
      </c>
      <c r="T102" s="12">
        <v>3711.2</v>
      </c>
      <c r="U102" s="9">
        <v>4700045132</v>
      </c>
    </row>
    <row r="103" spans="2:21">
      <c r="B103" s="9">
        <v>4000147</v>
      </c>
      <c r="C103" s="9" t="s">
        <v>75</v>
      </c>
      <c r="D103" s="10">
        <v>44433</v>
      </c>
      <c r="E103" s="9" t="s">
        <v>82</v>
      </c>
      <c r="F103" s="9" t="s">
        <v>50</v>
      </c>
      <c r="G103" s="11">
        <v>12.993</v>
      </c>
      <c r="H103" s="12">
        <v>395.33</v>
      </c>
      <c r="I103" s="13">
        <v>0</v>
      </c>
      <c r="J103" s="12">
        <v>0</v>
      </c>
      <c r="K103" s="13">
        <v>0</v>
      </c>
      <c r="L103" s="12">
        <v>0</v>
      </c>
      <c r="M103" s="9" t="s">
        <v>50</v>
      </c>
      <c r="N103" s="9" t="s">
        <v>51</v>
      </c>
      <c r="O103" s="9" t="s">
        <v>52</v>
      </c>
      <c r="P103" s="9">
        <v>7</v>
      </c>
      <c r="Q103" s="9" t="s">
        <v>53</v>
      </c>
      <c r="R103" s="9">
        <v>4001</v>
      </c>
      <c r="S103" s="9" t="s">
        <v>82</v>
      </c>
      <c r="T103" s="12">
        <v>5136.5200000000004</v>
      </c>
      <c r="U103" s="9">
        <v>4700045136</v>
      </c>
    </row>
    <row r="104" spans="2:21">
      <c r="B104" s="9">
        <v>4000118</v>
      </c>
      <c r="C104" s="9" t="s">
        <v>54</v>
      </c>
      <c r="D104" s="10">
        <v>44406</v>
      </c>
      <c r="E104" s="9" t="s">
        <v>83</v>
      </c>
      <c r="F104" s="9" t="s">
        <v>50</v>
      </c>
      <c r="G104" s="13">
        <v>215</v>
      </c>
      <c r="H104" s="12">
        <v>117.07</v>
      </c>
      <c r="I104" s="13">
        <v>0</v>
      </c>
      <c r="J104" s="12">
        <v>0</v>
      </c>
      <c r="K104" s="13">
        <v>0</v>
      </c>
      <c r="L104" s="12">
        <v>0</v>
      </c>
      <c r="M104" s="9" t="s">
        <v>56</v>
      </c>
      <c r="N104" s="9" t="s">
        <v>51</v>
      </c>
      <c r="O104" s="9" t="s">
        <v>52</v>
      </c>
      <c r="P104" s="9">
        <v>0</v>
      </c>
      <c r="Q104" s="9" t="s">
        <v>50</v>
      </c>
      <c r="R104" s="9">
        <v>4026</v>
      </c>
      <c r="S104" s="9" t="s">
        <v>83</v>
      </c>
      <c r="T104" s="12">
        <v>25170.05</v>
      </c>
      <c r="U104" s="9">
        <v>4500050627</v>
      </c>
    </row>
    <row r="105" spans="2:21">
      <c r="B105" s="9">
        <v>4000120</v>
      </c>
      <c r="C105" s="9" t="s">
        <v>47</v>
      </c>
      <c r="D105" s="10">
        <v>44406</v>
      </c>
      <c r="E105" s="9" t="s">
        <v>70</v>
      </c>
      <c r="F105" s="9" t="s">
        <v>50</v>
      </c>
      <c r="G105" s="13">
        <v>600</v>
      </c>
      <c r="H105" s="12">
        <v>85</v>
      </c>
      <c r="I105" s="13">
        <v>0</v>
      </c>
      <c r="J105" s="12">
        <v>0</v>
      </c>
      <c r="K105" s="13">
        <v>0</v>
      </c>
      <c r="L105" s="12">
        <v>0</v>
      </c>
      <c r="M105" s="9" t="s">
        <v>56</v>
      </c>
      <c r="N105" s="9" t="s">
        <v>51</v>
      </c>
      <c r="O105" s="9" t="s">
        <v>52</v>
      </c>
      <c r="P105" s="9">
        <v>0</v>
      </c>
      <c r="Q105" s="9" t="s">
        <v>50</v>
      </c>
      <c r="R105" s="9">
        <v>4003</v>
      </c>
      <c r="S105" s="9" t="s">
        <v>71</v>
      </c>
      <c r="T105" s="12">
        <v>51000</v>
      </c>
      <c r="U105" s="9">
        <v>4500050639</v>
      </c>
    </row>
    <row r="106" spans="2:21">
      <c r="B106" s="9">
        <v>4000120</v>
      </c>
      <c r="C106" s="9" t="s">
        <v>47</v>
      </c>
      <c r="D106" s="10">
        <v>44406</v>
      </c>
      <c r="E106" s="9" t="s">
        <v>67</v>
      </c>
      <c r="F106" s="9" t="s">
        <v>50</v>
      </c>
      <c r="G106" s="13">
        <v>750</v>
      </c>
      <c r="H106" s="12">
        <v>85</v>
      </c>
      <c r="I106" s="13">
        <v>0</v>
      </c>
      <c r="J106" s="12">
        <v>0</v>
      </c>
      <c r="K106" s="13">
        <v>0</v>
      </c>
      <c r="L106" s="12">
        <v>0</v>
      </c>
      <c r="M106" s="9" t="s">
        <v>56</v>
      </c>
      <c r="N106" s="9" t="s">
        <v>51</v>
      </c>
      <c r="O106" s="9" t="s">
        <v>52</v>
      </c>
      <c r="P106" s="9">
        <v>0</v>
      </c>
      <c r="Q106" s="9" t="s">
        <v>50</v>
      </c>
      <c r="R106" s="9">
        <v>4003</v>
      </c>
      <c r="S106" s="9" t="s">
        <v>67</v>
      </c>
      <c r="T106" s="12">
        <v>63750</v>
      </c>
      <c r="U106" s="9">
        <v>4500050651</v>
      </c>
    </row>
    <row r="107" spans="2:21">
      <c r="B107" s="9">
        <v>4000120</v>
      </c>
      <c r="C107" s="9" t="s">
        <v>47</v>
      </c>
      <c r="D107" s="10">
        <v>44406</v>
      </c>
      <c r="E107" s="9" t="s">
        <v>67</v>
      </c>
      <c r="F107" s="9" t="s">
        <v>50</v>
      </c>
      <c r="G107" s="13">
        <v>250</v>
      </c>
      <c r="H107" s="12">
        <v>85</v>
      </c>
      <c r="I107" s="13">
        <v>0</v>
      </c>
      <c r="J107" s="12">
        <v>0</v>
      </c>
      <c r="K107" s="13">
        <v>0</v>
      </c>
      <c r="L107" s="12">
        <v>0</v>
      </c>
      <c r="M107" s="9" t="s">
        <v>56</v>
      </c>
      <c r="N107" s="9" t="s">
        <v>51</v>
      </c>
      <c r="O107" s="9" t="s">
        <v>52</v>
      </c>
      <c r="P107" s="9">
        <v>0</v>
      </c>
      <c r="Q107" s="9" t="s">
        <v>50</v>
      </c>
      <c r="R107" s="9">
        <v>4003</v>
      </c>
      <c r="S107" s="9" t="s">
        <v>67</v>
      </c>
      <c r="T107" s="12">
        <v>21250</v>
      </c>
      <c r="U107" s="9">
        <v>4500050651</v>
      </c>
    </row>
    <row r="108" spans="2:21">
      <c r="B108" s="9">
        <v>4000118</v>
      </c>
      <c r="C108" s="9" t="s">
        <v>54</v>
      </c>
      <c r="D108" s="10">
        <v>44400</v>
      </c>
      <c r="E108" s="9" t="s">
        <v>48</v>
      </c>
      <c r="F108" s="9" t="s">
        <v>50</v>
      </c>
      <c r="G108" s="13">
        <v>15</v>
      </c>
      <c r="H108" s="12">
        <v>131.47</v>
      </c>
      <c r="I108" s="13">
        <v>0</v>
      </c>
      <c r="J108" s="12">
        <v>0</v>
      </c>
      <c r="K108" s="13">
        <v>0</v>
      </c>
      <c r="L108" s="12">
        <v>0</v>
      </c>
      <c r="M108" s="9" t="s">
        <v>50</v>
      </c>
      <c r="N108" s="9" t="s">
        <v>51</v>
      </c>
      <c r="O108" s="9" t="s">
        <v>52</v>
      </c>
      <c r="P108" s="9">
        <v>7</v>
      </c>
      <c r="Q108" s="9" t="s">
        <v>53</v>
      </c>
      <c r="R108" s="9">
        <v>4026</v>
      </c>
      <c r="S108" s="9" t="s">
        <v>48</v>
      </c>
      <c r="T108" s="12">
        <v>1972.05</v>
      </c>
      <c r="U108" s="9">
        <v>4700043236</v>
      </c>
    </row>
    <row r="109" spans="2:21">
      <c r="B109" s="9">
        <v>4000668</v>
      </c>
      <c r="C109" s="9" t="s">
        <v>58</v>
      </c>
      <c r="D109" s="10">
        <v>44400</v>
      </c>
      <c r="E109" s="9" t="s">
        <v>48</v>
      </c>
      <c r="F109" s="9" t="s">
        <v>50</v>
      </c>
      <c r="G109" s="13">
        <v>4</v>
      </c>
      <c r="H109" s="12">
        <v>996.94</v>
      </c>
      <c r="I109" s="13">
        <v>0</v>
      </c>
      <c r="J109" s="12">
        <v>0</v>
      </c>
      <c r="K109" s="13">
        <v>0</v>
      </c>
      <c r="L109" s="12">
        <v>0</v>
      </c>
      <c r="M109" s="9" t="s">
        <v>50</v>
      </c>
      <c r="N109" s="9" t="s">
        <v>51</v>
      </c>
      <c r="O109" s="9" t="s">
        <v>52</v>
      </c>
      <c r="P109" s="9">
        <v>7</v>
      </c>
      <c r="Q109" s="9" t="s">
        <v>53</v>
      </c>
      <c r="R109" s="9">
        <v>4008</v>
      </c>
      <c r="S109" s="9" t="s">
        <v>48</v>
      </c>
      <c r="T109" s="12">
        <v>3987.76</v>
      </c>
      <c r="U109" s="9">
        <v>4700043236</v>
      </c>
    </row>
    <row r="110" spans="2:21">
      <c r="B110" s="9">
        <v>4000120</v>
      </c>
      <c r="C110" s="9" t="s">
        <v>47</v>
      </c>
      <c r="D110" s="10">
        <v>44396</v>
      </c>
      <c r="E110" s="9" t="s">
        <v>67</v>
      </c>
      <c r="F110" s="9" t="s">
        <v>50</v>
      </c>
      <c r="G110" s="13">
        <v>750</v>
      </c>
      <c r="H110" s="12">
        <v>85</v>
      </c>
      <c r="I110" s="13">
        <v>0</v>
      </c>
      <c r="J110" s="12">
        <v>0</v>
      </c>
      <c r="K110" s="13">
        <v>0</v>
      </c>
      <c r="L110" s="12">
        <v>0</v>
      </c>
      <c r="M110" s="9" t="s">
        <v>56</v>
      </c>
      <c r="N110" s="9" t="s">
        <v>51</v>
      </c>
      <c r="O110" s="9" t="s">
        <v>52</v>
      </c>
      <c r="P110" s="9">
        <v>0</v>
      </c>
      <c r="Q110" s="9" t="s">
        <v>50</v>
      </c>
      <c r="R110" s="9">
        <v>4003</v>
      </c>
      <c r="S110" s="9" t="s">
        <v>67</v>
      </c>
      <c r="T110" s="12">
        <v>63750</v>
      </c>
      <c r="U110" s="9">
        <v>4500049830</v>
      </c>
    </row>
    <row r="111" spans="2:21">
      <c r="B111" s="9">
        <v>4000668</v>
      </c>
      <c r="C111" s="9" t="s">
        <v>58</v>
      </c>
      <c r="D111" s="10">
        <v>44378</v>
      </c>
      <c r="E111" s="9" t="s">
        <v>59</v>
      </c>
      <c r="F111" s="9" t="s">
        <v>50</v>
      </c>
      <c r="G111" s="13">
        <v>15</v>
      </c>
      <c r="H111" s="12">
        <v>970</v>
      </c>
      <c r="I111" s="13">
        <v>0</v>
      </c>
      <c r="J111" s="12">
        <v>0</v>
      </c>
      <c r="K111" s="13">
        <v>0</v>
      </c>
      <c r="L111" s="12">
        <v>0</v>
      </c>
      <c r="M111" s="9" t="s">
        <v>56</v>
      </c>
      <c r="N111" s="9" t="s">
        <v>51</v>
      </c>
      <c r="O111" s="9" t="s">
        <v>52</v>
      </c>
      <c r="P111" s="9">
        <v>0</v>
      </c>
      <c r="Q111" s="9" t="s">
        <v>50</v>
      </c>
      <c r="R111" s="9">
        <v>4008</v>
      </c>
      <c r="S111" s="9" t="s">
        <v>60</v>
      </c>
      <c r="T111" s="12">
        <v>14550</v>
      </c>
      <c r="U111" s="9">
        <v>4500048851</v>
      </c>
    </row>
    <row r="112" spans="2:21">
      <c r="B112" s="9">
        <v>4001887</v>
      </c>
      <c r="C112" s="9" t="s">
        <v>66</v>
      </c>
      <c r="D112" s="10">
        <v>44329</v>
      </c>
      <c r="E112" s="9" t="s">
        <v>68</v>
      </c>
      <c r="F112" s="9" t="s">
        <v>50</v>
      </c>
      <c r="G112" s="13">
        <v>50</v>
      </c>
      <c r="H112" s="12">
        <v>205</v>
      </c>
      <c r="I112" s="13">
        <v>0</v>
      </c>
      <c r="J112" s="12">
        <v>0</v>
      </c>
      <c r="K112" s="13">
        <v>0</v>
      </c>
      <c r="L112" s="12">
        <v>0</v>
      </c>
      <c r="M112" s="9" t="s">
        <v>69</v>
      </c>
      <c r="N112" s="9" t="s">
        <v>51</v>
      </c>
      <c r="O112" s="9" t="s">
        <v>52</v>
      </c>
      <c r="P112" s="9">
        <v>0</v>
      </c>
      <c r="Q112" s="9" t="s">
        <v>50</v>
      </c>
      <c r="R112" s="9">
        <v>4009</v>
      </c>
      <c r="S112" s="9" t="s">
        <v>68</v>
      </c>
      <c r="T112" s="12">
        <v>10250</v>
      </c>
      <c r="U112" s="9">
        <v>4500046458</v>
      </c>
    </row>
    <row r="113" spans="2:21">
      <c r="B113" s="9">
        <v>4001887</v>
      </c>
      <c r="C113" s="9" t="s">
        <v>66</v>
      </c>
      <c r="D113" s="10">
        <v>44328</v>
      </c>
      <c r="E113" s="9" t="s">
        <v>65</v>
      </c>
      <c r="F113" s="9" t="s">
        <v>50</v>
      </c>
      <c r="G113" s="13">
        <v>50</v>
      </c>
      <c r="H113" s="12">
        <v>205</v>
      </c>
      <c r="I113" s="13">
        <v>0</v>
      </c>
      <c r="J113" s="12">
        <v>0</v>
      </c>
      <c r="K113" s="13">
        <v>0</v>
      </c>
      <c r="L113" s="12">
        <v>0</v>
      </c>
      <c r="M113" s="9" t="s">
        <v>56</v>
      </c>
      <c r="N113" s="9" t="s">
        <v>51</v>
      </c>
      <c r="O113" s="9" t="s">
        <v>52</v>
      </c>
      <c r="P113" s="9">
        <v>0</v>
      </c>
      <c r="Q113" s="9" t="s">
        <v>50</v>
      </c>
      <c r="R113" s="9">
        <v>4009</v>
      </c>
      <c r="S113" s="9" t="s">
        <v>65</v>
      </c>
      <c r="T113" s="12">
        <v>10250</v>
      </c>
      <c r="U113" s="9">
        <v>4500046381</v>
      </c>
    </row>
    <row r="114" spans="2:21">
      <c r="B114" s="9">
        <v>4000147</v>
      </c>
      <c r="C114" s="9" t="s">
        <v>75</v>
      </c>
      <c r="D114" s="10">
        <v>44305</v>
      </c>
      <c r="E114" s="9" t="s">
        <v>48</v>
      </c>
      <c r="F114" s="9" t="s">
        <v>50</v>
      </c>
      <c r="G114" s="11">
        <v>0.1</v>
      </c>
      <c r="H114" s="12">
        <v>394.51</v>
      </c>
      <c r="I114" s="13">
        <v>0</v>
      </c>
      <c r="J114" s="12">
        <v>0</v>
      </c>
      <c r="K114" s="13">
        <v>0</v>
      </c>
      <c r="L114" s="12">
        <v>0</v>
      </c>
      <c r="M114" s="9" t="s">
        <v>50</v>
      </c>
      <c r="N114" s="9" t="s">
        <v>51</v>
      </c>
      <c r="O114" s="9" t="s">
        <v>52</v>
      </c>
      <c r="P114" s="9">
        <v>7</v>
      </c>
      <c r="Q114" s="9" t="s">
        <v>53</v>
      </c>
      <c r="R114" s="9">
        <v>4001</v>
      </c>
      <c r="S114" s="9" t="s">
        <v>48</v>
      </c>
      <c r="T114" s="12">
        <v>39.450000000000003</v>
      </c>
      <c r="U114" s="9">
        <v>4700039033</v>
      </c>
    </row>
    <row r="115" spans="2:21">
      <c r="B115" s="9">
        <v>4000118</v>
      </c>
      <c r="C115" s="9" t="s">
        <v>54</v>
      </c>
      <c r="D115" s="10">
        <v>44296</v>
      </c>
      <c r="E115" s="9" t="s">
        <v>83</v>
      </c>
      <c r="F115" s="9" t="s">
        <v>50</v>
      </c>
      <c r="G115" s="13">
        <v>215</v>
      </c>
      <c r="H115" s="12">
        <v>117.07</v>
      </c>
      <c r="I115" s="13">
        <v>0</v>
      </c>
      <c r="J115" s="12">
        <v>0</v>
      </c>
      <c r="K115" s="13">
        <v>0</v>
      </c>
      <c r="L115" s="12">
        <v>0</v>
      </c>
      <c r="M115" s="9" t="s">
        <v>56</v>
      </c>
      <c r="N115" s="9" t="s">
        <v>51</v>
      </c>
      <c r="O115" s="9" t="s">
        <v>52</v>
      </c>
      <c r="P115" s="9">
        <v>0</v>
      </c>
      <c r="Q115" s="9" t="s">
        <v>50</v>
      </c>
      <c r="R115" s="9">
        <v>4026</v>
      </c>
      <c r="S115" s="9" t="s">
        <v>83</v>
      </c>
      <c r="T115" s="12">
        <v>25170.05</v>
      </c>
      <c r="U115" s="9">
        <v>4500044370</v>
      </c>
    </row>
    <row r="116" spans="2:21">
      <c r="B116" s="9">
        <v>4000120</v>
      </c>
      <c r="C116" s="9" t="s">
        <v>47</v>
      </c>
      <c r="D116" s="10">
        <v>44296</v>
      </c>
      <c r="E116" s="9" t="s">
        <v>67</v>
      </c>
      <c r="F116" s="9" t="s">
        <v>50</v>
      </c>
      <c r="G116" s="13">
        <v>1250</v>
      </c>
      <c r="H116" s="12">
        <v>82</v>
      </c>
      <c r="I116" s="13">
        <v>0</v>
      </c>
      <c r="J116" s="12">
        <v>0</v>
      </c>
      <c r="K116" s="13">
        <v>0</v>
      </c>
      <c r="L116" s="12">
        <v>0</v>
      </c>
      <c r="M116" s="9" t="s">
        <v>56</v>
      </c>
      <c r="N116" s="9" t="s">
        <v>51</v>
      </c>
      <c r="O116" s="9" t="s">
        <v>52</v>
      </c>
      <c r="P116" s="9">
        <v>0</v>
      </c>
      <c r="Q116" s="9" t="s">
        <v>50</v>
      </c>
      <c r="R116" s="9">
        <v>4003</v>
      </c>
      <c r="S116" s="9" t="s">
        <v>67</v>
      </c>
      <c r="T116" s="12">
        <v>102500</v>
      </c>
      <c r="U116" s="9">
        <v>4500044378</v>
      </c>
    </row>
    <row r="117" spans="2:21">
      <c r="B117" s="9">
        <v>4000251</v>
      </c>
      <c r="C117" s="9" t="s">
        <v>61</v>
      </c>
      <c r="D117" s="10">
        <v>44275</v>
      </c>
      <c r="E117" s="9" t="s">
        <v>62</v>
      </c>
      <c r="F117" s="9" t="s">
        <v>50</v>
      </c>
      <c r="G117" s="13">
        <v>50</v>
      </c>
      <c r="H117" s="12">
        <v>250</v>
      </c>
      <c r="I117" s="13">
        <v>0</v>
      </c>
      <c r="J117" s="12">
        <v>0</v>
      </c>
      <c r="K117" s="13">
        <v>0</v>
      </c>
      <c r="L117" s="12">
        <v>0</v>
      </c>
      <c r="M117" s="9" t="s">
        <v>56</v>
      </c>
      <c r="N117" s="9" t="s">
        <v>51</v>
      </c>
      <c r="O117" s="9" t="s">
        <v>52</v>
      </c>
      <c r="P117" s="9">
        <v>0</v>
      </c>
      <c r="Q117" s="9" t="s">
        <v>50</v>
      </c>
      <c r="R117" s="9">
        <v>4009</v>
      </c>
      <c r="S117" s="9" t="s">
        <v>63</v>
      </c>
      <c r="T117" s="12">
        <v>12500</v>
      </c>
      <c r="U117" s="9">
        <v>4500042974</v>
      </c>
    </row>
    <row r="118" spans="2:21">
      <c r="B118" s="9">
        <v>4000431</v>
      </c>
      <c r="C118" s="9" t="s">
        <v>64</v>
      </c>
      <c r="D118" s="10">
        <v>44272</v>
      </c>
      <c r="E118" s="9" t="s">
        <v>72</v>
      </c>
      <c r="F118" s="9" t="s">
        <v>50</v>
      </c>
      <c r="G118" s="13">
        <v>5</v>
      </c>
      <c r="H118" s="12">
        <v>1946.36</v>
      </c>
      <c r="I118" s="13">
        <v>0</v>
      </c>
      <c r="J118" s="12">
        <v>0</v>
      </c>
      <c r="K118" s="13">
        <v>0</v>
      </c>
      <c r="L118" s="12">
        <v>0</v>
      </c>
      <c r="M118" s="9" t="s">
        <v>56</v>
      </c>
      <c r="N118" s="9" t="s">
        <v>51</v>
      </c>
      <c r="O118" s="9" t="s">
        <v>52</v>
      </c>
      <c r="P118" s="9">
        <v>0</v>
      </c>
      <c r="Q118" s="9" t="s">
        <v>50</v>
      </c>
      <c r="R118" s="9">
        <v>4004</v>
      </c>
      <c r="S118" s="9" t="s">
        <v>73</v>
      </c>
      <c r="T118" s="12">
        <v>9731.7999999999993</v>
      </c>
      <c r="U118" s="9">
        <v>4500042703</v>
      </c>
    </row>
    <row r="119" spans="2:21">
      <c r="B119" s="9">
        <v>4000118</v>
      </c>
      <c r="C119" s="9" t="s">
        <v>54</v>
      </c>
      <c r="D119" s="10">
        <v>44272</v>
      </c>
      <c r="E119" s="9" t="s">
        <v>48</v>
      </c>
      <c r="F119" s="9" t="s">
        <v>50</v>
      </c>
      <c r="G119" s="13">
        <v>40</v>
      </c>
      <c r="H119" s="12">
        <v>132.55000000000001</v>
      </c>
      <c r="I119" s="13">
        <v>0</v>
      </c>
      <c r="J119" s="12">
        <v>0</v>
      </c>
      <c r="K119" s="13">
        <v>0</v>
      </c>
      <c r="L119" s="12">
        <v>0</v>
      </c>
      <c r="M119" s="9" t="s">
        <v>50</v>
      </c>
      <c r="N119" s="9" t="s">
        <v>51</v>
      </c>
      <c r="O119" s="9" t="s">
        <v>52</v>
      </c>
      <c r="P119" s="9">
        <v>7</v>
      </c>
      <c r="Q119" s="9" t="s">
        <v>53</v>
      </c>
      <c r="R119" s="9">
        <v>4026</v>
      </c>
      <c r="S119" s="9" t="s">
        <v>48</v>
      </c>
      <c r="T119" s="12">
        <v>5302</v>
      </c>
      <c r="U119" s="9">
        <v>4700036990</v>
      </c>
    </row>
    <row r="120" spans="2:21">
      <c r="B120" s="9">
        <v>4000118</v>
      </c>
      <c r="C120" s="9" t="s">
        <v>54</v>
      </c>
      <c r="D120" s="10">
        <v>44271</v>
      </c>
      <c r="E120" s="9" t="s">
        <v>83</v>
      </c>
      <c r="F120" s="9" t="s">
        <v>49</v>
      </c>
      <c r="G120" s="13">
        <v>215</v>
      </c>
      <c r="H120" s="12">
        <v>117.07</v>
      </c>
      <c r="I120" s="13">
        <v>0</v>
      </c>
      <c r="J120" s="12">
        <v>0</v>
      </c>
      <c r="K120" s="13">
        <v>0</v>
      </c>
      <c r="L120" s="12">
        <v>0</v>
      </c>
      <c r="M120" s="9" t="s">
        <v>56</v>
      </c>
      <c r="N120" s="9" t="s">
        <v>51</v>
      </c>
      <c r="O120" s="9" t="s">
        <v>52</v>
      </c>
      <c r="P120" s="9">
        <v>0</v>
      </c>
      <c r="Q120" s="9" t="s">
        <v>50</v>
      </c>
      <c r="R120" s="9">
        <v>4026</v>
      </c>
      <c r="S120" s="9" t="s">
        <v>83</v>
      </c>
      <c r="T120" s="12">
        <v>25170.05</v>
      </c>
      <c r="U120" s="9">
        <v>4500042623</v>
      </c>
    </row>
    <row r="121" spans="2:21">
      <c r="B121" s="9">
        <v>4000147</v>
      </c>
      <c r="C121" s="9" t="s">
        <v>75</v>
      </c>
      <c r="D121" s="10">
        <v>44263</v>
      </c>
      <c r="E121" s="9" t="s">
        <v>79</v>
      </c>
      <c r="F121" s="9" t="s">
        <v>50</v>
      </c>
      <c r="G121" s="13">
        <v>5</v>
      </c>
      <c r="H121" s="12">
        <v>185</v>
      </c>
      <c r="I121" s="13">
        <v>0</v>
      </c>
      <c r="J121" s="12">
        <v>0</v>
      </c>
      <c r="K121" s="13">
        <v>0</v>
      </c>
      <c r="L121" s="12">
        <v>0</v>
      </c>
      <c r="M121" s="9" t="s">
        <v>56</v>
      </c>
      <c r="N121" s="9" t="s">
        <v>51</v>
      </c>
      <c r="O121" s="9" t="s">
        <v>52</v>
      </c>
      <c r="P121" s="9">
        <v>0</v>
      </c>
      <c r="Q121" s="9" t="s">
        <v>50</v>
      </c>
      <c r="R121" s="9">
        <v>4001</v>
      </c>
      <c r="S121" s="9" t="s">
        <v>80</v>
      </c>
      <c r="T121" s="12">
        <v>925</v>
      </c>
      <c r="U121" s="9">
        <v>4500041847</v>
      </c>
    </row>
    <row r="122" spans="2:21">
      <c r="B122" s="9">
        <v>4001583</v>
      </c>
      <c r="C122" s="9" t="s">
        <v>10</v>
      </c>
      <c r="D122" s="10">
        <v>44263</v>
      </c>
      <c r="E122" s="9" t="s">
        <v>77</v>
      </c>
      <c r="F122" s="9" t="s">
        <v>49</v>
      </c>
      <c r="G122" s="13">
        <v>13</v>
      </c>
      <c r="H122" s="12">
        <v>6900</v>
      </c>
      <c r="I122" s="13">
        <v>0</v>
      </c>
      <c r="J122" s="12">
        <v>0</v>
      </c>
      <c r="K122" s="13">
        <v>0</v>
      </c>
      <c r="L122" s="12">
        <v>0</v>
      </c>
      <c r="M122" s="9" t="s">
        <v>56</v>
      </c>
      <c r="N122" s="9" t="s">
        <v>51</v>
      </c>
      <c r="O122" s="9" t="s">
        <v>52</v>
      </c>
      <c r="P122" s="9">
        <v>0</v>
      </c>
      <c r="Q122" s="9" t="s">
        <v>50</v>
      </c>
      <c r="R122" s="9">
        <v>4003</v>
      </c>
      <c r="S122" s="9" t="s">
        <v>78</v>
      </c>
      <c r="T122" s="12">
        <v>89700</v>
      </c>
      <c r="U122" s="9">
        <v>4500041866</v>
      </c>
    </row>
    <row r="123" spans="2:21">
      <c r="B123" s="9">
        <v>4000120</v>
      </c>
      <c r="C123" s="9" t="s">
        <v>47</v>
      </c>
      <c r="D123" s="10">
        <v>44263</v>
      </c>
      <c r="E123" s="9" t="s">
        <v>70</v>
      </c>
      <c r="F123" s="9" t="s">
        <v>50</v>
      </c>
      <c r="G123" s="13">
        <v>250</v>
      </c>
      <c r="H123" s="12">
        <v>66</v>
      </c>
      <c r="I123" s="13">
        <v>0</v>
      </c>
      <c r="J123" s="12">
        <v>0</v>
      </c>
      <c r="K123" s="13">
        <v>0</v>
      </c>
      <c r="L123" s="12">
        <v>0</v>
      </c>
      <c r="M123" s="9" t="s">
        <v>56</v>
      </c>
      <c r="N123" s="9" t="s">
        <v>51</v>
      </c>
      <c r="O123" s="9" t="s">
        <v>52</v>
      </c>
      <c r="P123" s="9">
        <v>0</v>
      </c>
      <c r="Q123" s="9" t="s">
        <v>50</v>
      </c>
      <c r="R123" s="9">
        <v>4003</v>
      </c>
      <c r="S123" s="9" t="s">
        <v>71</v>
      </c>
      <c r="T123" s="12">
        <v>16500</v>
      </c>
      <c r="U123" s="9">
        <v>4500041869</v>
      </c>
    </row>
    <row r="124" spans="2:21">
      <c r="B124" s="9">
        <v>4001583</v>
      </c>
      <c r="C124" s="9" t="s">
        <v>10</v>
      </c>
      <c r="D124" s="10">
        <v>44261</v>
      </c>
      <c r="E124" s="9" t="s">
        <v>77</v>
      </c>
      <c r="F124" s="9" t="s">
        <v>50</v>
      </c>
      <c r="G124" s="13">
        <v>18</v>
      </c>
      <c r="H124" s="12">
        <v>6900</v>
      </c>
      <c r="I124" s="13">
        <v>0</v>
      </c>
      <c r="J124" s="12">
        <v>0</v>
      </c>
      <c r="K124" s="13">
        <v>0</v>
      </c>
      <c r="L124" s="12">
        <v>0</v>
      </c>
      <c r="M124" s="9" t="s">
        <v>56</v>
      </c>
      <c r="N124" s="9" t="s">
        <v>51</v>
      </c>
      <c r="O124" s="9" t="s">
        <v>52</v>
      </c>
      <c r="P124" s="9">
        <v>0</v>
      </c>
      <c r="Q124" s="9" t="s">
        <v>50</v>
      </c>
      <c r="R124" s="9">
        <v>4003</v>
      </c>
      <c r="S124" s="9" t="s">
        <v>78</v>
      </c>
      <c r="T124" s="12">
        <v>124200</v>
      </c>
      <c r="U124" s="9">
        <v>4500041700</v>
      </c>
    </row>
    <row r="125" spans="2:21">
      <c r="B125" s="9">
        <v>4000120</v>
      </c>
      <c r="C125" s="9" t="s">
        <v>47</v>
      </c>
      <c r="D125" s="10">
        <v>44254</v>
      </c>
      <c r="E125" s="9" t="s">
        <v>67</v>
      </c>
      <c r="F125" s="9" t="s">
        <v>49</v>
      </c>
      <c r="G125" s="13">
        <v>1000</v>
      </c>
      <c r="H125" s="12">
        <v>66</v>
      </c>
      <c r="I125" s="13">
        <v>0</v>
      </c>
      <c r="J125" s="12">
        <v>0</v>
      </c>
      <c r="K125" s="13">
        <v>0</v>
      </c>
      <c r="L125" s="12">
        <v>0</v>
      </c>
      <c r="M125" s="9" t="s">
        <v>56</v>
      </c>
      <c r="N125" s="9" t="s">
        <v>51</v>
      </c>
      <c r="O125" s="9" t="s">
        <v>52</v>
      </c>
      <c r="P125" s="9">
        <v>0</v>
      </c>
      <c r="Q125" s="9" t="s">
        <v>50</v>
      </c>
      <c r="R125" s="9">
        <v>4003</v>
      </c>
      <c r="S125" s="9" t="s">
        <v>67</v>
      </c>
      <c r="T125" s="12">
        <v>66000</v>
      </c>
      <c r="U125" s="9">
        <v>4500041291</v>
      </c>
    </row>
    <row r="126" spans="2:21">
      <c r="B126" s="9">
        <v>4000120</v>
      </c>
      <c r="C126" s="9" t="s">
        <v>47</v>
      </c>
      <c r="D126" s="10">
        <v>44254</v>
      </c>
      <c r="E126" s="9" t="s">
        <v>67</v>
      </c>
      <c r="F126" s="9" t="s">
        <v>50</v>
      </c>
      <c r="G126" s="13">
        <v>1000</v>
      </c>
      <c r="H126" s="12">
        <v>66</v>
      </c>
      <c r="I126" s="13">
        <v>0</v>
      </c>
      <c r="J126" s="12">
        <v>0</v>
      </c>
      <c r="K126" s="13">
        <v>0</v>
      </c>
      <c r="L126" s="12">
        <v>0</v>
      </c>
      <c r="M126" s="9" t="s">
        <v>56</v>
      </c>
      <c r="N126" s="9" t="s">
        <v>51</v>
      </c>
      <c r="O126" s="9" t="s">
        <v>52</v>
      </c>
      <c r="P126" s="9">
        <v>0</v>
      </c>
      <c r="Q126" s="9" t="s">
        <v>50</v>
      </c>
      <c r="R126" s="9">
        <v>4003</v>
      </c>
      <c r="S126" s="9" t="s">
        <v>67</v>
      </c>
      <c r="T126" s="12">
        <v>66000</v>
      </c>
      <c r="U126" s="9">
        <v>4500041294</v>
      </c>
    </row>
    <row r="127" spans="2:21">
      <c r="B127" s="9">
        <v>4000118</v>
      </c>
      <c r="C127" s="9" t="s">
        <v>54</v>
      </c>
      <c r="D127" s="10">
        <v>44247</v>
      </c>
      <c r="E127" s="9" t="s">
        <v>48</v>
      </c>
      <c r="F127" s="9" t="s">
        <v>50</v>
      </c>
      <c r="G127" s="13">
        <v>10</v>
      </c>
      <c r="H127" s="12">
        <v>117.07</v>
      </c>
      <c r="I127" s="13">
        <v>0</v>
      </c>
      <c r="J127" s="12">
        <v>0</v>
      </c>
      <c r="K127" s="13">
        <v>0</v>
      </c>
      <c r="L127" s="12">
        <v>0</v>
      </c>
      <c r="M127" s="9" t="s">
        <v>50</v>
      </c>
      <c r="N127" s="9" t="s">
        <v>51</v>
      </c>
      <c r="O127" s="9" t="s">
        <v>52</v>
      </c>
      <c r="P127" s="9">
        <v>7</v>
      </c>
      <c r="Q127" s="9" t="s">
        <v>53</v>
      </c>
      <c r="R127" s="9">
        <v>4026</v>
      </c>
      <c r="S127" s="9" t="s">
        <v>48</v>
      </c>
      <c r="T127" s="12">
        <v>1170.7</v>
      </c>
      <c r="U127" s="9">
        <v>4700035446</v>
      </c>
    </row>
    <row r="128" spans="2:21">
      <c r="B128" s="9">
        <v>4000120</v>
      </c>
      <c r="C128" s="9" t="s">
        <v>47</v>
      </c>
      <c r="D128" s="10">
        <v>44247</v>
      </c>
      <c r="E128" s="9" t="s">
        <v>48</v>
      </c>
      <c r="F128" s="9" t="s">
        <v>50</v>
      </c>
      <c r="G128" s="13">
        <v>250</v>
      </c>
      <c r="H128" s="12">
        <v>77.599999999999994</v>
      </c>
      <c r="I128" s="13">
        <v>0</v>
      </c>
      <c r="J128" s="12">
        <v>0</v>
      </c>
      <c r="K128" s="13">
        <v>0</v>
      </c>
      <c r="L128" s="12">
        <v>0</v>
      </c>
      <c r="M128" s="9" t="s">
        <v>50</v>
      </c>
      <c r="N128" s="9" t="s">
        <v>51</v>
      </c>
      <c r="O128" s="9" t="s">
        <v>52</v>
      </c>
      <c r="P128" s="9">
        <v>7</v>
      </c>
      <c r="Q128" s="9" t="s">
        <v>53</v>
      </c>
      <c r="R128" s="9">
        <v>4003</v>
      </c>
      <c r="S128" s="9" t="s">
        <v>48</v>
      </c>
      <c r="T128" s="12">
        <v>19400</v>
      </c>
      <c r="U128" s="9">
        <v>4700035446</v>
      </c>
    </row>
    <row r="129" spans="2:21">
      <c r="B129" s="9">
        <v>4000118</v>
      </c>
      <c r="C129" s="9" t="s">
        <v>54</v>
      </c>
      <c r="D129" s="10">
        <v>44245</v>
      </c>
      <c r="E129" s="9" t="s">
        <v>83</v>
      </c>
      <c r="F129" s="9" t="s">
        <v>50</v>
      </c>
      <c r="G129" s="13">
        <v>50</v>
      </c>
      <c r="H129" s="12">
        <v>119.29</v>
      </c>
      <c r="I129" s="13">
        <v>0</v>
      </c>
      <c r="J129" s="12">
        <v>0</v>
      </c>
      <c r="K129" s="13">
        <v>0</v>
      </c>
      <c r="L129" s="12">
        <v>0</v>
      </c>
      <c r="M129" s="9" t="s">
        <v>56</v>
      </c>
      <c r="N129" s="9" t="s">
        <v>51</v>
      </c>
      <c r="O129" s="9" t="s">
        <v>52</v>
      </c>
      <c r="P129" s="9">
        <v>0</v>
      </c>
      <c r="Q129" s="9" t="s">
        <v>50</v>
      </c>
      <c r="R129" s="9">
        <v>4026</v>
      </c>
      <c r="S129" s="9" t="s">
        <v>83</v>
      </c>
      <c r="T129" s="12">
        <v>5964.5</v>
      </c>
      <c r="U129" s="9">
        <v>4500040659</v>
      </c>
    </row>
    <row r="130" spans="2:21">
      <c r="B130" s="9">
        <v>4000120</v>
      </c>
      <c r="C130" s="9" t="s">
        <v>47</v>
      </c>
      <c r="D130" s="10">
        <v>44242</v>
      </c>
      <c r="E130" s="9" t="s">
        <v>67</v>
      </c>
      <c r="F130" s="9" t="s">
        <v>49</v>
      </c>
      <c r="G130" s="13">
        <v>700</v>
      </c>
      <c r="H130" s="12">
        <v>66</v>
      </c>
      <c r="I130" s="13">
        <v>0</v>
      </c>
      <c r="J130" s="12">
        <v>0</v>
      </c>
      <c r="K130" s="13">
        <v>0</v>
      </c>
      <c r="L130" s="12">
        <v>0</v>
      </c>
      <c r="M130" s="9" t="s">
        <v>56</v>
      </c>
      <c r="N130" s="9" t="s">
        <v>51</v>
      </c>
      <c r="O130" s="9" t="s">
        <v>52</v>
      </c>
      <c r="P130" s="9">
        <v>0</v>
      </c>
      <c r="Q130" s="9" t="s">
        <v>50</v>
      </c>
      <c r="R130" s="9">
        <v>4003</v>
      </c>
      <c r="S130" s="9" t="s">
        <v>67</v>
      </c>
      <c r="T130" s="12">
        <v>46200</v>
      </c>
      <c r="U130" s="9">
        <v>4500040435</v>
      </c>
    </row>
    <row r="131" spans="2:21">
      <c r="B131" s="9">
        <v>4000120</v>
      </c>
      <c r="C131" s="9" t="s">
        <v>47</v>
      </c>
      <c r="D131" s="10">
        <v>44235</v>
      </c>
      <c r="E131" s="9" t="s">
        <v>67</v>
      </c>
      <c r="F131" s="9" t="s">
        <v>49</v>
      </c>
      <c r="G131" s="13">
        <v>250</v>
      </c>
      <c r="H131" s="12">
        <v>66</v>
      </c>
      <c r="I131" s="13">
        <v>0</v>
      </c>
      <c r="J131" s="12">
        <v>0</v>
      </c>
      <c r="K131" s="13">
        <v>0</v>
      </c>
      <c r="L131" s="12">
        <v>0</v>
      </c>
      <c r="M131" s="9" t="s">
        <v>56</v>
      </c>
      <c r="N131" s="9" t="s">
        <v>51</v>
      </c>
      <c r="O131" s="9" t="s">
        <v>52</v>
      </c>
      <c r="P131" s="9">
        <v>0</v>
      </c>
      <c r="Q131" s="9" t="s">
        <v>50</v>
      </c>
      <c r="R131" s="9">
        <v>4003</v>
      </c>
      <c r="S131" s="9" t="s">
        <v>67</v>
      </c>
      <c r="T131" s="12">
        <v>16500</v>
      </c>
      <c r="U131" s="9">
        <v>4500039915</v>
      </c>
    </row>
    <row r="132" spans="2:21">
      <c r="B132" s="9">
        <v>4000120</v>
      </c>
      <c r="C132" s="9" t="s">
        <v>47</v>
      </c>
      <c r="D132" s="10">
        <v>44229</v>
      </c>
      <c r="E132" s="9" t="s">
        <v>48</v>
      </c>
      <c r="F132" s="9" t="s">
        <v>50</v>
      </c>
      <c r="G132" s="13">
        <v>500</v>
      </c>
      <c r="H132" s="12">
        <v>77.599999999999994</v>
      </c>
      <c r="I132" s="13">
        <v>0</v>
      </c>
      <c r="J132" s="12">
        <v>0</v>
      </c>
      <c r="K132" s="13">
        <v>0</v>
      </c>
      <c r="L132" s="12">
        <v>0</v>
      </c>
      <c r="M132" s="9" t="s">
        <v>50</v>
      </c>
      <c r="N132" s="9" t="s">
        <v>51</v>
      </c>
      <c r="O132" s="9" t="s">
        <v>52</v>
      </c>
      <c r="P132" s="9">
        <v>7</v>
      </c>
      <c r="Q132" s="9" t="s">
        <v>53</v>
      </c>
      <c r="R132" s="9">
        <v>4003</v>
      </c>
      <c r="S132" s="9" t="s">
        <v>48</v>
      </c>
      <c r="T132" s="12">
        <v>38800</v>
      </c>
      <c r="U132" s="9">
        <v>4700034153</v>
      </c>
    </row>
    <row r="133" spans="2:21">
      <c r="B133" s="9">
        <v>4000120</v>
      </c>
      <c r="C133" s="9" t="s">
        <v>47</v>
      </c>
      <c r="D133" s="10">
        <v>44223</v>
      </c>
      <c r="E133" s="9" t="s">
        <v>48</v>
      </c>
      <c r="F133" s="9" t="s">
        <v>50</v>
      </c>
      <c r="G133" s="11">
        <v>97.36</v>
      </c>
      <c r="H133" s="12">
        <v>77.599999999999994</v>
      </c>
      <c r="I133" s="13">
        <v>0</v>
      </c>
      <c r="J133" s="12">
        <v>0</v>
      </c>
      <c r="K133" s="13">
        <v>0</v>
      </c>
      <c r="L133" s="12">
        <v>0</v>
      </c>
      <c r="M133" s="9" t="s">
        <v>50</v>
      </c>
      <c r="N133" s="9" t="s">
        <v>51</v>
      </c>
      <c r="O133" s="9" t="s">
        <v>52</v>
      </c>
      <c r="P133" s="9">
        <v>7</v>
      </c>
      <c r="Q133" s="9" t="s">
        <v>53</v>
      </c>
      <c r="R133" s="9">
        <v>4003</v>
      </c>
      <c r="S133" s="9" t="s">
        <v>48</v>
      </c>
      <c r="T133" s="12">
        <v>7555.14</v>
      </c>
      <c r="U133" s="9">
        <v>4700033770</v>
      </c>
    </row>
    <row r="134" spans="2:21">
      <c r="B134" s="9">
        <v>4000120</v>
      </c>
      <c r="C134" s="9" t="s">
        <v>47</v>
      </c>
      <c r="D134" s="10">
        <v>44223</v>
      </c>
      <c r="E134" s="9" t="s">
        <v>48</v>
      </c>
      <c r="F134" s="9" t="s">
        <v>50</v>
      </c>
      <c r="G134" s="11">
        <v>210.1</v>
      </c>
      <c r="H134" s="12">
        <v>77.599999999999994</v>
      </c>
      <c r="I134" s="13">
        <v>0</v>
      </c>
      <c r="J134" s="12">
        <v>0</v>
      </c>
      <c r="K134" s="13">
        <v>0</v>
      </c>
      <c r="L134" s="12">
        <v>0</v>
      </c>
      <c r="M134" s="9" t="s">
        <v>50</v>
      </c>
      <c r="N134" s="9" t="s">
        <v>51</v>
      </c>
      <c r="O134" s="9" t="s">
        <v>52</v>
      </c>
      <c r="P134" s="9">
        <v>7</v>
      </c>
      <c r="Q134" s="9" t="s">
        <v>53</v>
      </c>
      <c r="R134" s="9">
        <v>4003</v>
      </c>
      <c r="S134" s="9" t="s">
        <v>48</v>
      </c>
      <c r="T134" s="12">
        <v>16303.76</v>
      </c>
      <c r="U134" s="9">
        <v>4700033770</v>
      </c>
    </row>
    <row r="135" spans="2:21">
      <c r="B135" s="9">
        <v>4000120</v>
      </c>
      <c r="C135" s="9" t="s">
        <v>47</v>
      </c>
      <c r="D135" s="10">
        <v>44223</v>
      </c>
      <c r="E135" s="9" t="s">
        <v>48</v>
      </c>
      <c r="F135" s="9" t="s">
        <v>50</v>
      </c>
      <c r="G135" s="11">
        <v>60.884999999999998</v>
      </c>
      <c r="H135" s="12">
        <v>77.599999999999994</v>
      </c>
      <c r="I135" s="13">
        <v>0</v>
      </c>
      <c r="J135" s="12">
        <v>0</v>
      </c>
      <c r="K135" s="13">
        <v>0</v>
      </c>
      <c r="L135" s="12">
        <v>0</v>
      </c>
      <c r="M135" s="9" t="s">
        <v>50</v>
      </c>
      <c r="N135" s="9" t="s">
        <v>51</v>
      </c>
      <c r="O135" s="9" t="s">
        <v>52</v>
      </c>
      <c r="P135" s="9">
        <v>7</v>
      </c>
      <c r="Q135" s="9" t="s">
        <v>53</v>
      </c>
      <c r="R135" s="9">
        <v>4003</v>
      </c>
      <c r="S135" s="9" t="s">
        <v>48</v>
      </c>
      <c r="T135" s="12">
        <v>4724.68</v>
      </c>
      <c r="U135" s="9">
        <v>4700033770</v>
      </c>
    </row>
    <row r="136" spans="2:21">
      <c r="B136" s="9">
        <v>4000120</v>
      </c>
      <c r="C136" s="9" t="s">
        <v>47</v>
      </c>
      <c r="D136" s="10">
        <v>44223</v>
      </c>
      <c r="E136" s="9" t="s">
        <v>48</v>
      </c>
      <c r="F136" s="9" t="s">
        <v>50</v>
      </c>
      <c r="G136" s="11">
        <v>131.655</v>
      </c>
      <c r="H136" s="12">
        <v>77.599999999999994</v>
      </c>
      <c r="I136" s="13">
        <v>0</v>
      </c>
      <c r="J136" s="12">
        <v>0</v>
      </c>
      <c r="K136" s="13">
        <v>0</v>
      </c>
      <c r="L136" s="12">
        <v>0</v>
      </c>
      <c r="M136" s="9" t="s">
        <v>50</v>
      </c>
      <c r="N136" s="9" t="s">
        <v>51</v>
      </c>
      <c r="O136" s="9" t="s">
        <v>52</v>
      </c>
      <c r="P136" s="9">
        <v>7</v>
      </c>
      <c r="Q136" s="9" t="s">
        <v>53</v>
      </c>
      <c r="R136" s="9">
        <v>4003</v>
      </c>
      <c r="S136" s="9" t="s">
        <v>48</v>
      </c>
      <c r="T136" s="12">
        <v>10216.43</v>
      </c>
      <c r="U136" s="9">
        <v>4700033770</v>
      </c>
    </row>
    <row r="137" spans="2:21">
      <c r="B137" s="9">
        <v>4000120</v>
      </c>
      <c r="C137" s="9" t="s">
        <v>47</v>
      </c>
      <c r="D137" s="10">
        <v>44219</v>
      </c>
      <c r="E137" s="9" t="s">
        <v>48</v>
      </c>
      <c r="F137" s="9" t="s">
        <v>50</v>
      </c>
      <c r="G137" s="13">
        <v>250</v>
      </c>
      <c r="H137" s="12">
        <v>77.599999999999994</v>
      </c>
      <c r="I137" s="13">
        <v>0</v>
      </c>
      <c r="J137" s="12">
        <v>0</v>
      </c>
      <c r="K137" s="13">
        <v>0</v>
      </c>
      <c r="L137" s="12">
        <v>0</v>
      </c>
      <c r="M137" s="9" t="s">
        <v>50</v>
      </c>
      <c r="N137" s="9" t="s">
        <v>51</v>
      </c>
      <c r="O137" s="9" t="s">
        <v>52</v>
      </c>
      <c r="P137" s="9">
        <v>7</v>
      </c>
      <c r="Q137" s="9" t="s">
        <v>53</v>
      </c>
      <c r="R137" s="9">
        <v>4003</v>
      </c>
      <c r="S137" s="9" t="s">
        <v>48</v>
      </c>
      <c r="T137" s="12">
        <v>19400</v>
      </c>
      <c r="U137" s="9">
        <v>4700033659</v>
      </c>
    </row>
    <row r="138" spans="2:21">
      <c r="B138" s="9">
        <v>4000120</v>
      </c>
      <c r="C138" s="9" t="s">
        <v>47</v>
      </c>
      <c r="D138" s="10">
        <v>44215</v>
      </c>
      <c r="E138" s="9" t="s">
        <v>48</v>
      </c>
      <c r="F138" s="9" t="s">
        <v>50</v>
      </c>
      <c r="G138" s="13">
        <v>50</v>
      </c>
      <c r="H138" s="12">
        <v>82.29</v>
      </c>
      <c r="I138" s="13">
        <v>0</v>
      </c>
      <c r="J138" s="12">
        <v>0</v>
      </c>
      <c r="K138" s="13">
        <v>0</v>
      </c>
      <c r="L138" s="12">
        <v>0</v>
      </c>
      <c r="M138" s="9" t="s">
        <v>50</v>
      </c>
      <c r="N138" s="9" t="s">
        <v>51</v>
      </c>
      <c r="O138" s="9" t="s">
        <v>52</v>
      </c>
      <c r="P138" s="9">
        <v>7</v>
      </c>
      <c r="Q138" s="9" t="s">
        <v>53</v>
      </c>
      <c r="R138" s="9">
        <v>4003</v>
      </c>
      <c r="S138" s="9" t="s">
        <v>48</v>
      </c>
      <c r="T138" s="12">
        <v>4114.5</v>
      </c>
      <c r="U138" s="9">
        <v>4700033378</v>
      </c>
    </row>
    <row r="139" spans="2:21">
      <c r="B139" s="9">
        <v>4000120</v>
      </c>
      <c r="C139" s="9" t="s">
        <v>47</v>
      </c>
      <c r="D139" s="10">
        <v>44209</v>
      </c>
      <c r="E139" s="9" t="s">
        <v>48</v>
      </c>
      <c r="F139" s="9" t="s">
        <v>50</v>
      </c>
      <c r="G139" s="13">
        <v>40</v>
      </c>
      <c r="H139" s="12">
        <v>82.47</v>
      </c>
      <c r="I139" s="13">
        <v>0</v>
      </c>
      <c r="J139" s="12">
        <v>0</v>
      </c>
      <c r="K139" s="13">
        <v>0</v>
      </c>
      <c r="L139" s="12">
        <v>0</v>
      </c>
      <c r="M139" s="9" t="s">
        <v>50</v>
      </c>
      <c r="N139" s="9" t="s">
        <v>51</v>
      </c>
      <c r="O139" s="9" t="s">
        <v>52</v>
      </c>
      <c r="P139" s="9">
        <v>7</v>
      </c>
      <c r="Q139" s="9" t="s">
        <v>53</v>
      </c>
      <c r="R139" s="9">
        <v>4003</v>
      </c>
      <c r="S139" s="9" t="s">
        <v>48</v>
      </c>
      <c r="T139" s="12">
        <v>3298.8</v>
      </c>
      <c r="U139" s="9">
        <v>4700033070</v>
      </c>
    </row>
    <row r="140" spans="2:21">
      <c r="B140" s="9">
        <v>4000120</v>
      </c>
      <c r="C140" s="9" t="s">
        <v>47</v>
      </c>
      <c r="D140" s="10">
        <v>44207</v>
      </c>
      <c r="E140" s="9" t="s">
        <v>48</v>
      </c>
      <c r="F140" s="9" t="s">
        <v>50</v>
      </c>
      <c r="G140" s="13">
        <v>150</v>
      </c>
      <c r="H140" s="12">
        <v>74.38</v>
      </c>
      <c r="I140" s="13">
        <v>0</v>
      </c>
      <c r="J140" s="12">
        <v>0</v>
      </c>
      <c r="K140" s="13">
        <v>0</v>
      </c>
      <c r="L140" s="12">
        <v>0</v>
      </c>
      <c r="M140" s="9" t="s">
        <v>50</v>
      </c>
      <c r="N140" s="9" t="s">
        <v>51</v>
      </c>
      <c r="O140" s="9" t="s">
        <v>52</v>
      </c>
      <c r="P140" s="9">
        <v>7</v>
      </c>
      <c r="Q140" s="9" t="s">
        <v>53</v>
      </c>
      <c r="R140" s="9">
        <v>4003</v>
      </c>
      <c r="S140" s="9" t="s">
        <v>48</v>
      </c>
      <c r="T140" s="12">
        <v>11157</v>
      </c>
      <c r="U140" s="9">
        <v>4700032942</v>
      </c>
    </row>
    <row r="141" spans="2:21">
      <c r="B141" s="9">
        <v>4000120</v>
      </c>
      <c r="C141" s="9" t="s">
        <v>47</v>
      </c>
      <c r="D141" s="10">
        <v>44166</v>
      </c>
      <c r="E141" s="9" t="s">
        <v>48</v>
      </c>
      <c r="F141" s="9" t="s">
        <v>50</v>
      </c>
      <c r="G141" s="13">
        <v>210</v>
      </c>
      <c r="H141" s="12">
        <v>81.58</v>
      </c>
      <c r="I141" s="13">
        <v>0</v>
      </c>
      <c r="J141" s="12">
        <v>0</v>
      </c>
      <c r="K141" s="13">
        <v>0</v>
      </c>
      <c r="L141" s="12">
        <v>0</v>
      </c>
      <c r="M141" s="9" t="s">
        <v>50</v>
      </c>
      <c r="N141" s="9" t="s">
        <v>51</v>
      </c>
      <c r="O141" s="9" t="s">
        <v>52</v>
      </c>
      <c r="P141" s="9">
        <v>7</v>
      </c>
      <c r="Q141" s="9" t="s">
        <v>53</v>
      </c>
      <c r="R141" s="9">
        <v>4003</v>
      </c>
      <c r="S141" s="9" t="s">
        <v>48</v>
      </c>
      <c r="T141" s="12">
        <v>17131.8</v>
      </c>
      <c r="U141" s="9">
        <v>4700030750</v>
      </c>
    </row>
    <row r="142" spans="2:21">
      <c r="B142" s="9">
        <v>4000120</v>
      </c>
      <c r="C142" s="9" t="s">
        <v>47</v>
      </c>
      <c r="D142" s="10">
        <v>44117</v>
      </c>
      <c r="E142" s="9" t="s">
        <v>48</v>
      </c>
      <c r="F142" s="9" t="s">
        <v>50</v>
      </c>
      <c r="G142" s="13">
        <v>200</v>
      </c>
      <c r="H142" s="12">
        <v>79.12</v>
      </c>
      <c r="I142" s="13">
        <v>0</v>
      </c>
      <c r="J142" s="12">
        <v>0</v>
      </c>
      <c r="K142" s="13">
        <v>0</v>
      </c>
      <c r="L142" s="12">
        <v>0</v>
      </c>
      <c r="M142" s="9" t="s">
        <v>50</v>
      </c>
      <c r="N142" s="9" t="s">
        <v>51</v>
      </c>
      <c r="O142" s="9" t="s">
        <v>52</v>
      </c>
      <c r="P142" s="9">
        <v>7</v>
      </c>
      <c r="Q142" s="9" t="s">
        <v>53</v>
      </c>
      <c r="R142" s="9">
        <v>4003</v>
      </c>
      <c r="S142" s="9" t="s">
        <v>48</v>
      </c>
      <c r="T142" s="12">
        <v>15824</v>
      </c>
      <c r="U142" s="9">
        <v>4700028069</v>
      </c>
    </row>
    <row r="143" spans="2:21">
      <c r="B143" s="9">
        <v>4000120</v>
      </c>
      <c r="C143" s="9" t="s">
        <v>47</v>
      </c>
      <c r="D143" s="10">
        <v>44116</v>
      </c>
      <c r="E143" s="9" t="s">
        <v>48</v>
      </c>
      <c r="F143" s="9" t="s">
        <v>49</v>
      </c>
      <c r="G143" s="13">
        <v>200</v>
      </c>
      <c r="H143" s="12">
        <v>79.12</v>
      </c>
      <c r="I143" s="13">
        <v>0</v>
      </c>
      <c r="J143" s="12">
        <v>0</v>
      </c>
      <c r="K143" s="13">
        <v>0</v>
      </c>
      <c r="L143" s="12">
        <v>0</v>
      </c>
      <c r="M143" s="9" t="s">
        <v>50</v>
      </c>
      <c r="N143" s="9" t="s">
        <v>51</v>
      </c>
      <c r="O143" s="9" t="s">
        <v>52</v>
      </c>
      <c r="P143" s="9">
        <v>7</v>
      </c>
      <c r="Q143" s="9" t="s">
        <v>53</v>
      </c>
      <c r="R143" s="9">
        <v>4003</v>
      </c>
      <c r="S143" s="9" t="s">
        <v>48</v>
      </c>
      <c r="T143" s="12">
        <v>15824</v>
      </c>
      <c r="U143" s="9">
        <v>4700028013</v>
      </c>
    </row>
  </sheetData>
  <autoFilter ref="B2:U143">
    <sortState ref="B3:U143">
      <sortCondition descending="1" ref="D2:D14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H3:N12"/>
  <sheetViews>
    <sheetView workbookViewId="0">
      <selection sqref="A1:XFD1048576"/>
    </sheetView>
  </sheetViews>
  <sheetFormatPr defaultRowHeight="15"/>
  <cols>
    <col min="9" max="9" width="21.42578125" bestFit="1" customWidth="1"/>
  </cols>
  <sheetData>
    <row r="3" spans="8:14">
      <c r="H3">
        <v>1</v>
      </c>
      <c r="I3" t="s">
        <v>114</v>
      </c>
      <c r="J3" t="s">
        <v>216</v>
      </c>
    </row>
    <row r="4" spans="8:14">
      <c r="I4" t="s">
        <v>217</v>
      </c>
    </row>
    <row r="5" spans="8:14">
      <c r="I5" t="s">
        <v>218</v>
      </c>
    </row>
    <row r="7" spans="8:14">
      <c r="H7">
        <v>2</v>
      </c>
      <c r="I7" t="s">
        <v>219</v>
      </c>
    </row>
    <row r="8" spans="8:14">
      <c r="I8" t="s">
        <v>220</v>
      </c>
      <c r="J8" t="s">
        <v>0</v>
      </c>
      <c r="K8" t="s">
        <v>221</v>
      </c>
    </row>
    <row r="10" spans="8:14">
      <c r="I10" t="s">
        <v>222</v>
      </c>
      <c r="M10" t="s">
        <v>223</v>
      </c>
      <c r="N10" t="s">
        <v>224</v>
      </c>
    </row>
    <row r="11" spans="8:14">
      <c r="I11" t="s">
        <v>225</v>
      </c>
      <c r="L11" t="s">
        <v>226</v>
      </c>
    </row>
    <row r="12" spans="8:14">
      <c r="I12"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Revised Cost Sheet</vt:lpstr>
      <vt:lpstr>PM BOM Revised 17.01</vt:lpstr>
      <vt:lpstr>RM </vt:lpstr>
      <vt:lpstr>Me2L</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Sriram</dc:creator>
  <cp:lastModifiedBy>A112272444</cp:lastModifiedBy>
  <dcterms:created xsi:type="dcterms:W3CDTF">2022-11-17T06:32:13Z</dcterms:created>
  <dcterms:modified xsi:type="dcterms:W3CDTF">2023-07-26T11:39:20Z</dcterms:modified>
</cp:coreProperties>
</file>