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2620" windowHeight="13500"/>
  </bookViews>
  <sheets>
    <sheet name="Detan 500GM Cost sheet" sheetId="1" r:id="rId1"/>
    <sheet name="Sheet1" sheetId="2" r:id="rId2"/>
    <sheet name="ZCKPP09" sheetId="3" r:id="rId3"/>
    <sheet name="ZCKPP02" sheetId="5" r:id="rId4"/>
    <sheet name="Sheet2" sheetId="4" r:id="rId5"/>
  </sheets>
  <externalReferences>
    <externalReference r:id="rId6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/>
  <c r="K14" i="5" s="1"/>
  <c r="H12" i="3"/>
  <c r="K13" i="5" s="1"/>
  <c r="H11" i="3"/>
  <c r="K12" i="5" s="1"/>
  <c r="H10" i="3"/>
  <c r="K11" i="5" s="1"/>
  <c r="H9" i="3"/>
  <c r="K10" i="5" s="1"/>
  <c r="H8" i="3"/>
  <c r="K9" i="5" s="1"/>
  <c r="H7" i="3"/>
  <c r="K8" i="5" s="1"/>
  <c r="H6" i="3"/>
  <c r="K7" i="5" s="1"/>
  <c r="H5" i="3"/>
  <c r="K6" i="5" s="1"/>
  <c r="H4" i="3"/>
  <c r="K5" i="5" s="1"/>
  <c r="H3" i="3"/>
  <c r="K4" i="5" s="1"/>
  <c r="H2" i="3"/>
  <c r="K3" i="5" s="1"/>
  <c r="J14"/>
  <c r="J13"/>
  <c r="J12"/>
  <c r="J11"/>
  <c r="J10"/>
  <c r="J9"/>
  <c r="J8"/>
  <c r="J7"/>
  <c r="J6"/>
  <c r="J5"/>
  <c r="J4"/>
  <c r="J3"/>
  <c r="L3" l="1"/>
  <c r="M3" s="1"/>
  <c r="Q4" s="1"/>
  <c r="C26" i="1" s="1"/>
  <c r="L11" i="5"/>
  <c r="M11" s="1"/>
  <c r="L10"/>
  <c r="M10" s="1"/>
  <c r="L5"/>
  <c r="M5" s="1"/>
  <c r="L4"/>
  <c r="M4" s="1"/>
  <c r="L12"/>
  <c r="M12" s="1"/>
  <c r="L9"/>
  <c r="M9" s="1"/>
  <c r="L13"/>
  <c r="M13" s="1"/>
  <c r="L14"/>
  <c r="M14" s="1"/>
  <c r="L8"/>
  <c r="M8" s="1"/>
  <c r="L7"/>
  <c r="M7" s="1"/>
  <c r="L6"/>
  <c r="M6" s="1"/>
  <c r="C29" i="1"/>
  <c r="D11"/>
  <c r="D10"/>
  <c r="C9"/>
  <c r="P4" i="5" l="1"/>
  <c r="C25" i="1" s="1"/>
  <c r="C19"/>
  <c r="S4" i="5"/>
  <c r="C28" i="1" s="1"/>
  <c r="R4" i="5"/>
  <c r="C27" i="1" s="1"/>
  <c r="C20" l="1"/>
  <c r="C21" s="1"/>
  <c r="C22" s="1"/>
  <c r="C24" s="1"/>
  <c r="C44" s="1"/>
  <c r="D22" l="1"/>
  <c r="C40"/>
  <c r="C41"/>
  <c r="C30"/>
  <c r="C31" s="1"/>
  <c r="C32" s="1"/>
  <c r="C34" s="1"/>
  <c r="C35" s="1"/>
  <c r="C39"/>
  <c r="C42" l="1"/>
  <c r="C43" s="1"/>
  <c r="C45" s="1"/>
  <c r="C46" s="1"/>
  <c r="C47" s="1"/>
  <c r="C33"/>
</calcChain>
</file>

<file path=xl/sharedStrings.xml><?xml version="1.0" encoding="utf-8"?>
<sst xmlns="http://schemas.openxmlformats.org/spreadsheetml/2006/main" count="494" uniqueCount="209">
  <si>
    <t>CavinKare Pvt Ltd</t>
  </si>
  <si>
    <t>Tentative Cost sheet</t>
  </si>
  <si>
    <t>Product : Day and night cream</t>
  </si>
  <si>
    <t>Plant      : TNC6</t>
  </si>
  <si>
    <t>PARTICULARS</t>
  </si>
  <si>
    <t>NPD</t>
  </si>
  <si>
    <t>EPD</t>
  </si>
  <si>
    <t>Material code</t>
  </si>
  <si>
    <t>Responsibility</t>
  </si>
  <si>
    <t>No. of Pcs / case</t>
  </si>
  <si>
    <t>MRP per Pcs</t>
  </si>
  <si>
    <t>Marketing</t>
  </si>
  <si>
    <t>MRP per case</t>
  </si>
  <si>
    <t>MRP</t>
  </si>
  <si>
    <t>We can take from SAP(Tcode MEK3)</t>
  </si>
  <si>
    <t>Fill Volume in ML</t>
  </si>
  <si>
    <t>Weight of the product</t>
  </si>
  <si>
    <t>Availble in RM Bom</t>
  </si>
  <si>
    <t>Specific gravity</t>
  </si>
  <si>
    <t>Conversion factor from ML to Kgs</t>
  </si>
  <si>
    <t>R&amp;D</t>
  </si>
  <si>
    <t>Sales tax at purchase Point</t>
  </si>
  <si>
    <t>Average Sales Tax</t>
  </si>
  <si>
    <t>GST Rate</t>
  </si>
  <si>
    <t>Tax team</t>
  </si>
  <si>
    <t>Excise Duty</t>
  </si>
  <si>
    <t>Retailers margin</t>
  </si>
  <si>
    <t>Schemes</t>
  </si>
  <si>
    <t>Pri scheme</t>
  </si>
  <si>
    <t>Schemes data</t>
  </si>
  <si>
    <t>Trade marketing</t>
  </si>
  <si>
    <t>Rs margin</t>
  </si>
  <si>
    <t>Super Margin</t>
  </si>
  <si>
    <t>Landed Cost to Retailer</t>
  </si>
  <si>
    <t>Cost after Scheme</t>
  </si>
  <si>
    <t>Landed Cost to RS</t>
  </si>
  <si>
    <t>NR per Case  ( before Sec TPR)</t>
  </si>
  <si>
    <t>Scheme ( Sec)</t>
  </si>
  <si>
    <t xml:space="preserve">NR per Case </t>
  </si>
  <si>
    <t>RM Cost</t>
  </si>
  <si>
    <t>For RM Formulation
For RM Rates</t>
  </si>
  <si>
    <t>R&amp;D
Procurement Team</t>
  </si>
  <si>
    <t>RM BOM will be availble in ZCKpp02/ Formulation along with rates zckpp09</t>
  </si>
  <si>
    <t>PM Cost</t>
  </si>
  <si>
    <t>For PM Specification 
PM Rates</t>
  </si>
  <si>
    <t>Packing Development Team
Procurement team</t>
  </si>
  <si>
    <t>PM BOM will be availble in ZCKpp02/ Formulation along with rates zckpp09</t>
  </si>
  <si>
    <t xml:space="preserve">Conv. Cost </t>
  </si>
  <si>
    <t>Conversion cost</t>
  </si>
  <si>
    <t>Respectinve Plant</t>
  </si>
  <si>
    <t>ZCKpp09</t>
  </si>
  <si>
    <t>Primary frieght</t>
  </si>
  <si>
    <t>Total Basic Price</t>
  </si>
  <si>
    <t>GM per case</t>
  </si>
  <si>
    <t>GM%</t>
  </si>
  <si>
    <t>Freight</t>
  </si>
  <si>
    <t>Damages</t>
  </si>
  <si>
    <t>Logistics cost</t>
  </si>
  <si>
    <t>Freight/case</t>
  </si>
  <si>
    <t>Damages per case</t>
  </si>
  <si>
    <t>Logistics cost per case</t>
  </si>
  <si>
    <t>Total Variable cost per case</t>
  </si>
  <si>
    <t>Estd COGS ( Incl Variable cost) per case</t>
  </si>
  <si>
    <t>COGS per case</t>
  </si>
  <si>
    <t>Estimated NM Per Case</t>
  </si>
  <si>
    <t>Estimated NM (%)</t>
  </si>
  <si>
    <t>Conv cost Reference</t>
  </si>
  <si>
    <t>RC0050DNC01R</t>
  </si>
  <si>
    <t>RD0500DET01R</t>
  </si>
  <si>
    <t>RAAGA DE TAN CREME 500GM 12PCS</t>
  </si>
  <si>
    <t>S.NO</t>
  </si>
  <si>
    <t>INPUT PROVIDER</t>
  </si>
  <si>
    <t>Marketing Team</t>
  </si>
  <si>
    <t>A</t>
  </si>
  <si>
    <t>B</t>
  </si>
  <si>
    <t>C</t>
  </si>
  <si>
    <t>D</t>
  </si>
  <si>
    <t>( C * B)</t>
  </si>
  <si>
    <t xml:space="preserve">PARTICULARS </t>
  </si>
  <si>
    <t>PER CASE</t>
  </si>
  <si>
    <t>SAP T.CODE MEK3</t>
  </si>
  <si>
    <t>E</t>
  </si>
  <si>
    <t>F</t>
  </si>
  <si>
    <t>Available in RM BOM</t>
  </si>
  <si>
    <t>REMARKS IF ANY</t>
  </si>
  <si>
    <t>G</t>
  </si>
  <si>
    <t xml:space="preserve">Taxation Team </t>
  </si>
  <si>
    <t>GST rate</t>
  </si>
  <si>
    <t>H</t>
  </si>
  <si>
    <t>I</t>
  </si>
  <si>
    <t>J</t>
  </si>
  <si>
    <t>Scheme Data from Trade Marketing Team</t>
  </si>
  <si>
    <t>K</t>
  </si>
  <si>
    <t>L</t>
  </si>
  <si>
    <t>M</t>
  </si>
  <si>
    <t>N</t>
  </si>
  <si>
    <t>O</t>
  </si>
  <si>
    <t>P</t>
  </si>
  <si>
    <t>Calculation or Formulation</t>
  </si>
  <si>
    <t>(D/(1+H))</t>
  </si>
  <si>
    <t>(L/(1+I))</t>
  </si>
  <si>
    <t>(M/(1+J)/(1+K))</t>
  </si>
  <si>
    <t>(N/(1+G))</t>
  </si>
  <si>
    <t>Q</t>
  </si>
  <si>
    <t>(O-P)</t>
  </si>
  <si>
    <t>Secondary Scheme Data from Trade Marketing Team</t>
  </si>
  <si>
    <t>Computation</t>
  </si>
  <si>
    <t>R</t>
  </si>
  <si>
    <t>S</t>
  </si>
  <si>
    <t>T</t>
  </si>
  <si>
    <t>U</t>
  </si>
  <si>
    <t>V</t>
  </si>
  <si>
    <t>W</t>
  </si>
  <si>
    <t>X</t>
  </si>
  <si>
    <t>Y</t>
  </si>
  <si>
    <t>Z</t>
  </si>
  <si>
    <t>(O*1.3%)</t>
  </si>
  <si>
    <t>RM BOM will be availble in ZCKPP02/ Formulation along with rates ZCKPP09</t>
  </si>
  <si>
    <t>PM BOM will be availble in ZCKPP02/ Formulation along with rates ZCKPP09</t>
  </si>
  <si>
    <t>Fixed % from logistics department input</t>
  </si>
  <si>
    <t>(Q-V)</t>
  </si>
  <si>
    <t>(W/Q)</t>
  </si>
  <si>
    <t>(i)</t>
  </si>
  <si>
    <t>(ii)</t>
  </si>
  <si>
    <t>(iii)</t>
  </si>
  <si>
    <t>(iv)</t>
  </si>
  <si>
    <t>(v)</t>
  </si>
  <si>
    <t>(vi)</t>
  </si>
  <si>
    <t>(vii)</t>
  </si>
  <si>
    <t>(viii)</t>
  </si>
  <si>
    <t>(ix)</t>
  </si>
  <si>
    <t>(x)</t>
  </si>
  <si>
    <t>Fixed %  input</t>
  </si>
  <si>
    <t>(Q*Y)</t>
  </si>
  <si>
    <t>(Q*Z)</t>
  </si>
  <si>
    <t>(Q*i)</t>
  </si>
  <si>
    <t>(i+ii+iii+iv)</t>
  </si>
  <si>
    <t>(V+v)</t>
  </si>
  <si>
    <t>(Q)</t>
  </si>
  <si>
    <t>(vii - viii)</t>
  </si>
  <si>
    <t>(ix  /  vii)</t>
  </si>
  <si>
    <t>For RM Formulation and RM rates (refer below table for report extracted from SAP with e.g)</t>
  </si>
  <si>
    <t>For PM Specification and PM rates(refer below table for report extracted from SAP with e.g)</t>
  </si>
  <si>
    <t>Respective plant ZCKPP09(Refer below table extracted from SAP with e.g)</t>
  </si>
  <si>
    <t>Plant</t>
  </si>
  <si>
    <t>OutPut Material</t>
  </si>
  <si>
    <t>Description</t>
  </si>
  <si>
    <t>Input Material</t>
  </si>
  <si>
    <t>UOM</t>
  </si>
  <si>
    <t>Rate</t>
  </si>
  <si>
    <t>Cost</t>
  </si>
  <si>
    <t>Cost Desription</t>
  </si>
  <si>
    <t>TNC6</t>
  </si>
  <si>
    <t>RAAGA DETAN CREME</t>
  </si>
  <si>
    <t>KG</t>
  </si>
  <si>
    <t>RM</t>
  </si>
  <si>
    <t>JAR RAGA PROF DETAN CREAM 500G</t>
  </si>
  <si>
    <t>PC</t>
  </si>
  <si>
    <t>PM</t>
  </si>
  <si>
    <t>CAP RAGA PROF DETAN CREAM 500G</t>
  </si>
  <si>
    <t>WAD RAAGA HAIRSPA CREME BATH 750ML/DETAN</t>
  </si>
  <si>
    <t>FR LABELSAMEONBACKPANNELRAGAPRODETAN500G</t>
  </si>
  <si>
    <t>SIDE LABEL 1 RAGA PROF DETAN CREAM 500G</t>
  </si>
  <si>
    <t>SIDE LABEL 2 RAGA PROF DETAN CREAM 500G</t>
  </si>
  <si>
    <t>CFC RAGA PROF DETAN 500G</t>
  </si>
  <si>
    <t>HSPFOR RAGA PROF DETAN 500G</t>
  </si>
  <si>
    <t>HONEYCOMB PARTITION RAGA PROF DETAN 500G</t>
  </si>
  <si>
    <t>HOLOGRAM RAGA PROF DETAN 500G</t>
  </si>
  <si>
    <t>BOPP TAPE - 48MM - CKPL - PRINTED</t>
  </si>
  <si>
    <t>CV</t>
  </si>
  <si>
    <t>CC</t>
  </si>
  <si>
    <t>BOM Qty</t>
  </si>
  <si>
    <t>XXXXX</t>
  </si>
  <si>
    <t>TNXX</t>
  </si>
  <si>
    <t>XXXXXXXX</t>
  </si>
  <si>
    <t>XX</t>
  </si>
  <si>
    <t>XXX</t>
  </si>
  <si>
    <t>INPUT TO BE VISIBLE TO</t>
  </si>
  <si>
    <t>Finance</t>
  </si>
  <si>
    <t>Finance,Packaging,Operations,Logistics, Taxation, R&amp;D</t>
  </si>
  <si>
    <t>Finance, Procurement</t>
  </si>
  <si>
    <t>Finance, Purchase,Operations</t>
  </si>
  <si>
    <t>Marketing Team/Planning</t>
  </si>
  <si>
    <t>R (a)</t>
  </si>
  <si>
    <t>S (a)</t>
  </si>
  <si>
    <t>RM Scrap</t>
  </si>
  <si>
    <t>PM Scrap</t>
  </si>
  <si>
    <t>MatNo</t>
  </si>
  <si>
    <t>Material Description</t>
  </si>
  <si>
    <t>Base qty</t>
  </si>
  <si>
    <t>unit</t>
  </si>
  <si>
    <t>component</t>
  </si>
  <si>
    <t>compMat.Desc</t>
  </si>
  <si>
    <t>Comp.Qty</t>
  </si>
  <si>
    <t>Com.Unit</t>
  </si>
  <si>
    <t>Com.Scrap</t>
  </si>
  <si>
    <t>CS</t>
  </si>
  <si>
    <t>Qty per CS</t>
  </si>
  <si>
    <t>Amount</t>
  </si>
  <si>
    <t>Scrap</t>
  </si>
  <si>
    <t>Cost Description</t>
  </si>
  <si>
    <t>RM BOM scrap will be availble in ZCKPP02/ Formulation along with rates ZCKPP09</t>
  </si>
  <si>
    <t>PM BOM scrap will be availble in ZCKPP02/ Formulation along with rates ZCKPP09</t>
  </si>
  <si>
    <t>(R+R(a)+S+S(a)+T)</t>
  </si>
  <si>
    <t>RM Scrap Cost</t>
  </si>
  <si>
    <t>PM Scrap Cost</t>
  </si>
  <si>
    <t>GM per case (Ex-Factory)</t>
  </si>
  <si>
    <t>GM% (Ex-Factory)</t>
  </si>
  <si>
    <t>ZCKpp01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</si>
</sst>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0.0%"/>
    <numFmt numFmtId="165" formatCode="#,##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78">
    <xf numFmtId="0" fontId="0" fillId="0" borderId="0" xfId="0"/>
    <xf numFmtId="164" fontId="6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0" fontId="7" fillId="0" borderId="0" xfId="0" applyFont="1"/>
    <xf numFmtId="0" fontId="8" fillId="2" borderId="0" xfId="0" applyFont="1" applyFill="1"/>
    <xf numFmtId="10" fontId="7" fillId="0" borderId="0" xfId="1" applyNumberFormat="1" applyFont="1"/>
    <xf numFmtId="10" fontId="7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7" fillId="0" borderId="0" xfId="0" quotePrefix="1" applyFont="1"/>
    <xf numFmtId="4" fontId="7" fillId="0" borderId="0" xfId="0" applyNumberFormat="1" applyFo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1" xfId="1" applyNumberFormat="1" applyFont="1" applyFill="1" applyBorder="1" applyAlignment="1">
      <alignment horizontal="center"/>
    </xf>
    <xf numFmtId="10" fontId="4" fillId="0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7" fillId="0" borderId="1" xfId="0" applyNumberFormat="1" applyFont="1" applyBorder="1"/>
    <xf numFmtId="165" fontId="7" fillId="0" borderId="1" xfId="0" applyNumberFormat="1" applyFont="1" applyBorder="1"/>
    <xf numFmtId="4" fontId="7" fillId="0" borderId="1" xfId="0" applyNumberFormat="1" applyFont="1" applyBorder="1"/>
    <xf numFmtId="4" fontId="7" fillId="3" borderId="1" xfId="0" applyNumberFormat="1" applyFont="1" applyFill="1" applyBorder="1"/>
    <xf numFmtId="0" fontId="7" fillId="3" borderId="1" xfId="0" applyFont="1" applyFill="1" applyBorder="1"/>
    <xf numFmtId="4" fontId="7" fillId="4" borderId="1" xfId="0" applyNumberFormat="1" applyFont="1" applyFill="1" applyBorder="1"/>
    <xf numFmtId="0" fontId="7" fillId="4" borderId="1" xfId="0" applyFont="1" applyFill="1" applyBorder="1"/>
    <xf numFmtId="4" fontId="7" fillId="5" borderId="1" xfId="0" applyNumberFormat="1" applyFont="1" applyFill="1" applyBorder="1"/>
    <xf numFmtId="0" fontId="7" fillId="5" borderId="1" xfId="0" applyFont="1" applyFill="1" applyBorder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/>
    <xf numFmtId="3" fontId="0" fillId="0" borderId="0" xfId="0" applyNumberFormat="1"/>
    <xf numFmtId="0" fontId="9" fillId="0" borderId="0" xfId="0" applyFont="1"/>
    <xf numFmtId="43" fontId="0" fillId="0" borderId="0" xfId="3" applyFont="1"/>
    <xf numFmtId="43" fontId="0" fillId="0" borderId="0" xfId="0" applyNumberFormat="1"/>
    <xf numFmtId="0" fontId="4" fillId="0" borderId="1" xfId="2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4" fontId="10" fillId="6" borderId="1" xfId="4" applyNumberFormat="1" applyBorder="1" applyAlignment="1">
      <alignment horizontal="center"/>
    </xf>
    <xf numFmtId="164" fontId="11" fillId="7" borderId="1" xfId="5" applyNumberFormat="1" applyBorder="1" applyAlignment="1">
      <alignment horizontal="center"/>
    </xf>
  </cellXfs>
  <cellStyles count="6">
    <cellStyle name="Accent6" xfId="5" builtinId="49"/>
    <cellStyle name="Comma" xfId="3" builtinId="3"/>
    <cellStyle name="Good" xfId="4" builtinId="26"/>
    <cellStyle name="Normal" xfId="0" builtinId="0"/>
    <cellStyle name="Normal 10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V/OneDrive/KV/Balaji%20handover%20data/Cost%20Sheet/Day%20and%20Night%20cream/New%20folder/Day%20and%20night%20cream%20%20cos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Sheet2"/>
    </sheetNames>
    <sheetDataSet>
      <sheetData sheetId="0"/>
      <sheetData sheetId="1"/>
      <sheetData sheetId="2">
        <row r="2">
          <cell r="J2">
            <v>734.61</v>
          </cell>
        </row>
        <row r="14">
          <cell r="J14">
            <v>222.41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0"/>
  <sheetViews>
    <sheetView tabSelected="1" zoomScale="115" zoomScaleNormal="115" workbookViewId="0">
      <selection activeCell="F24" sqref="F24"/>
    </sheetView>
  </sheetViews>
  <sheetFormatPr defaultColWidth="9.140625" defaultRowHeight="12.75"/>
  <cols>
    <col min="1" max="1" width="9.140625" style="3"/>
    <col min="2" max="2" width="35.7109375" style="3" customWidth="1"/>
    <col min="3" max="3" width="17.5703125" style="3" customWidth="1"/>
    <col min="4" max="4" width="19.28515625" style="3" bestFit="1" customWidth="1"/>
    <col min="5" max="5" width="28.85546875" style="3" bestFit="1" customWidth="1"/>
    <col min="6" max="6" width="18.42578125" style="3" customWidth="1"/>
    <col min="7" max="7" width="9" style="3" hidden="1" customWidth="1"/>
    <col min="8" max="16384" width="9.140625" style="3"/>
  </cols>
  <sheetData>
    <row r="1" spans="2:14">
      <c r="B1" s="54" t="s">
        <v>0</v>
      </c>
      <c r="C1" s="54"/>
    </row>
    <row r="2" spans="2:14">
      <c r="B2" s="54" t="s">
        <v>1</v>
      </c>
      <c r="C2" s="54"/>
      <c r="N2" s="13"/>
    </row>
    <row r="3" spans="2:14">
      <c r="B3" s="54" t="s">
        <v>2</v>
      </c>
      <c r="C3" s="54"/>
      <c r="K3" s="13"/>
      <c r="N3" s="13"/>
    </row>
    <row r="4" spans="2:14">
      <c r="B4" s="54" t="s">
        <v>3</v>
      </c>
      <c r="C4" s="54"/>
      <c r="K4" s="13"/>
    </row>
    <row r="5" spans="2:14" ht="38.25">
      <c r="B5" s="20" t="s">
        <v>4</v>
      </c>
      <c r="C5" s="25" t="s">
        <v>69</v>
      </c>
      <c r="F5" s="4" t="s">
        <v>8</v>
      </c>
      <c r="G5" s="4" t="s">
        <v>5</v>
      </c>
      <c r="H5" s="4" t="s">
        <v>6</v>
      </c>
    </row>
    <row r="6" spans="2:14">
      <c r="B6" s="21" t="s">
        <v>7</v>
      </c>
      <c r="C6" s="26" t="s">
        <v>68</v>
      </c>
    </row>
    <row r="7" spans="2:14">
      <c r="B7" s="21" t="s">
        <v>9</v>
      </c>
      <c r="C7" s="26">
        <v>12</v>
      </c>
    </row>
    <row r="8" spans="2:14">
      <c r="B8" s="21" t="s">
        <v>10</v>
      </c>
      <c r="C8" s="26">
        <v>1155</v>
      </c>
      <c r="F8" s="3" t="s">
        <v>11</v>
      </c>
    </row>
    <row r="9" spans="2:14">
      <c r="B9" s="21" t="s">
        <v>12</v>
      </c>
      <c r="C9" s="27">
        <f t="shared" ref="C9" si="0">+C8*C7</f>
        <v>13860</v>
      </c>
      <c r="D9" s="3" t="s">
        <v>13</v>
      </c>
      <c r="F9" s="3" t="s">
        <v>11</v>
      </c>
      <c r="H9" s="3" t="s">
        <v>14</v>
      </c>
    </row>
    <row r="10" spans="2:14">
      <c r="B10" s="21" t="s">
        <v>15</v>
      </c>
      <c r="C10" s="26">
        <v>50</v>
      </c>
      <c r="D10" s="3" t="str">
        <f>B10</f>
        <v>Fill Volume in ML</v>
      </c>
      <c r="E10" s="3" t="s">
        <v>16</v>
      </c>
      <c r="F10" s="3" t="s">
        <v>11</v>
      </c>
      <c r="H10" s="3" t="s">
        <v>17</v>
      </c>
    </row>
    <row r="11" spans="2:14">
      <c r="B11" s="21" t="s">
        <v>18</v>
      </c>
      <c r="C11" s="26">
        <v>1</v>
      </c>
      <c r="D11" s="3" t="str">
        <f>B11</f>
        <v>Specific gravity</v>
      </c>
      <c r="E11" s="3" t="s">
        <v>19</v>
      </c>
      <c r="F11" s="3" t="s">
        <v>20</v>
      </c>
      <c r="H11" s="3" t="s">
        <v>17</v>
      </c>
    </row>
    <row r="12" spans="2:14" hidden="1">
      <c r="B12" s="22" t="s">
        <v>21</v>
      </c>
      <c r="C12" s="28">
        <v>0</v>
      </c>
    </row>
    <row r="13" spans="2:14" ht="15">
      <c r="B13" s="22" t="s">
        <v>22</v>
      </c>
      <c r="C13" s="77">
        <v>0.18</v>
      </c>
      <c r="E13" s="3" t="s">
        <v>23</v>
      </c>
      <c r="F13" s="3" t="s">
        <v>24</v>
      </c>
    </row>
    <row r="14" spans="2:14">
      <c r="B14" s="22" t="s">
        <v>25</v>
      </c>
      <c r="C14" s="2">
        <v>0</v>
      </c>
    </row>
    <row r="15" spans="2:14">
      <c r="B15" s="22" t="s">
        <v>26</v>
      </c>
      <c r="C15" s="29">
        <v>0</v>
      </c>
      <c r="D15" s="55" t="s">
        <v>27</v>
      </c>
    </row>
    <row r="16" spans="2:14">
      <c r="B16" s="23" t="s">
        <v>28</v>
      </c>
      <c r="C16" s="1">
        <v>0.16669999999999999</v>
      </c>
      <c r="D16" s="55"/>
      <c r="E16" s="3" t="s">
        <v>29</v>
      </c>
      <c r="F16" s="3" t="s">
        <v>30</v>
      </c>
    </row>
    <row r="17" spans="2:8">
      <c r="B17" s="23" t="s">
        <v>31</v>
      </c>
      <c r="C17" s="1">
        <v>0.09</v>
      </c>
      <c r="D17" s="55"/>
      <c r="E17" s="5"/>
    </row>
    <row r="18" spans="2:8">
      <c r="B18" s="23" t="s">
        <v>32</v>
      </c>
      <c r="C18" s="1">
        <v>7.0000000000000007E-2</v>
      </c>
      <c r="D18" s="55"/>
      <c r="E18" s="5"/>
    </row>
    <row r="19" spans="2:8">
      <c r="B19" s="22" t="s">
        <v>33</v>
      </c>
      <c r="C19" s="30">
        <f>C9/(1+C15)</f>
        <v>13860</v>
      </c>
      <c r="D19" s="6"/>
      <c r="E19" s="6"/>
    </row>
    <row r="20" spans="2:8">
      <c r="B20" s="22" t="s">
        <v>34</v>
      </c>
      <c r="C20" s="30">
        <f>C19/(1+C16)</f>
        <v>11879.660581126253</v>
      </c>
    </row>
    <row r="21" spans="2:8" ht="15">
      <c r="B21" s="22" t="s">
        <v>35</v>
      </c>
      <c r="C21" s="76">
        <f>C20/(1+C17)/(1+C18)</f>
        <v>10185.767453593631</v>
      </c>
    </row>
    <row r="22" spans="2:8">
      <c r="B22" s="22" t="s">
        <v>36</v>
      </c>
      <c r="C22" s="30">
        <f>C21/(1+C13)</f>
        <v>8632.006316604773</v>
      </c>
      <c r="D22" s="3">
        <f>C21/(1+C13)</f>
        <v>8632.006316604773</v>
      </c>
    </row>
    <row r="23" spans="2:8">
      <c r="B23" s="22" t="s">
        <v>37</v>
      </c>
      <c r="C23" s="30">
        <v>0</v>
      </c>
    </row>
    <row r="24" spans="2:8">
      <c r="B24" s="21" t="s">
        <v>38</v>
      </c>
      <c r="C24" s="31">
        <f t="shared" ref="C24" si="1">C22-C23</f>
        <v>8632.006316604773</v>
      </c>
    </row>
    <row r="25" spans="2:8" ht="25.5">
      <c r="B25" s="24" t="s">
        <v>39</v>
      </c>
      <c r="C25" s="30">
        <f>ZCKPP02!P4</f>
        <v>723.76569912091566</v>
      </c>
      <c r="E25" s="7" t="s">
        <v>40</v>
      </c>
      <c r="F25" s="7" t="s">
        <v>41</v>
      </c>
      <c r="H25" s="3" t="s">
        <v>42</v>
      </c>
    </row>
    <row r="26" spans="2:8">
      <c r="B26" s="24" t="s">
        <v>204</v>
      </c>
      <c r="C26" s="30">
        <f>ZCKPP02!Q4</f>
        <v>10.856485486813735</v>
      </c>
      <c r="E26" s="7"/>
      <c r="F26" s="7"/>
    </row>
    <row r="27" spans="2:8" ht="38.25">
      <c r="B27" s="24" t="s">
        <v>43</v>
      </c>
      <c r="C27" s="30">
        <f>ZCKPP02!R4</f>
        <v>380.25234773326906</v>
      </c>
      <c r="E27" s="7" t="s">
        <v>44</v>
      </c>
      <c r="F27" s="7" t="s">
        <v>45</v>
      </c>
      <c r="H27" s="3" t="s">
        <v>46</v>
      </c>
    </row>
    <row r="28" spans="2:8">
      <c r="B28" s="24" t="s">
        <v>205</v>
      </c>
      <c r="C28" s="30">
        <f>ZCKPP02!S4</f>
        <v>4.2213622902508821</v>
      </c>
      <c r="E28" s="7"/>
      <c r="F28" s="7"/>
    </row>
    <row r="29" spans="2:8">
      <c r="B29" s="24" t="s">
        <v>47</v>
      </c>
      <c r="C29" s="30">
        <f>[1]Sheet2!J14</f>
        <v>222.41</v>
      </c>
      <c r="E29" s="3" t="s">
        <v>48</v>
      </c>
      <c r="F29" s="3" t="s">
        <v>49</v>
      </c>
      <c r="H29" s="3" t="s">
        <v>50</v>
      </c>
    </row>
    <row r="30" spans="2:8">
      <c r="B30" s="24" t="s">
        <v>51</v>
      </c>
      <c r="C30" s="30">
        <f>C24*1.3%</f>
        <v>112.21608211586206</v>
      </c>
    </row>
    <row r="31" spans="2:8">
      <c r="B31" s="21" t="s">
        <v>52</v>
      </c>
      <c r="C31" s="31">
        <f>SUM(C25:C30)</f>
        <v>1453.7219767471115</v>
      </c>
    </row>
    <row r="32" spans="2:8">
      <c r="B32" s="21" t="s">
        <v>53</v>
      </c>
      <c r="C32" s="32">
        <f>C22-C31</f>
        <v>7178.2843398576615</v>
      </c>
      <c r="D32" s="14"/>
    </row>
    <row r="33" spans="2:5">
      <c r="B33" s="21" t="s">
        <v>54</v>
      </c>
      <c r="C33" s="33">
        <f>C32/C22</f>
        <v>0.83158932889672588</v>
      </c>
      <c r="D33" s="5"/>
      <c r="E33" s="5"/>
    </row>
    <row r="34" spans="2:5">
      <c r="B34" s="21" t="s">
        <v>206</v>
      </c>
      <c r="C34" s="32">
        <f>C32+C30</f>
        <v>7290.5004219735238</v>
      </c>
      <c r="D34" s="5"/>
      <c r="E34" s="5"/>
    </row>
    <row r="35" spans="2:5">
      <c r="B35" s="21" t="s">
        <v>207</v>
      </c>
      <c r="C35" s="33">
        <f>C34/C24</f>
        <v>0.84458932889672589</v>
      </c>
      <c r="D35" s="5"/>
      <c r="E35" s="5"/>
    </row>
    <row r="36" spans="2:5">
      <c r="B36" s="22" t="s">
        <v>55</v>
      </c>
      <c r="C36" s="2">
        <v>1.7999999999999999E-2</v>
      </c>
      <c r="D36" s="5"/>
      <c r="E36" s="5"/>
    </row>
    <row r="37" spans="2:5">
      <c r="B37" s="22" t="s">
        <v>56</v>
      </c>
      <c r="C37" s="28">
        <v>1.4999999999999999E-2</v>
      </c>
      <c r="D37" s="6"/>
      <c r="E37" s="5"/>
    </row>
    <row r="38" spans="2:5">
      <c r="B38" s="22" t="s">
        <v>57</v>
      </c>
      <c r="C38" s="28">
        <v>6.0000000000000001E-3</v>
      </c>
    </row>
    <row r="39" spans="2:5">
      <c r="B39" s="24" t="s">
        <v>58</v>
      </c>
      <c r="C39" s="30">
        <f t="shared" ref="C39:C41" si="2">C$24*C36</f>
        <v>155.37611369888592</v>
      </c>
    </row>
    <row r="40" spans="2:5">
      <c r="B40" s="24" t="s">
        <v>59</v>
      </c>
      <c r="C40" s="30">
        <f t="shared" si="2"/>
        <v>129.48009474907158</v>
      </c>
    </row>
    <row r="41" spans="2:5">
      <c r="B41" s="24" t="s">
        <v>60</v>
      </c>
      <c r="C41" s="30">
        <f t="shared" si="2"/>
        <v>51.792037899628639</v>
      </c>
    </row>
    <row r="42" spans="2:5">
      <c r="B42" s="21" t="s">
        <v>61</v>
      </c>
      <c r="C42" s="32">
        <f>SUM(C39:C41)</f>
        <v>336.64824634758611</v>
      </c>
    </row>
    <row r="43" spans="2:5">
      <c r="B43" s="21" t="s">
        <v>62</v>
      </c>
      <c r="C43" s="32">
        <f>C42+C31</f>
        <v>1790.3702230946976</v>
      </c>
    </row>
    <row r="44" spans="2:5">
      <c r="B44" s="24" t="s">
        <v>38</v>
      </c>
      <c r="C44" s="30">
        <f>C24</f>
        <v>8632.006316604773</v>
      </c>
    </row>
    <row r="45" spans="2:5">
      <c r="B45" s="24" t="s">
        <v>63</v>
      </c>
      <c r="C45" s="30">
        <f t="shared" ref="C45" si="3">C43</f>
        <v>1790.3702230946976</v>
      </c>
    </row>
    <row r="46" spans="2:5">
      <c r="B46" s="24" t="s">
        <v>64</v>
      </c>
      <c r="C46" s="30">
        <f>C44-C45</f>
        <v>6841.6360935100756</v>
      </c>
    </row>
    <row r="47" spans="2:5">
      <c r="B47" s="21" t="s">
        <v>65</v>
      </c>
      <c r="C47" s="33">
        <f t="shared" ref="C47" si="4">C46/C44</f>
        <v>0.79258932889672584</v>
      </c>
    </row>
    <row r="49" spans="2:2">
      <c r="B49" s="3" t="s">
        <v>66</v>
      </c>
    </row>
    <row r="50" spans="2:2">
      <c r="B50" s="3" t="s">
        <v>67</v>
      </c>
    </row>
  </sheetData>
  <mergeCells count="5">
    <mergeCell ref="B1:C1"/>
    <mergeCell ref="B2:C2"/>
    <mergeCell ref="B3:C3"/>
    <mergeCell ref="B4:C4"/>
    <mergeCell ref="D15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topLeftCell="A23" workbookViewId="0">
      <selection activeCell="C26" sqref="C26"/>
    </sheetView>
  </sheetViews>
  <sheetFormatPr defaultColWidth="9.140625" defaultRowHeight="12.75"/>
  <cols>
    <col min="1" max="1" width="5.42578125" style="3" bestFit="1" customWidth="1"/>
    <col min="2" max="2" width="16.42578125" style="3" bestFit="1" customWidth="1"/>
    <col min="3" max="3" width="15.42578125" style="3" customWidth="1"/>
    <col min="4" max="4" width="19.42578125" style="3" bestFit="1" customWidth="1"/>
    <col min="5" max="5" width="19.42578125" style="3" customWidth="1"/>
    <col min="6" max="6" width="16" style="3" bestFit="1" customWidth="1"/>
    <col min="7" max="16384" width="9.140625" style="3"/>
  </cols>
  <sheetData>
    <row r="2" spans="1:9" s="8" customFormat="1">
      <c r="A2" s="9" t="s">
        <v>70</v>
      </c>
      <c r="B2" s="9" t="s">
        <v>78</v>
      </c>
      <c r="C2" s="9" t="s">
        <v>79</v>
      </c>
      <c r="D2" s="9" t="s">
        <v>71</v>
      </c>
      <c r="E2" s="9" t="s">
        <v>177</v>
      </c>
      <c r="F2" s="9" t="s">
        <v>84</v>
      </c>
    </row>
    <row r="3" spans="1:9" ht="20.25" customHeight="1">
      <c r="A3" s="10" t="s">
        <v>73</v>
      </c>
      <c r="B3" s="10" t="s">
        <v>7</v>
      </c>
      <c r="C3" s="66" t="s">
        <v>182</v>
      </c>
      <c r="D3" s="66"/>
      <c r="E3" s="56" t="s">
        <v>179</v>
      </c>
      <c r="F3" s="10"/>
      <c r="I3" s="46" t="s">
        <v>179</v>
      </c>
    </row>
    <row r="4" spans="1:9" ht="24" customHeight="1">
      <c r="A4" s="10" t="s">
        <v>74</v>
      </c>
      <c r="B4" s="10" t="s">
        <v>9</v>
      </c>
      <c r="C4" s="66" t="s">
        <v>72</v>
      </c>
      <c r="D4" s="66"/>
      <c r="E4" s="57"/>
      <c r="F4" s="10"/>
      <c r="I4" s="47"/>
    </row>
    <row r="5" spans="1:9">
      <c r="A5" s="10" t="s">
        <v>75</v>
      </c>
      <c r="B5" s="10" t="s">
        <v>10</v>
      </c>
      <c r="C5" s="66" t="s">
        <v>72</v>
      </c>
      <c r="D5" s="66"/>
      <c r="E5" s="16" t="s">
        <v>178</v>
      </c>
      <c r="F5" s="10"/>
    </row>
    <row r="6" spans="1:9">
      <c r="A6" s="10" t="s">
        <v>76</v>
      </c>
      <c r="B6" s="10" t="s">
        <v>12</v>
      </c>
      <c r="C6" s="12" t="s">
        <v>77</v>
      </c>
      <c r="D6" s="10" t="s">
        <v>80</v>
      </c>
      <c r="E6" s="16" t="s">
        <v>178</v>
      </c>
      <c r="F6" s="10"/>
    </row>
    <row r="7" spans="1:9" ht="39" customHeight="1">
      <c r="A7" s="10" t="s">
        <v>81</v>
      </c>
      <c r="B7" s="10" t="s">
        <v>15</v>
      </c>
      <c r="C7" s="66" t="s">
        <v>83</v>
      </c>
      <c r="D7" s="66"/>
      <c r="E7" s="46" t="s">
        <v>179</v>
      </c>
      <c r="F7" s="11" t="s">
        <v>16</v>
      </c>
    </row>
    <row r="8" spans="1:9" ht="26.25" customHeight="1">
      <c r="A8" s="10" t="s">
        <v>82</v>
      </c>
      <c r="B8" s="10" t="s">
        <v>18</v>
      </c>
      <c r="C8" s="73" t="s">
        <v>83</v>
      </c>
      <c r="D8" s="73"/>
      <c r="E8" s="17" t="s">
        <v>180</v>
      </c>
      <c r="F8" s="11" t="s">
        <v>19</v>
      </c>
    </row>
    <row r="9" spans="1:9">
      <c r="A9" s="10" t="s">
        <v>85</v>
      </c>
      <c r="B9" s="10" t="s">
        <v>22</v>
      </c>
      <c r="C9" s="66" t="s">
        <v>86</v>
      </c>
      <c r="D9" s="66"/>
      <c r="E9" s="16" t="s">
        <v>178</v>
      </c>
      <c r="F9" s="10" t="s">
        <v>87</v>
      </c>
    </row>
    <row r="10" spans="1:9" ht="15" customHeight="1">
      <c r="A10" s="10" t="s">
        <v>88</v>
      </c>
      <c r="B10" s="10" t="s">
        <v>26</v>
      </c>
      <c r="C10" s="73" t="s">
        <v>91</v>
      </c>
      <c r="D10" s="73"/>
      <c r="E10" s="58" t="s">
        <v>178</v>
      </c>
      <c r="F10" s="10"/>
    </row>
    <row r="11" spans="1:9">
      <c r="A11" s="10" t="s">
        <v>89</v>
      </c>
      <c r="B11" s="10" t="s">
        <v>28</v>
      </c>
      <c r="C11" s="73"/>
      <c r="D11" s="73"/>
      <c r="E11" s="59"/>
      <c r="F11" s="10"/>
    </row>
    <row r="12" spans="1:9">
      <c r="A12" s="10" t="s">
        <v>90</v>
      </c>
      <c r="B12" s="10" t="s">
        <v>31</v>
      </c>
      <c r="C12" s="73"/>
      <c r="D12" s="73"/>
      <c r="E12" s="59"/>
      <c r="F12" s="10"/>
    </row>
    <row r="13" spans="1:9">
      <c r="A13" s="10" t="s">
        <v>92</v>
      </c>
      <c r="B13" s="10" t="s">
        <v>32</v>
      </c>
      <c r="C13" s="73"/>
      <c r="D13" s="73"/>
      <c r="E13" s="60"/>
      <c r="F13" s="10"/>
    </row>
    <row r="14" spans="1:9" ht="25.5">
      <c r="A14" s="10" t="s">
        <v>93</v>
      </c>
      <c r="B14" s="11" t="s">
        <v>33</v>
      </c>
      <c r="C14" s="12" t="s">
        <v>99</v>
      </c>
      <c r="D14" s="72" t="s">
        <v>98</v>
      </c>
      <c r="E14" s="72"/>
      <c r="F14" s="72"/>
    </row>
    <row r="15" spans="1:9">
      <c r="A15" s="10" t="s">
        <v>94</v>
      </c>
      <c r="B15" s="10" t="s">
        <v>34</v>
      </c>
      <c r="C15" s="12" t="s">
        <v>100</v>
      </c>
      <c r="D15" s="72"/>
      <c r="E15" s="72"/>
      <c r="F15" s="72"/>
    </row>
    <row r="16" spans="1:9">
      <c r="A16" s="10" t="s">
        <v>95</v>
      </c>
      <c r="B16" s="10" t="s">
        <v>35</v>
      </c>
      <c r="C16" s="12" t="s">
        <v>101</v>
      </c>
      <c r="D16" s="72"/>
      <c r="E16" s="72"/>
      <c r="F16" s="72"/>
    </row>
    <row r="17" spans="1:6" ht="25.5">
      <c r="A17" s="10" t="s">
        <v>96</v>
      </c>
      <c r="B17" s="11" t="s">
        <v>36</v>
      </c>
      <c r="C17" s="12" t="s">
        <v>102</v>
      </c>
      <c r="D17" s="72"/>
      <c r="E17" s="72"/>
      <c r="F17" s="72"/>
    </row>
    <row r="18" spans="1:6" ht="30" customHeight="1">
      <c r="A18" s="10" t="s">
        <v>97</v>
      </c>
      <c r="B18" s="10" t="s">
        <v>37</v>
      </c>
      <c r="C18" s="74" t="s">
        <v>105</v>
      </c>
      <c r="D18" s="74"/>
      <c r="E18" s="18" t="s">
        <v>178</v>
      </c>
      <c r="F18" s="10"/>
    </row>
    <row r="19" spans="1:6">
      <c r="A19" s="10" t="s">
        <v>103</v>
      </c>
      <c r="B19" s="10" t="s">
        <v>38</v>
      </c>
      <c r="C19" s="12" t="s">
        <v>104</v>
      </c>
      <c r="D19" s="10" t="s">
        <v>106</v>
      </c>
      <c r="E19" s="10"/>
      <c r="F19" s="10"/>
    </row>
    <row r="20" spans="1:6" ht="76.5">
      <c r="A20" s="10" t="s">
        <v>107</v>
      </c>
      <c r="B20" s="10" t="s">
        <v>39</v>
      </c>
      <c r="C20" s="67" t="s">
        <v>141</v>
      </c>
      <c r="D20" s="75"/>
      <c r="E20" s="19" t="s">
        <v>180</v>
      </c>
      <c r="F20" s="11" t="s">
        <v>117</v>
      </c>
    </row>
    <row r="21" spans="1:6" ht="76.5">
      <c r="A21" s="10" t="s">
        <v>183</v>
      </c>
      <c r="B21" s="10" t="s">
        <v>185</v>
      </c>
      <c r="C21" s="67" t="s">
        <v>141</v>
      </c>
      <c r="D21" s="75"/>
      <c r="E21" s="19" t="s">
        <v>180</v>
      </c>
      <c r="F21" s="11" t="s">
        <v>201</v>
      </c>
    </row>
    <row r="22" spans="1:6" ht="76.5">
      <c r="A22" s="10" t="s">
        <v>108</v>
      </c>
      <c r="B22" s="10" t="s">
        <v>43</v>
      </c>
      <c r="C22" s="67" t="s">
        <v>142</v>
      </c>
      <c r="D22" s="75"/>
      <c r="E22" s="19" t="s">
        <v>181</v>
      </c>
      <c r="F22" s="11" t="s">
        <v>118</v>
      </c>
    </row>
    <row r="23" spans="1:6" ht="76.5">
      <c r="A23" s="10" t="s">
        <v>184</v>
      </c>
      <c r="B23" s="10" t="s">
        <v>186</v>
      </c>
      <c r="C23" s="67" t="s">
        <v>142</v>
      </c>
      <c r="D23" s="75"/>
      <c r="E23" s="19" t="s">
        <v>181</v>
      </c>
      <c r="F23" s="11" t="s">
        <v>202</v>
      </c>
    </row>
    <row r="24" spans="1:6" ht="28.5" customHeight="1">
      <c r="A24" s="10" t="s">
        <v>109</v>
      </c>
      <c r="B24" s="10" t="s">
        <v>47</v>
      </c>
      <c r="C24" s="67" t="s">
        <v>143</v>
      </c>
      <c r="D24" s="68"/>
      <c r="E24" s="11" t="s">
        <v>178</v>
      </c>
      <c r="F24" s="11"/>
    </row>
    <row r="25" spans="1:6" ht="25.5">
      <c r="A25" s="10" t="s">
        <v>110</v>
      </c>
      <c r="B25" s="10" t="s">
        <v>51</v>
      </c>
      <c r="C25" s="12" t="s">
        <v>116</v>
      </c>
      <c r="D25" s="48" t="s">
        <v>119</v>
      </c>
      <c r="E25" s="11" t="s">
        <v>178</v>
      </c>
      <c r="F25" s="49"/>
    </row>
    <row r="26" spans="1:6">
      <c r="A26" s="10" t="s">
        <v>111</v>
      </c>
      <c r="B26" s="10" t="s">
        <v>52</v>
      </c>
      <c r="C26" s="12" t="s">
        <v>203</v>
      </c>
      <c r="D26" s="61" t="s">
        <v>106</v>
      </c>
      <c r="E26" s="10"/>
      <c r="F26" s="66" t="s">
        <v>106</v>
      </c>
    </row>
    <row r="27" spans="1:6">
      <c r="A27" s="10" t="s">
        <v>112</v>
      </c>
      <c r="B27" s="10" t="s">
        <v>53</v>
      </c>
      <c r="C27" s="12" t="s">
        <v>120</v>
      </c>
      <c r="D27" s="55"/>
      <c r="E27" s="10"/>
      <c r="F27" s="66"/>
    </row>
    <row r="28" spans="1:6">
      <c r="A28" s="10" t="s">
        <v>113</v>
      </c>
      <c r="B28" s="10" t="s">
        <v>54</v>
      </c>
      <c r="C28" s="12" t="s">
        <v>121</v>
      </c>
      <c r="D28" s="64"/>
      <c r="E28" s="10"/>
      <c r="F28" s="66"/>
    </row>
    <row r="29" spans="1:6">
      <c r="A29" s="10" t="s">
        <v>114</v>
      </c>
      <c r="B29" s="10" t="s">
        <v>55</v>
      </c>
      <c r="C29" s="61" t="s">
        <v>132</v>
      </c>
      <c r="D29" s="62"/>
      <c r="E29" s="69" t="s">
        <v>178</v>
      </c>
      <c r="F29" s="10"/>
    </row>
    <row r="30" spans="1:6">
      <c r="A30" s="10" t="s">
        <v>115</v>
      </c>
      <c r="B30" s="10" t="s">
        <v>56</v>
      </c>
      <c r="C30" s="55"/>
      <c r="D30" s="63"/>
      <c r="E30" s="70"/>
      <c r="F30" s="10"/>
    </row>
    <row r="31" spans="1:6">
      <c r="A31" s="10" t="s">
        <v>122</v>
      </c>
      <c r="B31" s="10" t="s">
        <v>57</v>
      </c>
      <c r="C31" s="64"/>
      <c r="D31" s="65"/>
      <c r="E31" s="70"/>
      <c r="F31" s="10"/>
    </row>
    <row r="32" spans="1:6">
      <c r="A32" s="10" t="s">
        <v>123</v>
      </c>
      <c r="B32" s="10" t="s">
        <v>58</v>
      </c>
      <c r="C32" s="12" t="s">
        <v>133</v>
      </c>
      <c r="D32" s="69" t="s">
        <v>106</v>
      </c>
      <c r="E32" s="70"/>
      <c r="F32" s="69" t="s">
        <v>106</v>
      </c>
    </row>
    <row r="33" spans="1:6">
      <c r="A33" s="10" t="s">
        <v>124</v>
      </c>
      <c r="B33" s="10" t="s">
        <v>59</v>
      </c>
      <c r="C33" s="12" t="s">
        <v>134</v>
      </c>
      <c r="D33" s="70"/>
      <c r="E33" s="71"/>
      <c r="F33" s="70"/>
    </row>
    <row r="34" spans="1:6" ht="25.5">
      <c r="A34" s="10" t="s">
        <v>125</v>
      </c>
      <c r="B34" s="11" t="s">
        <v>60</v>
      </c>
      <c r="C34" s="12" t="s">
        <v>135</v>
      </c>
      <c r="D34" s="70"/>
      <c r="E34" s="16"/>
      <c r="F34" s="70"/>
    </row>
    <row r="35" spans="1:6" ht="25.5">
      <c r="A35" s="10" t="s">
        <v>126</v>
      </c>
      <c r="B35" s="11" t="s">
        <v>61</v>
      </c>
      <c r="C35" s="12" t="s">
        <v>136</v>
      </c>
      <c r="D35" s="70"/>
      <c r="E35" s="16"/>
      <c r="F35" s="70"/>
    </row>
    <row r="36" spans="1:6" ht="38.25">
      <c r="A36" s="10" t="s">
        <v>127</v>
      </c>
      <c r="B36" s="11" t="s">
        <v>62</v>
      </c>
      <c r="C36" s="12" t="s">
        <v>137</v>
      </c>
      <c r="D36" s="70"/>
      <c r="E36" s="16"/>
      <c r="F36" s="70"/>
    </row>
    <row r="37" spans="1:6">
      <c r="A37" s="10" t="s">
        <v>128</v>
      </c>
      <c r="B37" s="10" t="s">
        <v>38</v>
      </c>
      <c r="C37" s="12" t="s">
        <v>138</v>
      </c>
      <c r="D37" s="70"/>
      <c r="E37" s="16"/>
      <c r="F37" s="70"/>
    </row>
    <row r="38" spans="1:6">
      <c r="A38" s="10" t="s">
        <v>129</v>
      </c>
      <c r="B38" s="10" t="s">
        <v>63</v>
      </c>
      <c r="C38" s="12" t="s">
        <v>127</v>
      </c>
      <c r="D38" s="70"/>
      <c r="E38" s="16"/>
      <c r="F38" s="70"/>
    </row>
    <row r="39" spans="1:6" ht="25.5">
      <c r="A39" s="10" t="s">
        <v>130</v>
      </c>
      <c r="B39" s="15" t="s">
        <v>64</v>
      </c>
      <c r="C39" s="12" t="s">
        <v>139</v>
      </c>
      <c r="D39" s="70"/>
      <c r="E39" s="16"/>
      <c r="F39" s="70"/>
    </row>
    <row r="40" spans="1:6">
      <c r="A40" s="10" t="s">
        <v>131</v>
      </c>
      <c r="B40" s="10" t="s">
        <v>65</v>
      </c>
      <c r="C40" s="12" t="s">
        <v>140</v>
      </c>
      <c r="D40" s="71"/>
      <c r="E40" s="16"/>
      <c r="F40" s="71"/>
    </row>
  </sheetData>
  <mergeCells count="22">
    <mergeCell ref="C18:D18"/>
    <mergeCell ref="C20:D20"/>
    <mergeCell ref="C22:D22"/>
    <mergeCell ref="F32:F40"/>
    <mergeCell ref="C21:D21"/>
    <mergeCell ref="C23:D23"/>
    <mergeCell ref="E3:E4"/>
    <mergeCell ref="E10:E13"/>
    <mergeCell ref="C29:D31"/>
    <mergeCell ref="D26:D28"/>
    <mergeCell ref="F26:F28"/>
    <mergeCell ref="C24:D24"/>
    <mergeCell ref="E29:E33"/>
    <mergeCell ref="C9:D9"/>
    <mergeCell ref="D14:F17"/>
    <mergeCell ref="C3:D3"/>
    <mergeCell ref="C4:D4"/>
    <mergeCell ref="C5:D5"/>
    <mergeCell ref="C7:D7"/>
    <mergeCell ref="C8:D8"/>
    <mergeCell ref="D32:D40"/>
    <mergeCell ref="C10:D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D2" sqref="D2"/>
    </sheetView>
  </sheetViews>
  <sheetFormatPr defaultColWidth="9.140625" defaultRowHeight="12.75"/>
  <cols>
    <col min="1" max="1" width="5" style="3" bestFit="1" customWidth="1"/>
    <col min="2" max="2" width="13.85546875" style="3" bestFit="1" customWidth="1"/>
    <col min="3" max="3" width="29.85546875" style="3" bestFit="1" customWidth="1"/>
    <col min="4" max="4" width="12.85546875" style="3" customWidth="1"/>
    <col min="5" max="5" width="41.7109375" style="3" bestFit="1" customWidth="1"/>
    <col min="6" max="6" width="5" style="3" bestFit="1" customWidth="1"/>
    <col min="7" max="7" width="7.7109375" style="3" customWidth="1"/>
    <col min="8" max="9" width="6.42578125" style="3" bestFit="1" customWidth="1"/>
    <col min="10" max="10" width="7" style="3" customWidth="1"/>
    <col min="11" max="16384" width="9.140625" style="3"/>
  </cols>
  <sheetData>
    <row r="1" spans="1:10" ht="42" customHeight="1">
      <c r="A1" s="9" t="s">
        <v>144</v>
      </c>
      <c r="B1" s="9" t="s">
        <v>145</v>
      </c>
      <c r="C1" s="9" t="s">
        <v>146</v>
      </c>
      <c r="D1" s="45" t="s">
        <v>147</v>
      </c>
      <c r="E1" s="9" t="s">
        <v>146</v>
      </c>
      <c r="F1" s="9" t="s">
        <v>148</v>
      </c>
      <c r="G1" s="44" t="s">
        <v>171</v>
      </c>
      <c r="H1" s="34" t="s">
        <v>149</v>
      </c>
      <c r="I1" s="34" t="s">
        <v>150</v>
      </c>
      <c r="J1" s="45" t="s">
        <v>151</v>
      </c>
    </row>
    <row r="2" spans="1:10">
      <c r="A2" s="35" t="s">
        <v>152</v>
      </c>
      <c r="B2" s="35" t="s">
        <v>68</v>
      </c>
      <c r="C2" s="35" t="s">
        <v>69</v>
      </c>
      <c r="D2" s="35">
        <v>6000625</v>
      </c>
      <c r="E2" s="35" t="s">
        <v>153</v>
      </c>
      <c r="F2" s="35" t="s">
        <v>154</v>
      </c>
      <c r="G2" s="36">
        <v>6.0289999999999999</v>
      </c>
      <c r="H2" s="37">
        <f>I2/G2</f>
        <v>121.84607729308344</v>
      </c>
      <c r="I2" s="38">
        <v>734.61</v>
      </c>
      <c r="J2" s="39" t="s">
        <v>155</v>
      </c>
    </row>
    <row r="3" spans="1:10">
      <c r="A3" s="35" t="s">
        <v>152</v>
      </c>
      <c r="B3" s="35" t="s">
        <v>68</v>
      </c>
      <c r="C3" s="35" t="s">
        <v>69</v>
      </c>
      <c r="D3" s="35">
        <v>5000615</v>
      </c>
      <c r="E3" s="35" t="s">
        <v>156</v>
      </c>
      <c r="F3" s="35" t="s">
        <v>157</v>
      </c>
      <c r="G3" s="36">
        <v>12.12</v>
      </c>
      <c r="H3" s="37">
        <f t="shared" ref="H3:H13" si="0">I3/G3</f>
        <v>12.339933993399342</v>
      </c>
      <c r="I3" s="40">
        <v>149.56</v>
      </c>
      <c r="J3" s="41" t="s">
        <v>158</v>
      </c>
    </row>
    <row r="4" spans="1:10">
      <c r="A4" s="35" t="s">
        <v>152</v>
      </c>
      <c r="B4" s="35" t="s">
        <v>68</v>
      </c>
      <c r="C4" s="35" t="s">
        <v>69</v>
      </c>
      <c r="D4" s="35">
        <v>5000616</v>
      </c>
      <c r="E4" s="35" t="s">
        <v>159</v>
      </c>
      <c r="F4" s="35" t="s">
        <v>157</v>
      </c>
      <c r="G4" s="36">
        <v>12.06</v>
      </c>
      <c r="H4" s="37">
        <f t="shared" si="0"/>
        <v>9.1500829187396349</v>
      </c>
      <c r="I4" s="40">
        <v>110.35</v>
      </c>
      <c r="J4" s="41" t="s">
        <v>158</v>
      </c>
    </row>
    <row r="5" spans="1:10">
      <c r="A5" s="35" t="s">
        <v>152</v>
      </c>
      <c r="B5" s="35" t="s">
        <v>68</v>
      </c>
      <c r="C5" s="35" t="s">
        <v>69</v>
      </c>
      <c r="D5" s="35">
        <v>5000571</v>
      </c>
      <c r="E5" s="35" t="s">
        <v>160</v>
      </c>
      <c r="F5" s="35" t="s">
        <v>157</v>
      </c>
      <c r="G5" s="36">
        <v>12.6</v>
      </c>
      <c r="H5" s="37">
        <f t="shared" si="0"/>
        <v>1.6603174603174604</v>
      </c>
      <c r="I5" s="40">
        <v>20.92</v>
      </c>
      <c r="J5" s="41" t="s">
        <v>158</v>
      </c>
    </row>
    <row r="6" spans="1:10">
      <c r="A6" s="35" t="s">
        <v>152</v>
      </c>
      <c r="B6" s="35" t="s">
        <v>68</v>
      </c>
      <c r="C6" s="35" t="s">
        <v>69</v>
      </c>
      <c r="D6" s="35">
        <v>5000617</v>
      </c>
      <c r="E6" s="35" t="s">
        <v>161</v>
      </c>
      <c r="F6" s="35" t="s">
        <v>157</v>
      </c>
      <c r="G6" s="36">
        <v>24.48</v>
      </c>
      <c r="H6" s="37">
        <f t="shared" si="0"/>
        <v>1.3500816993464051</v>
      </c>
      <c r="I6" s="40">
        <v>33.049999999999997</v>
      </c>
      <c r="J6" s="41" t="s">
        <v>158</v>
      </c>
    </row>
    <row r="7" spans="1:10">
      <c r="A7" s="35" t="s">
        <v>152</v>
      </c>
      <c r="B7" s="35" t="s">
        <v>68</v>
      </c>
      <c r="C7" s="35" t="s">
        <v>69</v>
      </c>
      <c r="D7" s="35">
        <v>5000618</v>
      </c>
      <c r="E7" s="35" t="s">
        <v>162</v>
      </c>
      <c r="F7" s="35" t="s">
        <v>157</v>
      </c>
      <c r="G7" s="36">
        <v>12.24</v>
      </c>
      <c r="H7" s="37">
        <f t="shared" si="0"/>
        <v>0.65032679738562094</v>
      </c>
      <c r="I7" s="40">
        <v>7.96</v>
      </c>
      <c r="J7" s="41" t="s">
        <v>158</v>
      </c>
    </row>
    <row r="8" spans="1:10">
      <c r="A8" s="35" t="s">
        <v>152</v>
      </c>
      <c r="B8" s="35" t="s">
        <v>68</v>
      </c>
      <c r="C8" s="35" t="s">
        <v>69</v>
      </c>
      <c r="D8" s="35">
        <v>5000619</v>
      </c>
      <c r="E8" s="35" t="s">
        <v>163</v>
      </c>
      <c r="F8" s="35" t="s">
        <v>157</v>
      </c>
      <c r="G8" s="36">
        <v>12.24</v>
      </c>
      <c r="H8" s="37">
        <f t="shared" si="0"/>
        <v>0.65032679738562094</v>
      </c>
      <c r="I8" s="40">
        <v>7.96</v>
      </c>
      <c r="J8" s="41" t="s">
        <v>158</v>
      </c>
    </row>
    <row r="9" spans="1:10">
      <c r="A9" s="35" t="s">
        <v>152</v>
      </c>
      <c r="B9" s="35" t="s">
        <v>68</v>
      </c>
      <c r="C9" s="35" t="s">
        <v>69</v>
      </c>
      <c r="D9" s="35">
        <v>5000620</v>
      </c>
      <c r="E9" s="35" t="s">
        <v>164</v>
      </c>
      <c r="F9" s="35" t="s">
        <v>157</v>
      </c>
      <c r="G9" s="36">
        <v>1.0029999999999999</v>
      </c>
      <c r="H9" s="37">
        <f t="shared" si="0"/>
        <v>29.501495513459624</v>
      </c>
      <c r="I9" s="40">
        <v>29.59</v>
      </c>
      <c r="J9" s="41" t="s">
        <v>158</v>
      </c>
    </row>
    <row r="10" spans="1:10">
      <c r="A10" s="35" t="s">
        <v>152</v>
      </c>
      <c r="B10" s="35" t="s">
        <v>68</v>
      </c>
      <c r="C10" s="35" t="s">
        <v>69</v>
      </c>
      <c r="D10" s="35">
        <v>5000621</v>
      </c>
      <c r="E10" s="35" t="s">
        <v>165</v>
      </c>
      <c r="F10" s="35" t="s">
        <v>157</v>
      </c>
      <c r="G10" s="36">
        <v>3.008</v>
      </c>
      <c r="H10" s="37">
        <f t="shared" si="0"/>
        <v>3.0784574468085104</v>
      </c>
      <c r="I10" s="40">
        <v>9.26</v>
      </c>
      <c r="J10" s="41" t="s">
        <v>158</v>
      </c>
    </row>
    <row r="11" spans="1:10">
      <c r="A11" s="35" t="s">
        <v>152</v>
      </c>
      <c r="B11" s="35" t="s">
        <v>68</v>
      </c>
      <c r="C11" s="35" t="s">
        <v>69</v>
      </c>
      <c r="D11" s="35">
        <v>5000622</v>
      </c>
      <c r="E11" s="35" t="s">
        <v>166</v>
      </c>
      <c r="F11" s="35" t="s">
        <v>157</v>
      </c>
      <c r="G11" s="36">
        <v>2.0049999999999999</v>
      </c>
      <c r="H11" s="37">
        <f t="shared" si="0"/>
        <v>4.6084788029925194</v>
      </c>
      <c r="I11" s="40">
        <v>9.24</v>
      </c>
      <c r="J11" s="41" t="s">
        <v>158</v>
      </c>
    </row>
    <row r="12" spans="1:10">
      <c r="A12" s="35" t="s">
        <v>152</v>
      </c>
      <c r="B12" s="35" t="s">
        <v>68</v>
      </c>
      <c r="C12" s="35" t="s">
        <v>69</v>
      </c>
      <c r="D12" s="35">
        <v>5004391</v>
      </c>
      <c r="E12" s="35" t="s">
        <v>167</v>
      </c>
      <c r="F12" s="35" t="s">
        <v>157</v>
      </c>
      <c r="G12" s="36">
        <v>12.24</v>
      </c>
      <c r="H12" s="37">
        <f t="shared" si="0"/>
        <v>0.48039215686274506</v>
      </c>
      <c r="I12" s="40">
        <v>5.88</v>
      </c>
      <c r="J12" s="41" t="s">
        <v>158</v>
      </c>
    </row>
    <row r="13" spans="1:10">
      <c r="A13" s="35" t="s">
        <v>152</v>
      </c>
      <c r="B13" s="35" t="s">
        <v>68</v>
      </c>
      <c r="C13" s="35" t="s">
        <v>69</v>
      </c>
      <c r="D13" s="35">
        <v>5000308</v>
      </c>
      <c r="E13" s="35" t="s">
        <v>168</v>
      </c>
      <c r="F13" s="35" t="s">
        <v>157</v>
      </c>
      <c r="G13" s="36">
        <v>0.02</v>
      </c>
      <c r="H13" s="37">
        <f t="shared" si="0"/>
        <v>36</v>
      </c>
      <c r="I13" s="40">
        <v>0.72</v>
      </c>
      <c r="J13" s="41" t="s">
        <v>158</v>
      </c>
    </row>
    <row r="14" spans="1:10">
      <c r="A14" s="35" t="s">
        <v>152</v>
      </c>
      <c r="B14" s="35" t="s">
        <v>68</v>
      </c>
      <c r="C14" s="35" t="s">
        <v>69</v>
      </c>
      <c r="D14" s="35" t="s">
        <v>68</v>
      </c>
      <c r="E14" s="35" t="s">
        <v>69</v>
      </c>
      <c r="F14" s="35" t="s">
        <v>169</v>
      </c>
      <c r="G14" s="36">
        <v>0</v>
      </c>
      <c r="H14" s="37">
        <v>222.41</v>
      </c>
      <c r="I14" s="42">
        <v>222.41</v>
      </c>
      <c r="J14" s="43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7"/>
  <sheetViews>
    <sheetView topLeftCell="C1" workbookViewId="0">
      <selection activeCell="K3" sqref="K3"/>
    </sheetView>
  </sheetViews>
  <sheetFormatPr defaultRowHeight="15"/>
  <cols>
    <col min="1" max="1" width="13.5703125" bestFit="1" customWidth="1"/>
    <col min="2" max="2" width="32.140625" bestFit="1" customWidth="1"/>
    <col min="3" max="3" width="7.85546875" bestFit="1" customWidth="1"/>
    <col min="4" max="4" width="4.140625" bestFit="1" customWidth="1"/>
    <col min="5" max="5" width="10.42578125" bestFit="1" customWidth="1"/>
    <col min="6" max="6" width="45.42578125" bestFit="1" customWidth="1"/>
    <col min="7" max="7" width="9.140625" bestFit="1" customWidth="1"/>
    <col min="8" max="8" width="8.5703125" bestFit="1" customWidth="1"/>
    <col min="9" max="9" width="9.7109375" bestFit="1" customWidth="1"/>
    <col min="10" max="10" width="10.140625" bestFit="1" customWidth="1"/>
  </cols>
  <sheetData>
    <row r="1" spans="1:19">
      <c r="A1" s="51" t="s">
        <v>187</v>
      </c>
      <c r="B1" s="51" t="s">
        <v>188</v>
      </c>
      <c r="C1" s="51" t="s">
        <v>189</v>
      </c>
      <c r="D1" s="51" t="s">
        <v>190</v>
      </c>
      <c r="E1" s="51" t="s">
        <v>191</v>
      </c>
      <c r="F1" s="51" t="s">
        <v>192</v>
      </c>
      <c r="G1" s="51" t="s">
        <v>193</v>
      </c>
      <c r="H1" s="51" t="s">
        <v>194</v>
      </c>
      <c r="I1" s="51" t="s">
        <v>195</v>
      </c>
      <c r="J1" s="51" t="s">
        <v>197</v>
      </c>
      <c r="K1" s="51" t="s">
        <v>149</v>
      </c>
      <c r="L1" s="51" t="s">
        <v>198</v>
      </c>
      <c r="M1" s="51" t="s">
        <v>199</v>
      </c>
      <c r="N1" s="51" t="s">
        <v>200</v>
      </c>
    </row>
    <row r="3" spans="1:19">
      <c r="A3" t="s">
        <v>68</v>
      </c>
      <c r="B3" t="s">
        <v>69</v>
      </c>
      <c r="C3">
        <v>100</v>
      </c>
      <c r="D3" t="s">
        <v>196</v>
      </c>
      <c r="E3">
        <v>6000625</v>
      </c>
      <c r="F3" t="s">
        <v>153</v>
      </c>
      <c r="G3">
        <v>594</v>
      </c>
      <c r="H3" t="s">
        <v>154</v>
      </c>
      <c r="I3">
        <v>1.5</v>
      </c>
      <c r="J3">
        <f>G3/C3</f>
        <v>5.94</v>
      </c>
      <c r="K3" s="52">
        <f>VLOOKUP(E3,ZCKPP09!$D$2:$H$14,5,0)</f>
        <v>121.84607729308344</v>
      </c>
      <c r="L3" s="53">
        <f>K3*J3</f>
        <v>723.76569912091566</v>
      </c>
      <c r="M3" s="53">
        <f>L3*I3%</f>
        <v>10.856485486813735</v>
      </c>
      <c r="N3" t="s">
        <v>155</v>
      </c>
      <c r="P3" s="51" t="s">
        <v>155</v>
      </c>
      <c r="Q3" s="51" t="s">
        <v>185</v>
      </c>
      <c r="R3" s="51" t="s">
        <v>158</v>
      </c>
      <c r="S3" s="51" t="s">
        <v>186</v>
      </c>
    </row>
    <row r="4" spans="1:19">
      <c r="A4" t="s">
        <v>68</v>
      </c>
      <c r="B4" t="s">
        <v>69</v>
      </c>
      <c r="C4">
        <v>100</v>
      </c>
      <c r="D4" t="s">
        <v>196</v>
      </c>
      <c r="E4">
        <v>5000615</v>
      </c>
      <c r="F4" t="s">
        <v>156</v>
      </c>
      <c r="G4" s="50">
        <v>1200</v>
      </c>
      <c r="H4" t="s">
        <v>157</v>
      </c>
      <c r="I4">
        <v>1</v>
      </c>
      <c r="J4">
        <f t="shared" ref="J4:J14" si="0">G4/C4</f>
        <v>12</v>
      </c>
      <c r="K4" s="52">
        <f>VLOOKUP(E4,ZCKPP09!$D$2:$H$14,5,0)</f>
        <v>12.339933993399342</v>
      </c>
      <c r="L4" s="53">
        <f t="shared" ref="L4:L14" si="1">K4*J4</f>
        <v>148.0792079207921</v>
      </c>
      <c r="M4" s="53">
        <f t="shared" ref="M4:M14" si="2">L4*I4%</f>
        <v>1.480792079207921</v>
      </c>
      <c r="N4" t="s">
        <v>158</v>
      </c>
      <c r="P4" s="53">
        <f>L3</f>
        <v>723.76569912091566</v>
      </c>
      <c r="Q4" s="53">
        <f>M3</f>
        <v>10.856485486813735</v>
      </c>
      <c r="R4" s="53">
        <f>SUM(L4:L14)</f>
        <v>380.25234773326906</v>
      </c>
      <c r="S4" s="53">
        <f>SUM(M4:M14)</f>
        <v>4.2213622902508821</v>
      </c>
    </row>
    <row r="5" spans="1:19">
      <c r="A5" t="s">
        <v>68</v>
      </c>
      <c r="B5" t="s">
        <v>69</v>
      </c>
      <c r="C5">
        <v>100</v>
      </c>
      <c r="D5" t="s">
        <v>196</v>
      </c>
      <c r="E5">
        <v>5000616</v>
      </c>
      <c r="F5" t="s">
        <v>159</v>
      </c>
      <c r="G5" s="50">
        <v>1200</v>
      </c>
      <c r="H5" t="s">
        <v>157</v>
      </c>
      <c r="I5">
        <v>0.5</v>
      </c>
      <c r="J5">
        <f t="shared" si="0"/>
        <v>12</v>
      </c>
      <c r="K5" s="52">
        <f>VLOOKUP(E5,ZCKPP09!$D$2:$H$14,5,0)</f>
        <v>9.1500829187396349</v>
      </c>
      <c r="L5" s="53">
        <f t="shared" si="1"/>
        <v>109.80099502487562</v>
      </c>
      <c r="M5" s="53">
        <f t="shared" si="2"/>
        <v>0.54900497512437807</v>
      </c>
      <c r="N5" t="s">
        <v>158</v>
      </c>
    </row>
    <row r="6" spans="1:19">
      <c r="A6" t="s">
        <v>68</v>
      </c>
      <c r="B6" t="s">
        <v>69</v>
      </c>
      <c r="C6">
        <v>100</v>
      </c>
      <c r="D6" t="s">
        <v>196</v>
      </c>
      <c r="E6">
        <v>5000571</v>
      </c>
      <c r="F6" t="s">
        <v>160</v>
      </c>
      <c r="G6" s="50">
        <v>1200</v>
      </c>
      <c r="H6" t="s">
        <v>157</v>
      </c>
      <c r="I6">
        <v>5</v>
      </c>
      <c r="J6">
        <f t="shared" si="0"/>
        <v>12</v>
      </c>
      <c r="K6" s="52">
        <f>VLOOKUP(E6,ZCKPP09!$D$2:$H$14,5,0)</f>
        <v>1.6603174603174604</v>
      </c>
      <c r="L6" s="53">
        <f t="shared" si="1"/>
        <v>19.923809523809524</v>
      </c>
      <c r="M6" s="53">
        <f t="shared" si="2"/>
        <v>0.99619047619047629</v>
      </c>
      <c r="N6" t="s">
        <v>158</v>
      </c>
    </row>
    <row r="7" spans="1:19">
      <c r="A7" t="s">
        <v>68</v>
      </c>
      <c r="B7" t="s">
        <v>69</v>
      </c>
      <c r="C7">
        <v>100</v>
      </c>
      <c r="D7" t="s">
        <v>196</v>
      </c>
      <c r="E7">
        <v>5000617</v>
      </c>
      <c r="F7" t="s">
        <v>161</v>
      </c>
      <c r="G7" s="50">
        <v>2400</v>
      </c>
      <c r="H7" t="s">
        <v>157</v>
      </c>
      <c r="I7">
        <v>2</v>
      </c>
      <c r="J7">
        <f t="shared" si="0"/>
        <v>24</v>
      </c>
      <c r="K7" s="52">
        <f>VLOOKUP(E7,ZCKPP09!$D$2:$H$14,5,0)</f>
        <v>1.3500816993464051</v>
      </c>
      <c r="L7" s="53">
        <f t="shared" si="1"/>
        <v>32.401960784313722</v>
      </c>
      <c r="M7" s="53">
        <f t="shared" si="2"/>
        <v>0.64803921568627443</v>
      </c>
      <c r="N7" t="s">
        <v>158</v>
      </c>
    </row>
    <row r="8" spans="1:19">
      <c r="A8" t="s">
        <v>68</v>
      </c>
      <c r="B8" t="s">
        <v>69</v>
      </c>
      <c r="C8">
        <v>100</v>
      </c>
      <c r="D8" t="s">
        <v>196</v>
      </c>
      <c r="E8">
        <v>5000618</v>
      </c>
      <c r="F8" t="s">
        <v>162</v>
      </c>
      <c r="G8" s="50">
        <v>1200</v>
      </c>
      <c r="H8" t="s">
        <v>157</v>
      </c>
      <c r="I8">
        <v>2</v>
      </c>
      <c r="J8">
        <f t="shared" si="0"/>
        <v>12</v>
      </c>
      <c r="K8" s="52">
        <f>VLOOKUP(E8,ZCKPP09!$D$2:$H$14,5,0)</f>
        <v>0.65032679738562094</v>
      </c>
      <c r="L8" s="53">
        <f t="shared" si="1"/>
        <v>7.8039215686274517</v>
      </c>
      <c r="M8" s="53">
        <f t="shared" si="2"/>
        <v>0.15607843137254904</v>
      </c>
      <c r="N8" t="s">
        <v>158</v>
      </c>
    </row>
    <row r="9" spans="1:19">
      <c r="A9" t="s">
        <v>68</v>
      </c>
      <c r="B9" t="s">
        <v>69</v>
      </c>
      <c r="C9">
        <v>100</v>
      </c>
      <c r="D9" t="s">
        <v>196</v>
      </c>
      <c r="E9">
        <v>5000619</v>
      </c>
      <c r="F9" t="s">
        <v>163</v>
      </c>
      <c r="G9" s="50">
        <v>1200</v>
      </c>
      <c r="H9" t="s">
        <v>157</v>
      </c>
      <c r="I9">
        <v>2</v>
      </c>
      <c r="J9">
        <f t="shared" si="0"/>
        <v>12</v>
      </c>
      <c r="K9" s="52">
        <f>VLOOKUP(E9,ZCKPP09!$D$2:$H$14,5,0)</f>
        <v>0.65032679738562094</v>
      </c>
      <c r="L9" s="53">
        <f t="shared" si="1"/>
        <v>7.8039215686274517</v>
      </c>
      <c r="M9" s="53">
        <f t="shared" si="2"/>
        <v>0.15607843137254904</v>
      </c>
      <c r="N9" t="s">
        <v>158</v>
      </c>
    </row>
    <row r="10" spans="1:19">
      <c r="A10" t="s">
        <v>68</v>
      </c>
      <c r="B10" t="s">
        <v>69</v>
      </c>
      <c r="C10">
        <v>100</v>
      </c>
      <c r="D10" t="s">
        <v>196</v>
      </c>
      <c r="E10">
        <v>5000620</v>
      </c>
      <c r="F10" t="s">
        <v>164</v>
      </c>
      <c r="G10">
        <v>100</v>
      </c>
      <c r="H10" t="s">
        <v>157</v>
      </c>
      <c r="I10">
        <v>0.25</v>
      </c>
      <c r="J10">
        <f t="shared" si="0"/>
        <v>1</v>
      </c>
      <c r="K10" s="52">
        <f>VLOOKUP(E10,ZCKPP09!$D$2:$H$14,5,0)</f>
        <v>29.501495513459624</v>
      </c>
      <c r="L10" s="53">
        <f t="shared" si="1"/>
        <v>29.501495513459624</v>
      </c>
      <c r="M10" s="53">
        <f t="shared" si="2"/>
        <v>7.3753738783649062E-2</v>
      </c>
      <c r="N10" t="s">
        <v>158</v>
      </c>
    </row>
    <row r="11" spans="1:19">
      <c r="A11" t="s">
        <v>68</v>
      </c>
      <c r="B11" t="s">
        <v>69</v>
      </c>
      <c r="C11">
        <v>100</v>
      </c>
      <c r="D11" t="s">
        <v>196</v>
      </c>
      <c r="E11">
        <v>5000621</v>
      </c>
      <c r="F11" t="s">
        <v>165</v>
      </c>
      <c r="G11">
        <v>300</v>
      </c>
      <c r="H11" t="s">
        <v>157</v>
      </c>
      <c r="I11">
        <v>0.25</v>
      </c>
      <c r="J11">
        <f t="shared" si="0"/>
        <v>3</v>
      </c>
      <c r="K11" s="52">
        <f>VLOOKUP(E11,ZCKPP09!$D$2:$H$14,5,0)</f>
        <v>3.0784574468085104</v>
      </c>
      <c r="L11" s="53">
        <f t="shared" si="1"/>
        <v>9.2353723404255312</v>
      </c>
      <c r="M11" s="53">
        <f t="shared" si="2"/>
        <v>2.3088430851063827E-2</v>
      </c>
      <c r="N11" t="s">
        <v>158</v>
      </c>
    </row>
    <row r="12" spans="1:19">
      <c r="A12" t="s">
        <v>68</v>
      </c>
      <c r="B12" t="s">
        <v>69</v>
      </c>
      <c r="C12">
        <v>100</v>
      </c>
      <c r="D12" t="s">
        <v>196</v>
      </c>
      <c r="E12">
        <v>5000622</v>
      </c>
      <c r="F12" t="s">
        <v>166</v>
      </c>
      <c r="G12">
        <v>200</v>
      </c>
      <c r="H12" t="s">
        <v>157</v>
      </c>
      <c r="I12">
        <v>0.25</v>
      </c>
      <c r="J12">
        <f t="shared" si="0"/>
        <v>2</v>
      </c>
      <c r="K12" s="52">
        <f>VLOOKUP(E12,ZCKPP09!$D$2:$H$14,5,0)</f>
        <v>4.6084788029925194</v>
      </c>
      <c r="L12" s="53">
        <f t="shared" si="1"/>
        <v>9.2169576059850389</v>
      </c>
      <c r="M12" s="53">
        <f t="shared" si="2"/>
        <v>2.3042394014962598E-2</v>
      </c>
      <c r="N12" t="s">
        <v>158</v>
      </c>
    </row>
    <row r="13" spans="1:19">
      <c r="A13" t="s">
        <v>68</v>
      </c>
      <c r="B13" t="s">
        <v>69</v>
      </c>
      <c r="C13">
        <v>100</v>
      </c>
      <c r="D13" t="s">
        <v>196</v>
      </c>
      <c r="E13">
        <v>5004391</v>
      </c>
      <c r="F13" t="s">
        <v>167</v>
      </c>
      <c r="G13" s="50">
        <v>1200</v>
      </c>
      <c r="H13" t="s">
        <v>157</v>
      </c>
      <c r="I13">
        <v>2</v>
      </c>
      <c r="J13">
        <f t="shared" si="0"/>
        <v>12</v>
      </c>
      <c r="K13" s="52">
        <f>VLOOKUP(E13,ZCKPP09!$D$2:$H$14,5,0)</f>
        <v>0.48039215686274506</v>
      </c>
      <c r="L13" s="53">
        <f t="shared" si="1"/>
        <v>5.7647058823529402</v>
      </c>
      <c r="M13" s="53">
        <f t="shared" si="2"/>
        <v>0.11529411764705881</v>
      </c>
      <c r="N13" t="s">
        <v>158</v>
      </c>
    </row>
    <row r="14" spans="1:19">
      <c r="A14" t="s">
        <v>68</v>
      </c>
      <c r="B14" t="s">
        <v>69</v>
      </c>
      <c r="C14">
        <v>100</v>
      </c>
      <c r="D14" t="s">
        <v>196</v>
      </c>
      <c r="E14">
        <v>5000308</v>
      </c>
      <c r="F14" t="s">
        <v>168</v>
      </c>
      <c r="G14">
        <v>2</v>
      </c>
      <c r="H14" t="s">
        <v>157</v>
      </c>
      <c r="I14">
        <v>0</v>
      </c>
      <c r="J14">
        <f t="shared" si="0"/>
        <v>0.02</v>
      </c>
      <c r="K14" s="52">
        <f>VLOOKUP(E14,ZCKPP09!$D$2:$H$14,5,0)</f>
        <v>36</v>
      </c>
      <c r="L14" s="53">
        <f t="shared" si="1"/>
        <v>0.72</v>
      </c>
      <c r="M14" s="53">
        <f t="shared" si="2"/>
        <v>0</v>
      </c>
      <c r="N14" t="s">
        <v>158</v>
      </c>
    </row>
    <row r="17" spans="11:11">
      <c r="K17" t="s">
        <v>208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5" bestFit="1" customWidth="1"/>
    <col min="2" max="2" width="8" customWidth="1"/>
    <col min="3" max="3" width="10.42578125" customWidth="1"/>
    <col min="4" max="4" width="8" customWidth="1"/>
    <col min="5" max="5" width="14.28515625" customWidth="1"/>
    <col min="6" max="6" width="5" bestFit="1" customWidth="1"/>
    <col min="7" max="7" width="8.140625" bestFit="1" customWidth="1"/>
    <col min="8" max="9" width="6.42578125" bestFit="1" customWidth="1"/>
  </cols>
  <sheetData>
    <row r="1" spans="1:10" s="3" customFormat="1" ht="25.5">
      <c r="A1" s="9" t="s">
        <v>144</v>
      </c>
      <c r="B1" s="45" t="s">
        <v>145</v>
      </c>
      <c r="C1" s="9" t="s">
        <v>146</v>
      </c>
      <c r="D1" s="45" t="s">
        <v>147</v>
      </c>
      <c r="E1" s="9" t="s">
        <v>146</v>
      </c>
      <c r="F1" s="9" t="s">
        <v>148</v>
      </c>
      <c r="G1" s="44" t="s">
        <v>171</v>
      </c>
      <c r="H1" s="34" t="s">
        <v>149</v>
      </c>
      <c r="I1" s="34" t="s">
        <v>150</v>
      </c>
      <c r="J1" s="45" t="s">
        <v>151</v>
      </c>
    </row>
    <row r="2" spans="1:10" s="3" customFormat="1" ht="12.75">
      <c r="A2" s="35" t="s">
        <v>173</v>
      </c>
      <c r="B2" s="35" t="s">
        <v>172</v>
      </c>
      <c r="C2" s="35" t="s">
        <v>174</v>
      </c>
      <c r="D2" s="35" t="s">
        <v>172</v>
      </c>
      <c r="E2" s="35" t="s">
        <v>174</v>
      </c>
      <c r="F2" s="35" t="s">
        <v>175</v>
      </c>
      <c r="G2" s="36" t="s">
        <v>176</v>
      </c>
      <c r="H2" s="37" t="s">
        <v>176</v>
      </c>
      <c r="I2" s="38" t="s">
        <v>176</v>
      </c>
      <c r="J2" s="39" t="s">
        <v>155</v>
      </c>
    </row>
    <row r="3" spans="1:10" s="3" customFormat="1" ht="12.75">
      <c r="A3" s="35" t="s">
        <v>173</v>
      </c>
      <c r="B3" s="35" t="s">
        <v>172</v>
      </c>
      <c r="C3" s="35" t="s">
        <v>174</v>
      </c>
      <c r="D3" s="35" t="s">
        <v>172</v>
      </c>
      <c r="E3" s="35" t="s">
        <v>174</v>
      </c>
      <c r="F3" s="35" t="s">
        <v>175</v>
      </c>
      <c r="G3" s="36" t="s">
        <v>176</v>
      </c>
      <c r="H3" s="37" t="s">
        <v>176</v>
      </c>
      <c r="I3" s="40" t="s">
        <v>176</v>
      </c>
      <c r="J3" s="41" t="s">
        <v>158</v>
      </c>
    </row>
    <row r="4" spans="1:10" s="3" customFormat="1" ht="12.75">
      <c r="A4" s="35" t="s">
        <v>173</v>
      </c>
      <c r="B4" s="35" t="s">
        <v>172</v>
      </c>
      <c r="C4" s="35" t="s">
        <v>174</v>
      </c>
      <c r="D4" s="35" t="s">
        <v>172</v>
      </c>
      <c r="E4" s="35" t="s">
        <v>174</v>
      </c>
      <c r="F4" s="35" t="s">
        <v>175</v>
      </c>
      <c r="G4" s="36" t="s">
        <v>176</v>
      </c>
      <c r="H4" s="37" t="s">
        <v>176</v>
      </c>
      <c r="I4" s="40" t="s">
        <v>176</v>
      </c>
      <c r="J4" s="41" t="s">
        <v>158</v>
      </c>
    </row>
    <row r="5" spans="1:10" s="3" customFormat="1" ht="12.75">
      <c r="A5" s="35" t="s">
        <v>173</v>
      </c>
      <c r="B5" s="35" t="s">
        <v>172</v>
      </c>
      <c r="C5" s="35" t="s">
        <v>174</v>
      </c>
      <c r="D5" s="35" t="s">
        <v>172</v>
      </c>
      <c r="E5" s="35" t="s">
        <v>174</v>
      </c>
      <c r="F5" s="35" t="s">
        <v>175</v>
      </c>
      <c r="G5" s="36" t="s">
        <v>176</v>
      </c>
      <c r="H5" s="37" t="s">
        <v>176</v>
      </c>
      <c r="I5" s="40" t="s">
        <v>176</v>
      </c>
      <c r="J5" s="41" t="s">
        <v>158</v>
      </c>
    </row>
    <row r="6" spans="1:10" s="3" customFormat="1" ht="12.75">
      <c r="A6" s="35" t="s">
        <v>173</v>
      </c>
      <c r="B6" s="35" t="s">
        <v>172</v>
      </c>
      <c r="C6" s="35" t="s">
        <v>174</v>
      </c>
      <c r="D6" s="35" t="s">
        <v>172</v>
      </c>
      <c r="E6" s="35" t="s">
        <v>174</v>
      </c>
      <c r="F6" s="35" t="s">
        <v>175</v>
      </c>
      <c r="G6" s="36" t="s">
        <v>176</v>
      </c>
      <c r="H6" s="37" t="s">
        <v>176</v>
      </c>
      <c r="I6" s="40" t="s">
        <v>176</v>
      </c>
      <c r="J6" s="41" t="s">
        <v>158</v>
      </c>
    </row>
    <row r="7" spans="1:10" s="3" customFormat="1" ht="12.75">
      <c r="A7" s="35" t="s">
        <v>173</v>
      </c>
      <c r="B7" s="35" t="s">
        <v>172</v>
      </c>
      <c r="C7" s="35" t="s">
        <v>174</v>
      </c>
      <c r="D7" s="35" t="s">
        <v>172</v>
      </c>
      <c r="E7" s="35" t="s">
        <v>174</v>
      </c>
      <c r="F7" s="35" t="s">
        <v>175</v>
      </c>
      <c r="G7" s="36" t="s">
        <v>176</v>
      </c>
      <c r="H7" s="37" t="s">
        <v>176</v>
      </c>
      <c r="I7" s="40" t="s">
        <v>176</v>
      </c>
      <c r="J7" s="41" t="s">
        <v>158</v>
      </c>
    </row>
    <row r="8" spans="1:10" s="3" customFormat="1" ht="12.75">
      <c r="A8" s="35" t="s">
        <v>173</v>
      </c>
      <c r="B8" s="35" t="s">
        <v>172</v>
      </c>
      <c r="C8" s="35" t="s">
        <v>174</v>
      </c>
      <c r="D8" s="35" t="s">
        <v>172</v>
      </c>
      <c r="E8" s="35" t="s">
        <v>174</v>
      </c>
      <c r="F8" s="35" t="s">
        <v>175</v>
      </c>
      <c r="G8" s="36" t="s">
        <v>176</v>
      </c>
      <c r="H8" s="37" t="s">
        <v>176</v>
      </c>
      <c r="I8" s="40" t="s">
        <v>176</v>
      </c>
      <c r="J8" s="41" t="s">
        <v>158</v>
      </c>
    </row>
    <row r="9" spans="1:10" s="3" customFormat="1" ht="12.75">
      <c r="A9" s="35" t="s">
        <v>173</v>
      </c>
      <c r="B9" s="35" t="s">
        <v>172</v>
      </c>
      <c r="C9" s="35" t="s">
        <v>174</v>
      </c>
      <c r="D9" s="35" t="s">
        <v>172</v>
      </c>
      <c r="E9" s="35" t="s">
        <v>174</v>
      </c>
      <c r="F9" s="35" t="s">
        <v>175</v>
      </c>
      <c r="G9" s="36" t="s">
        <v>176</v>
      </c>
      <c r="H9" s="37" t="s">
        <v>176</v>
      </c>
      <c r="I9" s="42" t="s">
        <v>176</v>
      </c>
      <c r="J9" s="4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Detan 500GM Cost sheet</vt:lpstr>
      <vt:lpstr>Sheet1</vt:lpstr>
      <vt:lpstr>ZCKPP09</vt:lpstr>
      <vt:lpstr>ZCKPP02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</dc:creator>
  <cp:lastModifiedBy>A112272444</cp:lastModifiedBy>
  <dcterms:created xsi:type="dcterms:W3CDTF">2023-02-21T07:24:15Z</dcterms:created>
  <dcterms:modified xsi:type="dcterms:W3CDTF">2023-09-20T11:20:48Z</dcterms:modified>
</cp:coreProperties>
</file>