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Allerage\Desktop\"/>
    </mc:Choice>
  </mc:AlternateContent>
  <xr:revisionPtr revIDLastSave="0" documentId="13_ncr:1_{5DBFAA29-AA89-4A52-BFEA-9E9FCFAD273A}" xr6:coauthVersionLast="36" xr6:coauthVersionMax="47" xr10:uidLastSave="{00000000-0000-0000-0000-000000000000}"/>
  <bookViews>
    <workbookView xWindow="0" yWindow="0" windowWidth="20490" windowHeight="7545" firstSheet="2" activeTab="7" xr2:uid="{26D4546B-D2A1-4444-8EAF-A6228F96F0C1}"/>
  </bookViews>
  <sheets>
    <sheet name="Data" sheetId="1" r:id="rId1"/>
    <sheet name="Quick stats" sheetId="2" r:id="rId2"/>
    <sheet name="EDA" sheetId="3" r:id="rId3"/>
    <sheet name="sales country" sheetId="4" r:id="rId4"/>
    <sheet name="Anamolies" sheetId="5" r:id="rId5"/>
    <sheet name="sales person" sheetId="6" r:id="rId6"/>
    <sheet name="profit analysis" sheetId="10" r:id="rId7"/>
    <sheet name="Category Report" sheetId="11" r:id="rId8"/>
  </sheets>
  <definedNames>
    <definedName name="_xlnm._FilterDatabase" localSheetId="0" hidden="1">Data!$C$10:$G$10</definedName>
    <definedName name="_xlnm._FilterDatabase" localSheetId="2" hidden="1">EDA!$C$6:$G$306</definedName>
    <definedName name="_xlnm._FilterDatabase" localSheetId="3" hidden="1">'sales country'!$C$6:$F$12</definedName>
    <definedName name="_xlchart.v1.0" hidden="1">Anamolies!$D$7:$D$306</definedName>
    <definedName name="_xlchart.v1.1" hidden="1">Anamolies!$F$7:$F$306</definedName>
    <definedName name="_xlcn.WorksheetConnection_DataanalysisbasicsEXCEL.xlsxdata1" hidden="1">data[]</definedName>
    <definedName name="_xlcn.WorksheetConnection_DataanalysisbasicsEXCEL.xlsxdata571" hidden="1">Profits[]</definedName>
    <definedName name="Slicer_Geography">#N/A</definedName>
    <definedName name="Slicer_Sales_Person">#N/A</definedName>
  </definedNames>
  <calcPr calcId="191029"/>
  <pivotCaches>
    <pivotCache cacheId="92" r:id="rId9"/>
    <pivotCache cacheId="65" r:id="rId10"/>
    <pivotCache cacheId="91" r:id="rId11"/>
  </pivotCaches>
  <extLst>
    <ext xmlns:x14="http://schemas.microsoft.com/office/spreadsheetml/2009/9/main" uri="{876F7934-8845-4945-9796-88D515C7AA90}">
      <x14:pivotCaches>
        <pivotCache cacheId="73"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ta analysis basics (EXCEL).xlsx!data"/>
          <x15:modelTable id="data57" name="data57" connection="WorksheetConnection_Data analysis basics (EXCEL).xlsx!data57"/>
        </x15:modelTables>
      </x15:dataModel>
    </ext>
  </extLst>
</workbook>
</file>

<file path=xl/calcChain.xml><?xml version="1.0" encoding="utf-8"?>
<calcChain xmlns="http://schemas.openxmlformats.org/spreadsheetml/2006/main">
  <c r="K10" i="11" l="1"/>
  <c r="K11" i="11"/>
  <c r="K12" i="11"/>
  <c r="K13" i="11"/>
  <c r="K14" i="11"/>
  <c r="K15" i="11"/>
  <c r="K16" i="11"/>
  <c r="K17" i="11"/>
  <c r="K18" i="11"/>
  <c r="K19" i="11"/>
  <c r="K9" i="11"/>
  <c r="J10" i="11"/>
  <c r="L10" i="11" s="1"/>
  <c r="J11" i="11"/>
  <c r="L11" i="11" s="1"/>
  <c r="J12" i="11"/>
  <c r="L12" i="11" s="1"/>
  <c r="J13" i="11"/>
  <c r="L13" i="11" s="1"/>
  <c r="J14" i="11"/>
  <c r="L14" i="11" s="1"/>
  <c r="J15" i="11"/>
  <c r="L15" i="11" s="1"/>
  <c r="J16" i="11"/>
  <c r="L16" i="11" s="1"/>
  <c r="J17" i="11"/>
  <c r="L17" i="11" s="1"/>
  <c r="J18" i="11"/>
  <c r="L18" i="11" s="1"/>
  <c r="J19" i="11"/>
  <c r="L19" i="11" s="1"/>
  <c r="J9" i="11"/>
  <c r="L9" i="11" s="1"/>
  <c r="D11" i="11"/>
  <c r="D10" i="11"/>
  <c r="D9" i="11"/>
  <c r="C10" i="11"/>
  <c r="C11" i="11"/>
  <c r="C9" i="11"/>
  <c r="E6" i="11"/>
  <c r="T23" i="10"/>
  <c r="T39" i="10"/>
  <c r="T55" i="10"/>
  <c r="T71" i="10"/>
  <c r="T87" i="10"/>
  <c r="T103" i="10"/>
  <c r="S8" i="10"/>
  <c r="T8" i="10" s="1"/>
  <c r="S9" i="10"/>
  <c r="T9" i="10" s="1"/>
  <c r="S10" i="10"/>
  <c r="T10" i="10" s="1"/>
  <c r="S11" i="10"/>
  <c r="T11" i="10" s="1"/>
  <c r="S12" i="10"/>
  <c r="T12" i="10" s="1"/>
  <c r="S13" i="10"/>
  <c r="T13" i="10" s="1"/>
  <c r="S14" i="10"/>
  <c r="T14" i="10" s="1"/>
  <c r="S15" i="10"/>
  <c r="T15" i="10" s="1"/>
  <c r="S16" i="10"/>
  <c r="T16" i="10" s="1"/>
  <c r="S17" i="10"/>
  <c r="T17" i="10" s="1"/>
  <c r="S18" i="10"/>
  <c r="T18" i="10" s="1"/>
  <c r="S19" i="10"/>
  <c r="T19" i="10" s="1"/>
  <c r="S20" i="10"/>
  <c r="T20" i="10" s="1"/>
  <c r="S21" i="10"/>
  <c r="T21" i="10" s="1"/>
  <c r="S22" i="10"/>
  <c r="T22" i="10" s="1"/>
  <c r="S23" i="10"/>
  <c r="S24" i="10"/>
  <c r="T24" i="10" s="1"/>
  <c r="S25" i="10"/>
  <c r="T25" i="10" s="1"/>
  <c r="S26" i="10"/>
  <c r="T26" i="10" s="1"/>
  <c r="S27" i="10"/>
  <c r="T27" i="10" s="1"/>
  <c r="S28" i="10"/>
  <c r="T28" i="10" s="1"/>
  <c r="S29" i="10"/>
  <c r="T29" i="10" s="1"/>
  <c r="S30" i="10"/>
  <c r="T30" i="10" s="1"/>
  <c r="S31" i="10"/>
  <c r="T31" i="10" s="1"/>
  <c r="S32" i="10"/>
  <c r="T32" i="10" s="1"/>
  <c r="S33" i="10"/>
  <c r="T33" i="10" s="1"/>
  <c r="S34" i="10"/>
  <c r="T34" i="10" s="1"/>
  <c r="S35" i="10"/>
  <c r="T35" i="10" s="1"/>
  <c r="S36" i="10"/>
  <c r="T36" i="10" s="1"/>
  <c r="S37" i="10"/>
  <c r="T37" i="10" s="1"/>
  <c r="S38" i="10"/>
  <c r="T38" i="10" s="1"/>
  <c r="S39" i="10"/>
  <c r="S40" i="10"/>
  <c r="T40" i="10" s="1"/>
  <c r="S41" i="10"/>
  <c r="T41" i="10" s="1"/>
  <c r="S42" i="10"/>
  <c r="T42" i="10" s="1"/>
  <c r="S43" i="10"/>
  <c r="T43" i="10" s="1"/>
  <c r="S44" i="10"/>
  <c r="T44" i="10" s="1"/>
  <c r="S45" i="10"/>
  <c r="T45" i="10" s="1"/>
  <c r="S46" i="10"/>
  <c r="T46" i="10" s="1"/>
  <c r="S47" i="10"/>
  <c r="T47" i="10" s="1"/>
  <c r="S48" i="10"/>
  <c r="T48" i="10" s="1"/>
  <c r="S49" i="10"/>
  <c r="T49" i="10" s="1"/>
  <c r="S50" i="10"/>
  <c r="T50" i="10" s="1"/>
  <c r="S51" i="10"/>
  <c r="T51" i="10" s="1"/>
  <c r="S52" i="10"/>
  <c r="T52" i="10" s="1"/>
  <c r="S53" i="10"/>
  <c r="T53" i="10" s="1"/>
  <c r="S54" i="10"/>
  <c r="T54" i="10" s="1"/>
  <c r="S55" i="10"/>
  <c r="S56" i="10"/>
  <c r="T56" i="10" s="1"/>
  <c r="S57" i="10"/>
  <c r="T57" i="10" s="1"/>
  <c r="S58" i="10"/>
  <c r="T58" i="10" s="1"/>
  <c r="S59" i="10"/>
  <c r="T59" i="10" s="1"/>
  <c r="S60" i="10"/>
  <c r="T60" i="10" s="1"/>
  <c r="S61" i="10"/>
  <c r="T61" i="10" s="1"/>
  <c r="S62" i="10"/>
  <c r="T62" i="10" s="1"/>
  <c r="S63" i="10"/>
  <c r="T63" i="10" s="1"/>
  <c r="S64" i="10"/>
  <c r="T64" i="10" s="1"/>
  <c r="S65" i="10"/>
  <c r="T65" i="10" s="1"/>
  <c r="S66" i="10"/>
  <c r="T66" i="10" s="1"/>
  <c r="S67" i="10"/>
  <c r="T67" i="10" s="1"/>
  <c r="S68" i="10"/>
  <c r="T68" i="10" s="1"/>
  <c r="S69" i="10"/>
  <c r="T69" i="10" s="1"/>
  <c r="S70" i="10"/>
  <c r="T70" i="10" s="1"/>
  <c r="S71" i="10"/>
  <c r="S72" i="10"/>
  <c r="T72" i="10" s="1"/>
  <c r="S73" i="10"/>
  <c r="T73" i="10" s="1"/>
  <c r="S74" i="10"/>
  <c r="T74" i="10" s="1"/>
  <c r="S75" i="10"/>
  <c r="T75" i="10" s="1"/>
  <c r="S76" i="10"/>
  <c r="T76" i="10" s="1"/>
  <c r="S77" i="10"/>
  <c r="T77" i="10" s="1"/>
  <c r="S78" i="10"/>
  <c r="T78" i="10" s="1"/>
  <c r="S79" i="10"/>
  <c r="T79" i="10" s="1"/>
  <c r="S80" i="10"/>
  <c r="T80" i="10" s="1"/>
  <c r="S81" i="10"/>
  <c r="T81" i="10" s="1"/>
  <c r="S82" i="10"/>
  <c r="T82" i="10" s="1"/>
  <c r="S83" i="10"/>
  <c r="T83" i="10" s="1"/>
  <c r="S84" i="10"/>
  <c r="T84" i="10" s="1"/>
  <c r="S85" i="10"/>
  <c r="T85" i="10" s="1"/>
  <c r="S86" i="10"/>
  <c r="T86" i="10" s="1"/>
  <c r="S87" i="10"/>
  <c r="S88" i="10"/>
  <c r="T88" i="10" s="1"/>
  <c r="S89" i="10"/>
  <c r="T89" i="10" s="1"/>
  <c r="S90" i="10"/>
  <c r="T90" i="10" s="1"/>
  <c r="S91" i="10"/>
  <c r="T91" i="10" s="1"/>
  <c r="S92" i="10"/>
  <c r="T92" i="10" s="1"/>
  <c r="S93" i="10"/>
  <c r="T93" i="10" s="1"/>
  <c r="S94" i="10"/>
  <c r="T94" i="10" s="1"/>
  <c r="S95" i="10"/>
  <c r="T95" i="10" s="1"/>
  <c r="S96" i="10"/>
  <c r="T96" i="10" s="1"/>
  <c r="S97" i="10"/>
  <c r="T97" i="10" s="1"/>
  <c r="S98" i="10"/>
  <c r="T98" i="10" s="1"/>
  <c r="S99" i="10"/>
  <c r="T99" i="10" s="1"/>
  <c r="S100" i="10"/>
  <c r="T100" i="10" s="1"/>
  <c r="S101" i="10"/>
  <c r="T101" i="10" s="1"/>
  <c r="S102" i="10"/>
  <c r="T102" i="10" s="1"/>
  <c r="S103" i="10"/>
  <c r="S104" i="10"/>
  <c r="T104" i="10" s="1"/>
  <c r="S105" i="10"/>
  <c r="T105" i="10" s="1"/>
  <c r="S106" i="10"/>
  <c r="T106" i="10" s="1"/>
  <c r="S107" i="10"/>
  <c r="T107" i="10" s="1"/>
  <c r="S108" i="10"/>
  <c r="T108" i="10" s="1"/>
  <c r="S109" i="10"/>
  <c r="T109" i="10" s="1"/>
  <c r="S110" i="10"/>
  <c r="T110" i="10" s="1"/>
  <c r="S111" i="10"/>
  <c r="T111" i="10" s="1"/>
  <c r="S112" i="10"/>
  <c r="T112" i="10" s="1"/>
  <c r="S113" i="10"/>
  <c r="T113" i="10" s="1"/>
  <c r="S114" i="10"/>
  <c r="T114" i="10" s="1"/>
  <c r="S115" i="10"/>
  <c r="T115" i="10" s="1"/>
  <c r="S116" i="10"/>
  <c r="T116" i="10" s="1"/>
  <c r="S117" i="10"/>
  <c r="T117" i="10" s="1"/>
  <c r="S118" i="10"/>
  <c r="T118" i="10" s="1"/>
  <c r="S119" i="10"/>
  <c r="T119" i="10" s="1"/>
  <c r="S120" i="10"/>
  <c r="T120" i="10" s="1"/>
  <c r="S121" i="10"/>
  <c r="T121" i="10" s="1"/>
  <c r="S122" i="10"/>
  <c r="T122" i="10" s="1"/>
  <c r="S123" i="10"/>
  <c r="T123" i="10" s="1"/>
  <c r="S124" i="10"/>
  <c r="T124" i="10" s="1"/>
  <c r="S125" i="10"/>
  <c r="T125" i="10" s="1"/>
  <c r="S126" i="10"/>
  <c r="T126" i="10" s="1"/>
  <c r="S127" i="10"/>
  <c r="T127" i="10" s="1"/>
  <c r="S128" i="10"/>
  <c r="T128" i="10" s="1"/>
  <c r="S129" i="10"/>
  <c r="T129" i="10" s="1"/>
  <c r="S130" i="10"/>
  <c r="T130" i="10" s="1"/>
  <c r="S131" i="10"/>
  <c r="T131" i="10" s="1"/>
  <c r="S132" i="10"/>
  <c r="T132" i="10" s="1"/>
  <c r="S133" i="10"/>
  <c r="T133" i="10" s="1"/>
  <c r="S134" i="10"/>
  <c r="T134" i="10" s="1"/>
  <c r="S135" i="10"/>
  <c r="T135" i="10" s="1"/>
  <c r="S136" i="10"/>
  <c r="T136" i="10" s="1"/>
  <c r="S137" i="10"/>
  <c r="T137" i="10" s="1"/>
  <c r="S138" i="10"/>
  <c r="T138" i="10" s="1"/>
  <c r="S139" i="10"/>
  <c r="T139" i="10" s="1"/>
  <c r="S140" i="10"/>
  <c r="T140" i="10" s="1"/>
  <c r="S141" i="10"/>
  <c r="T141" i="10" s="1"/>
  <c r="S142" i="10"/>
  <c r="T142" i="10" s="1"/>
  <c r="S143" i="10"/>
  <c r="T143" i="10" s="1"/>
  <c r="S144" i="10"/>
  <c r="T144" i="10" s="1"/>
  <c r="S145" i="10"/>
  <c r="T145" i="10" s="1"/>
  <c r="S146" i="10"/>
  <c r="T146" i="10" s="1"/>
  <c r="S147" i="10"/>
  <c r="T147" i="10" s="1"/>
  <c r="S148" i="10"/>
  <c r="T148" i="10" s="1"/>
  <c r="S149" i="10"/>
  <c r="T149" i="10" s="1"/>
  <c r="S150" i="10"/>
  <c r="T150" i="10" s="1"/>
  <c r="S151" i="10"/>
  <c r="T151" i="10" s="1"/>
  <c r="S152" i="10"/>
  <c r="T152" i="10" s="1"/>
  <c r="S153" i="10"/>
  <c r="T153" i="10" s="1"/>
  <c r="S154" i="10"/>
  <c r="T154" i="10" s="1"/>
  <c r="S155" i="10"/>
  <c r="T155" i="10" s="1"/>
  <c r="S156" i="10"/>
  <c r="T156" i="10" s="1"/>
  <c r="S157" i="10"/>
  <c r="T157" i="10" s="1"/>
  <c r="S158" i="10"/>
  <c r="T158" i="10" s="1"/>
  <c r="S159" i="10"/>
  <c r="T159" i="10" s="1"/>
  <c r="S160" i="10"/>
  <c r="T160" i="10" s="1"/>
  <c r="S161" i="10"/>
  <c r="T161" i="10" s="1"/>
  <c r="S162" i="10"/>
  <c r="T162" i="10" s="1"/>
  <c r="S163" i="10"/>
  <c r="T163" i="10" s="1"/>
  <c r="S164" i="10"/>
  <c r="T164" i="10" s="1"/>
  <c r="S165" i="10"/>
  <c r="T165" i="10" s="1"/>
  <c r="S166" i="10"/>
  <c r="T166" i="10" s="1"/>
  <c r="S167" i="10"/>
  <c r="T167" i="10" s="1"/>
  <c r="S168" i="10"/>
  <c r="T168" i="10" s="1"/>
  <c r="S169" i="10"/>
  <c r="T169" i="10" s="1"/>
  <c r="S170" i="10"/>
  <c r="T170" i="10" s="1"/>
  <c r="S171" i="10"/>
  <c r="T171" i="10" s="1"/>
  <c r="S172" i="10"/>
  <c r="T172" i="10" s="1"/>
  <c r="S173" i="10"/>
  <c r="T173" i="10" s="1"/>
  <c r="S174" i="10"/>
  <c r="T174" i="10" s="1"/>
  <c r="S175" i="10"/>
  <c r="T175" i="10" s="1"/>
  <c r="S176" i="10"/>
  <c r="T176" i="10" s="1"/>
  <c r="S177" i="10"/>
  <c r="T177" i="10" s="1"/>
  <c r="S178" i="10"/>
  <c r="T178" i="10" s="1"/>
  <c r="S179" i="10"/>
  <c r="T179" i="10" s="1"/>
  <c r="S180" i="10"/>
  <c r="T180" i="10" s="1"/>
  <c r="S181" i="10"/>
  <c r="T181" i="10" s="1"/>
  <c r="S182" i="10"/>
  <c r="T182" i="10" s="1"/>
  <c r="S183" i="10"/>
  <c r="T183" i="10" s="1"/>
  <c r="S184" i="10"/>
  <c r="T184" i="10" s="1"/>
  <c r="S185" i="10"/>
  <c r="T185" i="10" s="1"/>
  <c r="S186" i="10"/>
  <c r="T186" i="10" s="1"/>
  <c r="S187" i="10"/>
  <c r="T187" i="10" s="1"/>
  <c r="S188" i="10"/>
  <c r="T188" i="10" s="1"/>
  <c r="S189" i="10"/>
  <c r="T189" i="10" s="1"/>
  <c r="S190" i="10"/>
  <c r="T190" i="10" s="1"/>
  <c r="S191" i="10"/>
  <c r="T191" i="10" s="1"/>
  <c r="S192" i="10"/>
  <c r="T192" i="10" s="1"/>
  <c r="S193" i="10"/>
  <c r="T193" i="10" s="1"/>
  <c r="S194" i="10"/>
  <c r="T194" i="10" s="1"/>
  <c r="S195" i="10"/>
  <c r="T195" i="10" s="1"/>
  <c r="S196" i="10"/>
  <c r="T196" i="10" s="1"/>
  <c r="S197" i="10"/>
  <c r="T197" i="10" s="1"/>
  <c r="S198" i="10"/>
  <c r="T198" i="10" s="1"/>
  <c r="S199" i="10"/>
  <c r="T199" i="10" s="1"/>
  <c r="S200" i="10"/>
  <c r="T200" i="10" s="1"/>
  <c r="S201" i="10"/>
  <c r="T201" i="10" s="1"/>
  <c r="S202" i="10"/>
  <c r="T202" i="10" s="1"/>
  <c r="S203" i="10"/>
  <c r="T203" i="10" s="1"/>
  <c r="S204" i="10"/>
  <c r="T204" i="10" s="1"/>
  <c r="S205" i="10"/>
  <c r="T205" i="10" s="1"/>
  <c r="S206" i="10"/>
  <c r="T206" i="10" s="1"/>
  <c r="S207" i="10"/>
  <c r="T207" i="10" s="1"/>
  <c r="S208" i="10"/>
  <c r="T208" i="10" s="1"/>
  <c r="S209" i="10"/>
  <c r="T209" i="10" s="1"/>
  <c r="S210" i="10"/>
  <c r="T210" i="10" s="1"/>
  <c r="S211" i="10"/>
  <c r="T211" i="10" s="1"/>
  <c r="S212" i="10"/>
  <c r="T212" i="10" s="1"/>
  <c r="S213" i="10"/>
  <c r="T213" i="10" s="1"/>
  <c r="S214" i="10"/>
  <c r="T214" i="10" s="1"/>
  <c r="S215" i="10"/>
  <c r="T215" i="10" s="1"/>
  <c r="S216" i="10"/>
  <c r="T216" i="10" s="1"/>
  <c r="S217" i="10"/>
  <c r="T217" i="10" s="1"/>
  <c r="S218" i="10"/>
  <c r="T218" i="10" s="1"/>
  <c r="S219" i="10"/>
  <c r="T219" i="10" s="1"/>
  <c r="S220" i="10"/>
  <c r="T220" i="10" s="1"/>
  <c r="S221" i="10"/>
  <c r="T221" i="10" s="1"/>
  <c r="S222" i="10"/>
  <c r="T222" i="10" s="1"/>
  <c r="S223" i="10"/>
  <c r="T223" i="10" s="1"/>
  <c r="S224" i="10"/>
  <c r="T224" i="10" s="1"/>
  <c r="S225" i="10"/>
  <c r="T225" i="10" s="1"/>
  <c r="S226" i="10"/>
  <c r="T226" i="10" s="1"/>
  <c r="S227" i="10"/>
  <c r="T227" i="10" s="1"/>
  <c r="S228" i="10"/>
  <c r="T228" i="10" s="1"/>
  <c r="S229" i="10"/>
  <c r="T229" i="10" s="1"/>
  <c r="S230" i="10"/>
  <c r="T230" i="10" s="1"/>
  <c r="S231" i="10"/>
  <c r="T231" i="10" s="1"/>
  <c r="S232" i="10"/>
  <c r="T232" i="10" s="1"/>
  <c r="S233" i="10"/>
  <c r="T233" i="10" s="1"/>
  <c r="S234" i="10"/>
  <c r="T234" i="10" s="1"/>
  <c r="S235" i="10"/>
  <c r="T235" i="10" s="1"/>
  <c r="S236" i="10"/>
  <c r="T236" i="10" s="1"/>
  <c r="S237" i="10"/>
  <c r="T237" i="10" s="1"/>
  <c r="S238" i="10"/>
  <c r="T238" i="10" s="1"/>
  <c r="S239" i="10"/>
  <c r="T239" i="10" s="1"/>
  <c r="S240" i="10"/>
  <c r="T240" i="10" s="1"/>
  <c r="S241" i="10"/>
  <c r="T241" i="10" s="1"/>
  <c r="S242" i="10"/>
  <c r="T242" i="10" s="1"/>
  <c r="S243" i="10"/>
  <c r="T243" i="10" s="1"/>
  <c r="S244" i="10"/>
  <c r="T244" i="10" s="1"/>
  <c r="S245" i="10"/>
  <c r="T245" i="10" s="1"/>
  <c r="S246" i="10"/>
  <c r="T246" i="10" s="1"/>
  <c r="S247" i="10"/>
  <c r="T247" i="10" s="1"/>
  <c r="S248" i="10"/>
  <c r="T248" i="10" s="1"/>
  <c r="S249" i="10"/>
  <c r="T249" i="10" s="1"/>
  <c r="S250" i="10"/>
  <c r="T250" i="10" s="1"/>
  <c r="S251" i="10"/>
  <c r="T251" i="10" s="1"/>
  <c r="S252" i="10"/>
  <c r="T252" i="10" s="1"/>
  <c r="S253" i="10"/>
  <c r="T253" i="10" s="1"/>
  <c r="S254" i="10"/>
  <c r="T254" i="10" s="1"/>
  <c r="S255" i="10"/>
  <c r="T255" i="10" s="1"/>
  <c r="S256" i="10"/>
  <c r="T256" i="10" s="1"/>
  <c r="S257" i="10"/>
  <c r="T257" i="10" s="1"/>
  <c r="S258" i="10"/>
  <c r="T258" i="10" s="1"/>
  <c r="S259" i="10"/>
  <c r="T259" i="10" s="1"/>
  <c r="S260" i="10"/>
  <c r="T260" i="10" s="1"/>
  <c r="S261" i="10"/>
  <c r="T261" i="10" s="1"/>
  <c r="S262" i="10"/>
  <c r="T262" i="10" s="1"/>
  <c r="S263" i="10"/>
  <c r="T263" i="10" s="1"/>
  <c r="S264" i="10"/>
  <c r="T264" i="10" s="1"/>
  <c r="S265" i="10"/>
  <c r="T265" i="10" s="1"/>
  <c r="S266" i="10"/>
  <c r="T266" i="10" s="1"/>
  <c r="S267" i="10"/>
  <c r="T267" i="10" s="1"/>
  <c r="S268" i="10"/>
  <c r="T268" i="10" s="1"/>
  <c r="S269" i="10"/>
  <c r="T269" i="10" s="1"/>
  <c r="S270" i="10"/>
  <c r="T270" i="10" s="1"/>
  <c r="S271" i="10"/>
  <c r="T271" i="10" s="1"/>
  <c r="S272" i="10"/>
  <c r="T272" i="10" s="1"/>
  <c r="S273" i="10"/>
  <c r="T273" i="10" s="1"/>
  <c r="S274" i="10"/>
  <c r="T274" i="10" s="1"/>
  <c r="S275" i="10"/>
  <c r="T275" i="10" s="1"/>
  <c r="S276" i="10"/>
  <c r="T276" i="10" s="1"/>
  <c r="S277" i="10"/>
  <c r="T277" i="10" s="1"/>
  <c r="S278" i="10"/>
  <c r="T278" i="10" s="1"/>
  <c r="S279" i="10"/>
  <c r="T279" i="10" s="1"/>
  <c r="S280" i="10"/>
  <c r="T280" i="10" s="1"/>
  <c r="S281" i="10"/>
  <c r="T281" i="10" s="1"/>
  <c r="S282" i="10"/>
  <c r="T282" i="10" s="1"/>
  <c r="S283" i="10"/>
  <c r="T283" i="10" s="1"/>
  <c r="S284" i="10"/>
  <c r="T284" i="10" s="1"/>
  <c r="S285" i="10"/>
  <c r="T285" i="10" s="1"/>
  <c r="S286" i="10"/>
  <c r="T286" i="10" s="1"/>
  <c r="S287" i="10"/>
  <c r="T287" i="10" s="1"/>
  <c r="S288" i="10"/>
  <c r="T288" i="10" s="1"/>
  <c r="S289" i="10"/>
  <c r="T289" i="10" s="1"/>
  <c r="S290" i="10"/>
  <c r="T290" i="10" s="1"/>
  <c r="S291" i="10"/>
  <c r="T291" i="10" s="1"/>
  <c r="S292" i="10"/>
  <c r="T292" i="10" s="1"/>
  <c r="S293" i="10"/>
  <c r="T293" i="10" s="1"/>
  <c r="S294" i="10"/>
  <c r="T294" i="10" s="1"/>
  <c r="S295" i="10"/>
  <c r="T295" i="10" s="1"/>
  <c r="S296" i="10"/>
  <c r="T296" i="10" s="1"/>
  <c r="S297" i="10"/>
  <c r="T297" i="10" s="1"/>
  <c r="S298" i="10"/>
  <c r="T298" i="10" s="1"/>
  <c r="S299" i="10"/>
  <c r="T299" i="10" s="1"/>
  <c r="S300" i="10"/>
  <c r="T300" i="10" s="1"/>
  <c r="S301" i="10"/>
  <c r="T301" i="10" s="1"/>
  <c r="S302" i="10"/>
  <c r="T302" i="10" s="1"/>
  <c r="S303" i="10"/>
  <c r="T303" i="10" s="1"/>
  <c r="S304" i="10"/>
  <c r="T304" i="10" s="1"/>
  <c r="S305" i="10"/>
  <c r="T305" i="10" s="1"/>
  <c r="S306" i="10"/>
  <c r="T306" i="10" s="1"/>
  <c r="S307" i="10"/>
  <c r="T307" i="10" s="1"/>
  <c r="F10" i="4" l="1"/>
  <c r="F8" i="4"/>
  <c r="F11" i="4"/>
  <c r="F12" i="4"/>
  <c r="F7" i="4"/>
  <c r="F9" i="4"/>
  <c r="D10" i="4"/>
  <c r="E10" i="4" s="1"/>
  <c r="D8" i="4"/>
  <c r="E8" i="4" s="1"/>
  <c r="D11" i="4"/>
  <c r="E11" i="4" s="1"/>
  <c r="D12" i="4"/>
  <c r="E12" i="4" s="1"/>
  <c r="D7" i="4"/>
  <c r="E7" i="4" s="1"/>
  <c r="D9" i="4"/>
  <c r="E9" i="4" s="1"/>
  <c r="D13" i="2"/>
  <c r="C13" i="2"/>
  <c r="D12" i="2"/>
  <c r="C12" i="2"/>
  <c r="D9" i="2"/>
  <c r="D8" i="2"/>
  <c r="C9" i="2"/>
  <c r="C8" i="2"/>
  <c r="C10" i="2" s="1"/>
  <c r="D7" i="2"/>
  <c r="C7" i="2"/>
  <c r="D6" i="2"/>
  <c r="C6" i="2"/>
  <c r="D1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ABFC7C-1FAD-4C3C-8A7B-F7F8159B7F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5122C9-01A8-4FFB-8DEC-FCE60E866253}" name="WorksheetConnection_Data analysis basics (EXCEL).xlsx!data" type="102" refreshedVersion="6" minRefreshableVersion="5">
    <extLst>
      <ext xmlns:x15="http://schemas.microsoft.com/office/spreadsheetml/2010/11/main" uri="{DE250136-89BD-433C-8126-D09CA5730AF9}">
        <x15:connection id="data" autoDelete="1">
          <x15:rangePr sourceName="_xlcn.WorksheetConnection_DataanalysisbasicsEXCEL.xlsxdata1"/>
        </x15:connection>
      </ext>
    </extLst>
  </connection>
  <connection id="3" xr16:uid="{D7A32DB8-34E7-4D63-8B67-84B7109129FB}" name="WorksheetConnection_Data analysis basics (EXCEL).xlsx!data57" type="102" refreshedVersion="6" minRefreshableVersion="5">
    <extLst>
      <ext xmlns:x15="http://schemas.microsoft.com/office/spreadsheetml/2010/11/main" uri="{DE250136-89BD-433C-8126-D09CA5730AF9}">
        <x15:connection id="data57" autoDelete="1">
          <x15:rangePr sourceName="_xlcn.WorksheetConnection_DataanalysisbasicsEXCEL.xlsxdata571"/>
        </x15:connection>
      </ext>
    </extLst>
  </connection>
</connections>
</file>

<file path=xl/sharedStrings.xml><?xml version="1.0" encoding="utf-8"?>
<sst xmlns="http://schemas.openxmlformats.org/spreadsheetml/2006/main" count="4755" uniqueCount="111">
  <si>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</si>
  <si>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</si>
  <si>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</si>
  <si>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</si>
  <si>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</si>
  <si>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</si>
  <si>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</si>
  <si>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</si>
  <si>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</si>
  <si>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</si>
  <si>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</si>
  <si>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</si>
  <si>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</si>
  <si>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</si>
  <si>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</si>
  <si>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</si>
  <si>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</si>
  <si>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</si>
  <si>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</si>
  <si>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</si>
  <si>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</si>
  <si>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</si>
  <si>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</si>
  <si>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</si>
  <si>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</si>
  <si>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</si>
  <si>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</si>
  <si>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</si>
  <si>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</si>
  <si>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</si>
  <si>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</si>
  <si>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</si>
  <si>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</si>
  <si>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</si>
  <si>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</si>
  <si>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</si>
  <si>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</si>
  <si>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</si>
  <si>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</si>
  <si>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</si>
  <si>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</si>
  <si>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</si>
  <si>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</si>
  <si>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</si>
  <si>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</si>
  <si>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</si>
  <si>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</si>
  <si>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</si>
  <si>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</si>
  <si>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</si>
  <si>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</si>
  <si>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</si>
  <si>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</si>
  <si>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</si>
  <si>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</si>
  <si>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</si>
  <si>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 xml:space="preserve">Amount </t>
  </si>
  <si>
    <t>Average</t>
  </si>
  <si>
    <t>Median</t>
  </si>
  <si>
    <t>Median = Midpoint of your data when it is arranged in ascending or descending order</t>
  </si>
  <si>
    <t>Min</t>
  </si>
  <si>
    <t>Max</t>
  </si>
  <si>
    <t>Range</t>
  </si>
  <si>
    <t>Q1</t>
  </si>
  <si>
    <t>Q3</t>
  </si>
  <si>
    <t>Quartile Q1 refers to 1/4 th (25%) of data</t>
  </si>
  <si>
    <t>Quartile Q3 refers to 3/4 th (75%) of data</t>
  </si>
  <si>
    <t>This suggest 25% of values are less than 1652 amount</t>
  </si>
  <si>
    <t xml:space="preserve">Distinct count of product </t>
  </si>
  <si>
    <t>COUNTA(UNIQUE(data[Product]))</t>
  </si>
  <si>
    <t>This works only in office 365</t>
  </si>
  <si>
    <t>EXPLORATORY DATA ANALYSIS (EDA)</t>
  </si>
  <si>
    <t>above average red color</t>
  </si>
  <si>
    <t>Repeating numbers</t>
  </si>
  <si>
    <t xml:space="preserve">SALES BY COUNTRY </t>
  </si>
  <si>
    <t>Country</t>
  </si>
  <si>
    <t>Row Labels</t>
  </si>
  <si>
    <t>Grand Total</t>
  </si>
  <si>
    <t>Sum of Amount</t>
  </si>
  <si>
    <t>Sum of Units</t>
  </si>
  <si>
    <t xml:space="preserve"> </t>
  </si>
  <si>
    <t>USING FORMULA</t>
  </si>
  <si>
    <t>USING PIVOT</t>
  </si>
  <si>
    <t>TOP 5 PRODUCTS BY $ per unit</t>
  </si>
  <si>
    <t>sales per unit</t>
  </si>
  <si>
    <t>column created using pivot MEASURE</t>
  </si>
  <si>
    <t>ANAMOLIES IN DATA</t>
  </si>
  <si>
    <t xml:space="preserve">we can see that USA hs tighter middle indicating middle half of sales are happening at 1800$ </t>
  </si>
  <si>
    <t xml:space="preserve">BEST SALES  PERSON BY COUNTRY </t>
  </si>
  <si>
    <t>TOP</t>
  </si>
  <si>
    <t>BOTTOM</t>
  </si>
  <si>
    <t>PROFIT ANALYSIS</t>
  </si>
  <si>
    <t>PLUS</t>
  </si>
  <si>
    <t xml:space="preserve">JOINING </t>
  </si>
  <si>
    <t>VLOOKUP</t>
  </si>
  <si>
    <t>Cost</t>
  </si>
  <si>
    <t>cost = This is our actual cost required</t>
  </si>
  <si>
    <t>amount= this is the price at which we sold</t>
  </si>
  <si>
    <t>PIVOT TABLE</t>
  </si>
  <si>
    <t>Sum of Cost</t>
  </si>
  <si>
    <t>Total Profit</t>
  </si>
  <si>
    <t>Pick a country</t>
  </si>
  <si>
    <t>Countries</t>
  </si>
  <si>
    <t>Number of transactions</t>
  </si>
  <si>
    <t>Sales</t>
  </si>
  <si>
    <t>Quantity</t>
  </si>
  <si>
    <t>Total</t>
  </si>
  <si>
    <t>Amounts</t>
  </si>
  <si>
    <t>Sales &gt;=12000</t>
  </si>
  <si>
    <r>
      <t>DYNAMIC CATEGORY REPORT</t>
    </r>
    <r>
      <rPr>
        <b/>
        <sz val="12"/>
        <color rgb="FFFF0000"/>
        <rFont val="Calibri"/>
        <family val="2"/>
        <scheme val="minor"/>
      </rPr>
      <t xml:space="preserve"> (we achieve this using IFS formula)</t>
    </r>
  </si>
  <si>
    <t>EXCEL BASICS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</si>
</sst>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3" formatCode="_(* #,##0.00_);_(* \(#,##0.00\);_(* &quot;-&quot;??_);_(@_)"/>
    <numFmt numFmtId="164" formatCode="&quot;$&quot;#,##0"/>
    <numFmt numFmtId="165" formatCode="_(* #,##0_);_(* \(#,##0\);_(* &quot;-&quot;??_);_(@_)"/>
    <numFmt numFmtId="166" formatCode="\$#,##0.00;\(\$#,##0.00\);\$#,##0.00"/>
    <numFmt numFmtId="169" formatCode="\$#,##0;\(\$#,##0\);\$#,##0"/>
    <numFmt numFmtId="175" formatCode="&quot;$&quot;\ #,##0"/>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sz val="11"/>
      <color theme="0" tint="-0.499984740745262"/>
      <name val="Calibri"/>
      <family val="2"/>
      <scheme val="minor"/>
    </font>
    <font>
      <b/>
      <sz val="12"/>
      <color rgb="FFFF000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59999389629810485"/>
        <bgColor indexed="64"/>
      </patternFill>
    </fill>
    <fill>
      <patternFill patternType="solid">
        <fgColor theme="7"/>
        <bgColor indexed="64"/>
      </patternFill>
    </fill>
    <fill>
      <patternFill patternType="solid">
        <fgColor theme="5"/>
        <bgColor indexed="64"/>
      </patternFill>
    </fill>
    <fill>
      <patternFill patternType="solid">
        <fgColor theme="4" tint="0.79998168889431442"/>
        <bgColor indexed="64"/>
      </patternFill>
    </fill>
    <fill>
      <patternFill patternType="solid">
        <fgColor rgb="FF00B050"/>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50">
    <xf numFmtId="0" fontId="0" fillId="0" borderId="0" xfId="0"/>
    <xf numFmtId="0" fontId="0" fillId="2" borderId="0" xfId="0" applyFill="1"/>
    <xf numFmtId="0" fontId="0" fillId="3"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0" fontId="1" fillId="0" borderId="0" xfId="0" applyFont="1" applyAlignment="1">
      <alignment horizontal="right"/>
    </xf>
    <xf numFmtId="8" fontId="0" fillId="0" borderId="0" xfId="0" applyNumberFormat="1"/>
    <xf numFmtId="0" fontId="3" fillId="4" borderId="2" xfId="0" applyFont="1" applyFill="1" applyBorder="1"/>
    <xf numFmtId="0" fontId="0" fillId="5" borderId="2" xfId="0" applyFont="1" applyFill="1" applyBorder="1"/>
    <xf numFmtId="0" fontId="0" fillId="0" borderId="2" xfId="0" applyFont="1" applyBorder="1"/>
    <xf numFmtId="0" fontId="3" fillId="4" borderId="4" xfId="0" applyFont="1" applyFill="1" applyBorder="1"/>
    <xf numFmtId="0" fontId="3" fillId="4" borderId="4" xfId="0" applyFont="1" applyFill="1" applyBorder="1" applyAlignment="1">
      <alignment horizontal="right"/>
    </xf>
    <xf numFmtId="0" fontId="3" fillId="4" borderId="3" xfId="0" applyFont="1" applyFill="1" applyBorder="1" applyAlignment="1">
      <alignment horizontal="right"/>
    </xf>
    <xf numFmtId="0" fontId="0" fillId="5" borderId="4" xfId="0" applyFont="1" applyFill="1" applyBorder="1"/>
    <xf numFmtId="6" fontId="0" fillId="5" borderId="4" xfId="0" applyNumberFormat="1" applyFont="1" applyFill="1" applyBorder="1"/>
    <xf numFmtId="3" fontId="0" fillId="5" borderId="3" xfId="0" applyNumberFormat="1" applyFont="1" applyFill="1" applyBorder="1"/>
    <xf numFmtId="0" fontId="0" fillId="0" borderId="4" xfId="0" applyFont="1" applyBorder="1"/>
    <xf numFmtId="6" fontId="0" fillId="0" borderId="4" xfId="0" applyNumberFormat="1" applyFont="1" applyBorder="1"/>
    <xf numFmtId="3" fontId="0" fillId="0" borderId="3" xfId="0" applyNumberFormat="1" applyFont="1" applyBorder="1"/>
    <xf numFmtId="0" fontId="0" fillId="6" borderId="0" xfId="0" applyFill="1" applyAlignment="1">
      <alignment horizontal="center"/>
    </xf>
    <xf numFmtId="164" fontId="0" fillId="0" borderId="0" xfId="0" applyNumberFormat="1"/>
    <xf numFmtId="0" fontId="0" fillId="0" borderId="0" xfId="0" applyNumberFormat="1"/>
    <xf numFmtId="0" fontId="1" fillId="7" borderId="0" xfId="0" applyFont="1" applyFill="1" applyBorder="1"/>
    <xf numFmtId="0" fontId="1" fillId="7" borderId="0" xfId="0" applyFont="1" applyFill="1" applyBorder="1" applyAlignment="1">
      <alignment horizontal="right"/>
    </xf>
    <xf numFmtId="0" fontId="0" fillId="0" borderId="0" xfId="0" applyBorder="1"/>
    <xf numFmtId="164" fontId="0" fillId="0" borderId="0" xfId="0" applyNumberFormat="1" applyBorder="1"/>
    <xf numFmtId="0" fontId="0" fillId="7" borderId="0" xfId="0" applyFill="1"/>
    <xf numFmtId="165" fontId="5" fillId="0" borderId="0" xfId="1" applyNumberFormat="1" applyFont="1" applyBorder="1"/>
    <xf numFmtId="0" fontId="0" fillId="0" borderId="0" xfId="0" pivotButton="1"/>
    <xf numFmtId="0" fontId="0" fillId="0" borderId="0" xfId="0" applyAlignment="1">
      <alignment horizontal="left"/>
    </xf>
    <xf numFmtId="166" fontId="0" fillId="0" borderId="0" xfId="0" applyNumberFormat="1"/>
    <xf numFmtId="0" fontId="0" fillId="8" borderId="0" xfId="0" applyFill="1"/>
    <xf numFmtId="0" fontId="0" fillId="0" borderId="0" xfId="0" applyAlignment="1">
      <alignment horizontal="left" indent="1"/>
    </xf>
    <xf numFmtId="0" fontId="4" fillId="6" borderId="0" xfId="0" applyFont="1" applyFill="1" applyAlignment="1">
      <alignment horizontal="center"/>
    </xf>
    <xf numFmtId="0" fontId="0" fillId="6" borderId="0" xfId="0" applyFill="1" applyAlignment="1">
      <alignment horizontal="center"/>
    </xf>
    <xf numFmtId="0" fontId="1" fillId="6" borderId="0" xfId="0" applyFont="1" applyFill="1"/>
    <xf numFmtId="0" fontId="0" fillId="9" borderId="0" xfId="0" applyFill="1"/>
    <xf numFmtId="164" fontId="1" fillId="0" borderId="0" xfId="0" applyNumberFormat="1" applyFont="1"/>
    <xf numFmtId="169" fontId="0" fillId="0" borderId="0" xfId="0" applyNumberFormat="1"/>
    <xf numFmtId="0" fontId="0" fillId="10" borderId="0" xfId="0" applyFill="1"/>
    <xf numFmtId="1" fontId="0" fillId="0" borderId="0" xfId="0" applyNumberFormat="1" applyBorder="1"/>
    <xf numFmtId="175" fontId="0" fillId="0" borderId="0" xfId="0" applyNumberFormat="1" applyBorder="1"/>
    <xf numFmtId="0" fontId="0" fillId="11" borderId="0" xfId="0" applyFill="1"/>
    <xf numFmtId="0" fontId="0" fillId="0" borderId="0" xfId="0" applyAlignment="1">
      <alignment horizontal="center"/>
    </xf>
    <xf numFmtId="0" fontId="0" fillId="0" borderId="0" xfId="0" applyAlignment="1">
      <alignment vertical="center"/>
    </xf>
    <xf numFmtId="0" fontId="0" fillId="6" borderId="0" xfId="0" applyFill="1" applyAlignment="1"/>
  </cellXfs>
  <cellStyles count="2">
    <cellStyle name="Comma" xfId="1" builtinId="3"/>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0"/>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DC134184-802D-436C-B7CD-17967A3B0F0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13</xdr:col>
      <xdr:colOff>95250</xdr:colOff>
      <xdr:row>4</xdr:row>
      <xdr:rowOff>104775</xdr:rowOff>
    </xdr:from>
    <xdr:to>
      <xdr:col>17</xdr:col>
      <xdr:colOff>561976</xdr:colOff>
      <xdr:row>13</xdr:row>
      <xdr:rowOff>171450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6F0E898C-474C-477E-ACE7-7E7C3536E84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334625" y="1009650"/>
              <a:ext cx="2905126"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281862</xdr:colOff>
      <xdr:row>3</xdr:row>
      <xdr:rowOff>145791</xdr:rowOff>
    </xdr:from>
    <xdr:to>
      <xdr:col>15</xdr:col>
      <xdr:colOff>594959</xdr:colOff>
      <xdr:row>18</xdr:row>
      <xdr:rowOff>36137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FE4A7F8-8274-4CE0-AE90-1B4B46D846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35012" y="860166"/>
              <a:ext cx="4580297" cy="27478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600075</xdr:colOff>
      <xdr:row>6</xdr:row>
      <xdr:rowOff>0</xdr:rowOff>
    </xdr:from>
    <xdr:to>
      <xdr:col>29</xdr:col>
      <xdr:colOff>600075</xdr:colOff>
      <xdr:row>19</xdr:row>
      <xdr:rowOff>47625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8BE52F1A-B6B2-46D4-B257-25584A672A6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8278475" y="128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rage" refreshedDate="44933.663733217596" createdVersion="6" refreshedVersion="6" minRefreshableVersion="3" recordCount="300" xr:uid="{98DFA783-21B5-4973-B456-82C6ADDD74CD}">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410367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rage" refreshedDate="44933.67889722222" backgroundQuery="1" createdVersion="6" refreshedVersion="6" minRefreshableVersion="3" recordCount="0" supportSubquery="1" supportAdvancedDrill="1" xr:uid="{21FD2F47-361C-49A3-95B1-41663D8BC2F3}">
  <cacheSource type="external" connectionId="1"/>
  <cacheFields count="4">
    <cacheField name="[data].[Product].[Product]" caption="Product" numFmtId="0" hierarchy="2" level="1">
      <sharedItems count="5">
        <s v="85% Dark Bars"/>
        <s v="After Nines"/>
        <s v="Baker's Choco Chips"/>
        <s v="Peanut Butter Cubes"/>
        <s v="Raspberry Choco"/>
      </sharedItems>
    </cacheField>
    <cacheField name="[Measures].[Sum of Amount]" caption="Sum of Amount" numFmtId="0" hierarchy="12" level="32767"/>
    <cacheField name="[Measures].[Sum of Units]" caption="Sum of Units" numFmtId="0" hierarchy="13" level="32767"/>
    <cacheField name="[Measures].[sales per unit]" caption="sales per unit" numFmtId="0" hierarchy="16" level="32767"/>
  </cacheFields>
  <cacheHierarchies count="21">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57].[Sales Person]" caption="Sales Person" attribute="1" defaultMemberUniqueName="[data57].[Sales Person].[All]" allUniqueName="[data57].[Sales Person].[All]" dimensionUniqueName="[data57]" displayFolder="" count="0" memberValueDatatype="130" unbalanced="0"/>
    <cacheHierarchy uniqueName="[data57].[Geography]" caption="Geography" attribute="1" defaultMemberUniqueName="[data57].[Geography].[All]" allUniqueName="[data57].[Geography].[All]" dimensionUniqueName="[data57]" displayFolder="" count="0" memberValueDatatype="130" unbalanced="0"/>
    <cacheHierarchy uniqueName="[data57].[Product]" caption="Product" attribute="1" defaultMemberUniqueName="[data57].[Product].[All]" allUniqueName="[data57].[Product].[All]" dimensionUniqueName="[data57]" displayFolder="" count="0" memberValueDatatype="130" unbalanced="0"/>
    <cacheHierarchy uniqueName="[data57].[Amount]" caption="Amount" attribute="1" defaultMemberUniqueName="[data57].[Amount].[All]" allUniqueName="[data57].[Amount].[All]" dimensionUniqueName="[data57]" displayFolder="" count="0" memberValueDatatype="20" unbalanced="0"/>
    <cacheHierarchy uniqueName="[data57].[Units]" caption="Units" attribute="1" defaultMemberUniqueName="[data57].[Units].[All]" allUniqueName="[data57].[Units].[All]" dimensionUniqueName="[data57]" displayFolder="" count="0" memberValueDatatype="20" unbalanced="0"/>
    <cacheHierarchy uniqueName="[data57].[Cost per unit]" caption="Cost per unit" attribute="1" defaultMemberUniqueName="[data57].[Cost per unit].[All]" allUniqueName="[data57].[Cost per unit].[All]" dimensionUniqueName="[data57]" displayFolder="" count="0" memberValueDatatype="5" unbalanced="0"/>
    <cacheHierarchy uniqueName="[data57].[Cost]" caption="Cost" attribute="1" defaultMemberUniqueName="[data57].[Cost].[All]" allUniqueName="[data57].[Cost].[All]" dimensionUniqueName="[data57]"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57"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57"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oneField="1">
      <fieldsUsage count="1">
        <fieldUsage x="3"/>
      </fieldsUsage>
    </cacheHierarchy>
    <cacheHierarchy uniqueName="[Measures].[Total Profit]" caption="Total Profit" measure="1" displayFolder="" measureGroup="data57" count="0"/>
    <cacheHierarchy uniqueName="[Measures].[__XL_Count data]" caption="__XL_Count data" measure="1" displayFolder="" measureGroup="data" count="0" hidden="1"/>
    <cacheHierarchy uniqueName="[Measures].[__XL_Count data57]" caption="__XL_Count data57" measure="1" displayFolder="" measureGroup="data57" count="0" hidden="1"/>
    <cacheHierarchy uniqueName="[Measures].[__No measures defined]" caption="__No measures defined" measure="1" displayFolder="" count="0" hidden="1"/>
  </cacheHierarchies>
  <kpis count="0"/>
  <dimensions count="3">
    <dimension name="data" uniqueName="[data]" caption="data"/>
    <dimension name="data57" uniqueName="[data57]" caption="data57"/>
    <dimension measure="1" name="Measures" uniqueName="[Measures]" caption="Measures"/>
  </dimensions>
  <measureGroups count="2">
    <measureGroup name="data" caption="data"/>
    <measureGroup name="data57" caption="data57"/>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rage" refreshedDate="44935.50249363426" backgroundQuery="1" createdVersion="6" refreshedVersion="6" minRefreshableVersion="3" recordCount="0" supportSubquery="1" supportAdvancedDrill="1" xr:uid="{303CF6C5-0099-4E2A-8591-A14196FA2B66}">
  <cacheSource type="external" connectionId="1"/>
  <cacheFields count="5">
    <cacheField name="[data57].[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4" level="32767"/>
    <cacheField name="[Measures].[Sum of Cost]" caption="Sum of Cost" numFmtId="0" hierarchy="15" level="32767"/>
    <cacheField name="[Measures].[Total Profit]" caption="Total Profit" numFmtId="0" hierarchy="17" level="32767"/>
    <cacheField name="[data57].[Geography].[Geography]" caption="Geography" numFmtId="0" hierarchy="6" level="1">
      <sharedItems containsSemiMixedTypes="0" containsNonDate="0" containsString="0"/>
    </cacheField>
  </cacheFields>
  <cacheHierarchies count="21">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57].[Sales Person]" caption="Sales Person" attribute="1" defaultMemberUniqueName="[data57].[Sales Person].[All]" allUniqueName="[data57].[Sales Person].[All]" dimensionUniqueName="[data57]" displayFolder="" count="2" memberValueDatatype="130" unbalanced="0"/>
    <cacheHierarchy uniqueName="[data57].[Geography]" caption="Geography" attribute="1" defaultMemberUniqueName="[data57].[Geography].[All]" allUniqueName="[data57].[Geography].[All]" dimensionUniqueName="[data57]" displayFolder="" count="2" memberValueDatatype="130" unbalanced="0">
      <fieldsUsage count="2">
        <fieldUsage x="-1"/>
        <fieldUsage x="4"/>
      </fieldsUsage>
    </cacheHierarchy>
    <cacheHierarchy uniqueName="[data57].[Product]" caption="Product" attribute="1" defaultMemberUniqueName="[data57].[Product].[All]" allUniqueName="[data57].[Product].[All]" dimensionUniqueName="[data57]" displayFolder="" count="2" memberValueDatatype="130" unbalanced="0">
      <fieldsUsage count="2">
        <fieldUsage x="-1"/>
        <fieldUsage x="0"/>
      </fieldsUsage>
    </cacheHierarchy>
    <cacheHierarchy uniqueName="[data57].[Amount]" caption="Amount" attribute="1" defaultMemberUniqueName="[data57].[Amount].[All]" allUniqueName="[data57].[Amount].[All]" dimensionUniqueName="[data57]" displayFolder="" count="2" memberValueDatatype="20" unbalanced="0"/>
    <cacheHierarchy uniqueName="[data57].[Units]" caption="Units" attribute="1" defaultMemberUniqueName="[data57].[Units].[All]" allUniqueName="[data57].[Units].[All]" dimensionUniqueName="[data57]" displayFolder="" count="2" memberValueDatatype="20" unbalanced="0"/>
    <cacheHierarchy uniqueName="[data57].[Cost per unit]" caption="Cost per unit" attribute="1" defaultMemberUniqueName="[data57].[Cost per unit].[All]" allUniqueName="[data57].[Cost per unit].[All]" dimensionUniqueName="[data57]" displayFolder="" count="2" memberValueDatatype="5" unbalanced="0"/>
    <cacheHierarchy uniqueName="[data57].[Cost]" caption="Cost" attribute="1" defaultMemberUniqueName="[data57].[Cost].[All]" allUniqueName="[data57].[Cost].[All]" dimensionUniqueName="[data57]"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57" count="0" oneField="1">
      <fieldsUsage count="1">
        <fieldUsage x="1"/>
      </fieldsUsage>
      <extLst>
        <ext xmlns:x15="http://schemas.microsoft.com/office/spreadsheetml/2010/11/main" uri="{B97F6D7D-B522-45F9-BDA1-12C45D357490}">
          <x15:cacheHierarchy aggregatedColumn="8"/>
        </ext>
      </extLst>
    </cacheHierarchy>
    <cacheHierarchy uniqueName="[Measures].[Sum of Cost]" caption="Sum of Cost" measure="1" displayFolder="" measureGroup="data57" count="0" oneField="1">
      <fieldsUsage count="1">
        <fieldUsage x="2"/>
      </fieldsUsage>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57" count="0" oneField="1">
      <fieldsUsage count="1">
        <fieldUsage x="3"/>
      </fieldsUsage>
    </cacheHierarchy>
    <cacheHierarchy uniqueName="[Measures].[__XL_Count data]" caption="__XL_Count data" measure="1" displayFolder="" measureGroup="data" count="0" hidden="1"/>
    <cacheHierarchy uniqueName="[Measures].[__XL_Count data57]" caption="__XL_Count data57" measure="1" displayFolder="" measureGroup="data57" count="0" hidden="1"/>
    <cacheHierarchy uniqueName="[Measures].[__No measures defined]" caption="__No measures defined" measure="1" displayFolder="" count="0" hidden="1"/>
  </cacheHierarchies>
  <kpis count="0"/>
  <dimensions count="3">
    <dimension name="data" uniqueName="[data]" caption="data"/>
    <dimension name="data57" uniqueName="[data57]" caption="data57"/>
    <dimension measure="1" name="Measures" uniqueName="[Measures]" caption="Measures"/>
  </dimensions>
  <measureGroups count="2">
    <measureGroup name="data" caption="data"/>
    <measureGroup name="data57" caption="data57"/>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erage" refreshedDate="44935.50235949074" backgroundQuery="1" createdVersion="3" refreshedVersion="6" minRefreshableVersion="3" recordCount="0" supportSubquery="1" supportAdvancedDrill="1" xr:uid="{9B15D24B-E730-4A2C-911D-D2B68638474B}">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57].[Sales Person]" caption="Sales Person" attribute="1" defaultMemberUniqueName="[data57].[Sales Person].[All]" allUniqueName="[data57].[Sales Person].[All]" dimensionUniqueName="[data57]" displayFolder="" count="0" memberValueDatatype="130" unbalanced="0"/>
    <cacheHierarchy uniqueName="[data57].[Geography]" caption="Geography" attribute="1" defaultMemberUniqueName="[data57].[Geography].[All]" allUniqueName="[data57].[Geography].[All]" dimensionUniqueName="[data57]" displayFolder="" count="2" memberValueDatatype="130" unbalanced="0"/>
    <cacheHierarchy uniqueName="[data57].[Product]" caption="Product" attribute="1" defaultMemberUniqueName="[data57].[Product].[All]" allUniqueName="[data57].[Product].[All]" dimensionUniqueName="[data57]" displayFolder="" count="0" memberValueDatatype="130" unbalanced="0"/>
    <cacheHierarchy uniqueName="[data57].[Amount]" caption="Amount" attribute="1" defaultMemberUniqueName="[data57].[Amount].[All]" allUniqueName="[data57].[Amount].[All]" dimensionUniqueName="[data57]" displayFolder="" count="0" memberValueDatatype="20" unbalanced="0"/>
    <cacheHierarchy uniqueName="[data57].[Units]" caption="Units" attribute="1" defaultMemberUniqueName="[data57].[Units].[All]" allUniqueName="[data57].[Units].[All]" dimensionUniqueName="[data57]" displayFolder="" count="0" memberValueDatatype="20" unbalanced="0"/>
    <cacheHierarchy uniqueName="[data57].[Cost per unit]" caption="Cost per unit" attribute="1" defaultMemberUniqueName="[data57].[Cost per unit].[All]" allUniqueName="[data57].[Cost per unit].[All]" dimensionUniqueName="[data57]" displayFolder="" count="0" memberValueDatatype="5" unbalanced="0"/>
    <cacheHierarchy uniqueName="[data57].[Cost]" caption="Cost" attribute="1" defaultMemberUniqueName="[data57].[Cost].[All]" allUniqueName="[data57].[Cost].[All]" dimensionUniqueName="[data57]"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57"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57"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57" count="0"/>
    <cacheHierarchy uniqueName="[Measures].[__XL_Count data]" caption="__XL_Count data" measure="1" displayFolder="" measureGroup="data" count="0" hidden="1"/>
    <cacheHierarchy uniqueName="[Measures].[__XL_Count data57]" caption="__XL_Count data57" measure="1" displayFolder="" measureGroup="data57"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2157895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783A8-11F7-4E13-B7E7-2488BAECAF25}" name="PivotTable2" cacheId="6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22:F28"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 basics (EXCEL).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70F1B-433D-47C5-BDE3-50A0EFFE9B78}" name="PivotTable1" cacheId="9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J6:M12"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56A5C-20FD-4AEC-890F-C0C62288C087}" name="PivotTable12" cacheId="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7:H2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2C3537-E29A-46D1-8F09-E806CD8C8FA6}" name="PivotTable11" cacheId="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D2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831B4-7FBF-4407-8159-0DB9E70F2D1F}" name="profitpivot"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7:Z30"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2"/>
    </i>
    <i>
      <x v="10"/>
    </i>
    <i>
      <x v="19"/>
    </i>
    <i>
      <x v="9"/>
    </i>
    <i>
      <x v="11"/>
    </i>
    <i>
      <x v="20"/>
    </i>
    <i>
      <x v="6"/>
    </i>
    <i>
      <x v="3"/>
    </i>
    <i>
      <x v="13"/>
    </i>
    <i>
      <x v="18"/>
    </i>
    <i>
      <x v="5"/>
    </i>
    <i>
      <x v="14"/>
    </i>
    <i>
      <x v="8"/>
    </i>
    <i>
      <x v="4"/>
    </i>
    <i>
      <x v="12"/>
    </i>
    <i>
      <x v="17"/>
    </i>
    <i>
      <x v="15"/>
    </i>
    <i>
      <x/>
    </i>
    <i>
      <x v="21"/>
    </i>
    <i>
      <x v="7"/>
    </i>
    <i>
      <x v="1"/>
    </i>
    <i>
      <x v="16"/>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5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63C9753-4F10-47AA-81EE-0626433E5149}" sourceName="Sales Person">
  <pivotTables>
    <pivotTable tabId="4" name="PivotTable1"/>
  </pivotTables>
  <data>
    <tabular pivotCacheId="841036798">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4397D01-0C09-4CB8-A2EF-F7CF75EB5F33}" sourceName="[data57].[Geography]">
  <pivotTables>
    <pivotTable tabId="10" name="profitpivot"/>
  </pivotTables>
  <data>
    <olap pivotCacheId="2021578955">
      <levels count="2">
        <level uniqueName="[data57].[Geography].[(All)]" sourceCaption="(All)" count="0"/>
        <level uniqueName="[data57].[Geography].[Geography]" sourceCaption="Geography" count="6">
          <ranges>
            <range startItem="0">
              <i n="[data57].[Geography].&amp;[Australia]" c="Australia"/>
              <i n="[data57].[Geography].&amp;[Canada]" c="Canada"/>
              <i n="[data57].[Geography].&amp;[India]" c="India"/>
              <i n="[data57].[Geography].&amp;[New Zealand]" c="New Zealand"/>
              <i n="[data57].[Geography].&amp;[UK]" c="UK"/>
              <i n="[data57].[Geography].&amp;[USA]" c="USA"/>
            </range>
          </ranges>
        </level>
      </levels>
      <selections count="1">
        <selection n="[data57].[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36D062C-71E3-4697-B534-178BA536E259}"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C8AB3DC-7C7D-454F-B777-CBBFE4B6796F}"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M10:N32" totalsRowShown="0">
  <autoFilter ref="M10:N32" xr:uid="{6DAC1E92-D947-4232-891E-65555AD7A47E}"/>
  <tableColumns count="2">
    <tableColumn id="1" xr3:uid="{1B8963D1-E60F-4400-A175-651A513B826F}" name="Product"/>
    <tableColumn id="2" xr3:uid="{1798A7DA-FB9F-46D3-AA0A-B6BCA4A81AC3}" name="Cost per unit"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130014-DD56-48A6-BA05-13DC462CCD86}" name="data" displayName="data" ref="C10:G310" totalsRowShown="0" headerRowDxfId="17">
  <autoFilter ref="C10:G310" xr:uid="{64032FA0-9127-4652-BABB-44418368753D}"/>
  <tableColumns count="5">
    <tableColumn id="1" xr3:uid="{73952CCC-1F58-4148-A5C2-6FBC87BDA834}" name="Sales Person"/>
    <tableColumn id="2" xr3:uid="{425E0692-1426-4B65-94C7-605C98628559}" name="Geography"/>
    <tableColumn id="3" xr3:uid="{9F6D132F-541B-4353-BF3B-204C49AB21BD}" name="Product"/>
    <tableColumn id="4" xr3:uid="{2CFCD713-7CED-471F-99F3-B08EB48E5DE9}" name="Amount" dataDxfId="16"/>
    <tableColumn id="5" xr3:uid="{737991A9-A9E3-462E-B3EA-AC7B01A2D3A1}" name="Units"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304FEA-52E8-4E52-8C57-5A275CFD32C1}" name="data4" displayName="data4" ref="C6:G306" totalsRowShown="0" headerRowDxfId="14">
  <autoFilter ref="C6:G306" xr:uid="{3CDE8037-8E0C-4CFB-8761-596698D992C1}"/>
  <tableColumns count="5">
    <tableColumn id="1" xr3:uid="{9DBC795E-AEAE-4231-A263-8383182707E5}" name="Sales Person"/>
    <tableColumn id="2" xr3:uid="{0DD9BC7E-D5EC-486F-AEED-6DF9E89AC3F1}" name="Geography"/>
    <tableColumn id="3" xr3:uid="{FD782F0F-4B59-4246-B454-B694BA51B1BE}" name="Product"/>
    <tableColumn id="4" xr3:uid="{E3848525-E71A-4F29-840D-08EEB9FA12EE}" name="Amount" dataDxfId="13"/>
    <tableColumn id="5" xr3:uid="{8478043B-2541-4B28-B862-783166A013A1}" name="Units"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8AE7E7-2E6D-44CC-8F5A-EF13AEE9944A}" name="data5" displayName="data5" ref="B7:F307" totalsRowShown="0" headerRowDxfId="11">
  <autoFilter ref="B7:F307" xr:uid="{E298F476-3B0A-482F-81E3-6F2F52FBBFD6}"/>
  <tableColumns count="5">
    <tableColumn id="1" xr3:uid="{475A24B6-CCA1-435E-9CA9-4A16A898589B}" name="Sales Person"/>
    <tableColumn id="2" xr3:uid="{448AD050-1FFE-472E-9060-E7182C668D9B}" name="Geography"/>
    <tableColumn id="3" xr3:uid="{9EC35247-A476-4771-AC1D-67AF56D15A95}" name="Product"/>
    <tableColumn id="4" xr3:uid="{69875D0D-F34C-4227-9F3B-5E578901B86A}" name="Amount" dataDxfId="10"/>
    <tableColumn id="5" xr3:uid="{B78D674E-B995-46E9-89DC-C2FF2942CE12}" name="Units"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6D2FB1-A41F-409E-B40D-D8CD5AB7E779}" name="products6" displayName="products6" ref="J7:K29" totalsRowShown="0">
  <autoFilter ref="J7:K29" xr:uid="{1678619C-06CF-493F-8176-F11B07FD28B9}"/>
  <tableColumns count="2">
    <tableColumn id="1" xr3:uid="{2CF365EF-92BE-4F5E-8229-F75E232B1D5F}" name="Product"/>
    <tableColumn id="2" xr3:uid="{D89C221E-9A92-4350-AA45-76192C99AD1D}" name="Cost per unit"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B02783-FF80-4EF8-BF83-6AD16F4034B0}" name="Profits" displayName="Profits" ref="N7:T307" totalsRowShown="0" headerRowDxfId="7">
  <autoFilter ref="N7:T307" xr:uid="{53C9EBFC-F0AC-4DF8-ADD3-5DC141D51874}"/>
  <tableColumns count="7">
    <tableColumn id="1" xr3:uid="{63F05783-FD8C-4362-901C-105A69B41C0E}" name="Sales Person"/>
    <tableColumn id="2" xr3:uid="{1E2206B7-761B-43C1-9794-91AE7AC91602}" name="Geography"/>
    <tableColumn id="3" xr3:uid="{9F322D23-464E-45D1-948C-731FA19A47E3}" name="Product"/>
    <tableColumn id="4" xr3:uid="{0F4B1E4F-9237-4938-8117-FD06AB6028E9}" name="Amount" dataDxfId="6"/>
    <tableColumn id="5" xr3:uid="{F6928714-5883-4D67-944C-1DE29E5F14C9}" name="Units" dataDxfId="5"/>
    <tableColumn id="6" xr3:uid="{6CD6FC61-4996-4255-8208-DCC60707C93B}" name="Cost per unit" dataDxfId="4">
      <calculatedColumnFormula>VLOOKUP(Profits[[#This Row],[Product]],products6[#All],2,FALSE)</calculatedColumnFormula>
    </tableColumn>
    <tableColumn id="7" xr3:uid="{9BBBE23D-67CF-466B-B605-ACAF7D85CEBB}" name="Cost" dataDxfId="3">
      <calculatedColumnFormula>Profits[[#This Row],[Units]]*Profits[[#This Row],[Cost per unit]]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7" Type="http://schemas.microsoft.com/office/2007/relationships/slicer" Target="../slicers/slicer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2:T657"/>
  <sheetViews>
    <sheetView showGridLines="0" topLeftCell="A31" zoomScale="106" zoomScaleNormal="106" workbookViewId="0">
      <selection activeCell="I6" sqref="I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13" max="13" width="21.85546875" bestFit="1" customWidth="1"/>
    <col min="14" max="14" width="20.7109375" customWidth="1"/>
    <col min="25" max="25" width="21.85546875" bestFit="1" customWidth="1"/>
    <col min="26" max="26" width="14.42578125" customWidth="1"/>
    <col min="31" max="31" width="21.85546875" customWidth="1"/>
  </cols>
  <sheetData>
    <row r="2" spans="1:20" ht="26.25" x14ac:dyDescent="0.4">
      <c r="A2" s="37" t="s">
        <v>110</v>
      </c>
      <c r="B2" s="37"/>
      <c r="C2" s="37"/>
      <c r="D2" s="37"/>
      <c r="E2" s="37"/>
      <c r="F2" s="37"/>
      <c r="G2" s="37"/>
      <c r="H2" s="37"/>
      <c r="I2" s="37"/>
      <c r="J2" s="37"/>
      <c r="K2" s="37"/>
      <c r="L2" s="37"/>
      <c r="M2" s="49"/>
      <c r="N2" s="49"/>
      <c r="O2" s="49"/>
      <c r="P2" s="49"/>
      <c r="Q2" s="49"/>
      <c r="R2" s="49"/>
      <c r="S2" s="49"/>
      <c r="T2" s="49"/>
    </row>
    <row r="3" spans="1:20" x14ac:dyDescent="0.25">
      <c r="A3" s="48"/>
    </row>
    <row r="9" spans="1:20" x14ac:dyDescent="0.25">
      <c r="K9" s="2"/>
    </row>
    <row r="10" spans="1:20" x14ac:dyDescent="0.25">
      <c r="C10" s="5" t="s">
        <v>11</v>
      </c>
      <c r="D10" s="5" t="s">
        <v>12</v>
      </c>
      <c r="E10" s="5" t="s">
        <v>0</v>
      </c>
      <c r="F10" s="9" t="s">
        <v>1</v>
      </c>
      <c r="G10" s="9" t="s">
        <v>49</v>
      </c>
      <c r="J10" s="8" t="s">
        <v>42</v>
      </c>
      <c r="K10" s="7" t="s">
        <v>43</v>
      </c>
      <c r="M10" t="s">
        <v>0</v>
      </c>
      <c r="N10" t="s">
        <v>50</v>
      </c>
    </row>
    <row r="11" spans="1:20" x14ac:dyDescent="0.25">
      <c r="C11" t="s">
        <v>40</v>
      </c>
      <c r="D11" t="s">
        <v>37</v>
      </c>
      <c r="E11" t="s">
        <v>30</v>
      </c>
      <c r="F11" s="3">
        <v>1624</v>
      </c>
      <c r="G11" s="4">
        <v>114</v>
      </c>
      <c r="J11" s="6">
        <v>1</v>
      </c>
      <c r="K11" s="7" t="s">
        <v>52</v>
      </c>
      <c r="M11" t="s">
        <v>13</v>
      </c>
      <c r="N11" s="10">
        <v>9.33</v>
      </c>
    </row>
    <row r="12" spans="1:20" x14ac:dyDescent="0.25">
      <c r="C12" t="s">
        <v>8</v>
      </c>
      <c r="D12" t="s">
        <v>35</v>
      </c>
      <c r="E12" t="s">
        <v>32</v>
      </c>
      <c r="F12" s="3">
        <v>6706</v>
      </c>
      <c r="G12" s="4">
        <v>459</v>
      </c>
      <c r="J12" s="6">
        <v>2</v>
      </c>
      <c r="K12" s="7" t="s">
        <v>44</v>
      </c>
      <c r="M12" t="s">
        <v>14</v>
      </c>
      <c r="N12" s="10">
        <v>11.7</v>
      </c>
    </row>
    <row r="13" spans="1:20" x14ac:dyDescent="0.25">
      <c r="C13" t="s">
        <v>9</v>
      </c>
      <c r="D13" t="s">
        <v>35</v>
      </c>
      <c r="E13" t="s">
        <v>4</v>
      </c>
      <c r="F13" s="3">
        <v>959</v>
      </c>
      <c r="G13" s="4">
        <v>147</v>
      </c>
      <c r="J13" s="6">
        <v>3</v>
      </c>
      <c r="K13" s="7" t="s">
        <v>45</v>
      </c>
      <c r="M13" t="s">
        <v>4</v>
      </c>
      <c r="N13" s="10">
        <v>11.88</v>
      </c>
    </row>
    <row r="14" spans="1:20" x14ac:dyDescent="0.25">
      <c r="C14" t="s">
        <v>41</v>
      </c>
      <c r="D14" t="s">
        <v>36</v>
      </c>
      <c r="E14" t="s">
        <v>18</v>
      </c>
      <c r="F14" s="3">
        <v>9632</v>
      </c>
      <c r="G14" s="4">
        <v>288</v>
      </c>
      <c r="J14" s="6">
        <v>4</v>
      </c>
      <c r="K14" s="7" t="s">
        <v>53</v>
      </c>
      <c r="M14" t="s">
        <v>15</v>
      </c>
      <c r="N14" s="10">
        <v>11.73</v>
      </c>
    </row>
    <row r="15" spans="1:20" x14ac:dyDescent="0.25">
      <c r="C15" t="s">
        <v>6</v>
      </c>
      <c r="D15" t="s">
        <v>39</v>
      </c>
      <c r="E15" t="s">
        <v>25</v>
      </c>
      <c r="F15" s="3">
        <v>2100</v>
      </c>
      <c r="G15" s="4">
        <v>414</v>
      </c>
      <c r="J15" s="6">
        <v>5</v>
      </c>
      <c r="K15" s="7" t="s">
        <v>54</v>
      </c>
      <c r="M15" t="s">
        <v>16</v>
      </c>
      <c r="N15" s="10">
        <v>8.7899999999999991</v>
      </c>
    </row>
    <row r="16" spans="1:20" x14ac:dyDescent="0.25">
      <c r="C16" t="s">
        <v>40</v>
      </c>
      <c r="D16" t="s">
        <v>35</v>
      </c>
      <c r="E16" t="s">
        <v>33</v>
      </c>
      <c r="F16" s="3">
        <v>8869</v>
      </c>
      <c r="G16" s="4">
        <v>432</v>
      </c>
      <c r="J16" s="6">
        <v>6</v>
      </c>
      <c r="K16" s="7" t="s">
        <v>48</v>
      </c>
      <c r="M16" t="s">
        <v>17</v>
      </c>
      <c r="N16" s="10">
        <v>3.11</v>
      </c>
    </row>
    <row r="17" spans="3:14" x14ac:dyDescent="0.25">
      <c r="C17" t="s">
        <v>6</v>
      </c>
      <c r="D17" t="s">
        <v>38</v>
      </c>
      <c r="E17" t="s">
        <v>31</v>
      </c>
      <c r="F17" s="3">
        <v>2681</v>
      </c>
      <c r="G17" s="4">
        <v>54</v>
      </c>
      <c r="J17" s="6">
        <v>7</v>
      </c>
      <c r="K17" s="7" t="s">
        <v>51</v>
      </c>
      <c r="M17" t="s">
        <v>18</v>
      </c>
      <c r="N17" s="10">
        <v>6.47</v>
      </c>
    </row>
    <row r="18" spans="3:14" x14ac:dyDescent="0.25">
      <c r="C18" t="s">
        <v>8</v>
      </c>
      <c r="D18" t="s">
        <v>35</v>
      </c>
      <c r="E18" t="s">
        <v>22</v>
      </c>
      <c r="F18" s="3">
        <v>5012</v>
      </c>
      <c r="G18" s="4">
        <v>210</v>
      </c>
      <c r="J18" s="6">
        <v>8</v>
      </c>
      <c r="K18" s="7" t="s">
        <v>46</v>
      </c>
      <c r="M18" t="s">
        <v>19</v>
      </c>
      <c r="N18" s="10">
        <v>7.64</v>
      </c>
    </row>
    <row r="19" spans="3:14" x14ac:dyDescent="0.25">
      <c r="C19" t="s">
        <v>7</v>
      </c>
      <c r="D19" t="s">
        <v>38</v>
      </c>
      <c r="E19" t="s">
        <v>14</v>
      </c>
      <c r="F19" s="3">
        <v>1281</v>
      </c>
      <c r="G19" s="4">
        <v>75</v>
      </c>
      <c r="J19" s="6">
        <v>9</v>
      </c>
      <c r="K19" s="7" t="s">
        <v>47</v>
      </c>
      <c r="M19" t="s">
        <v>20</v>
      </c>
      <c r="N19" s="10">
        <v>10.62</v>
      </c>
    </row>
    <row r="20" spans="3:14" x14ac:dyDescent="0.25">
      <c r="C20" t="s">
        <v>5</v>
      </c>
      <c r="D20" t="s">
        <v>37</v>
      </c>
      <c r="E20" t="s">
        <v>14</v>
      </c>
      <c r="F20" s="3">
        <v>4991</v>
      </c>
      <c r="G20" s="4">
        <v>12</v>
      </c>
      <c r="J20" s="6">
        <v>10</v>
      </c>
      <c r="M20" t="s">
        <v>21</v>
      </c>
      <c r="N20" s="10">
        <v>9</v>
      </c>
    </row>
    <row r="21" spans="3:14" x14ac:dyDescent="0.25">
      <c r="C21" t="s">
        <v>2</v>
      </c>
      <c r="D21" t="s">
        <v>39</v>
      </c>
      <c r="E21" t="s">
        <v>25</v>
      </c>
      <c r="F21" s="3">
        <v>1785</v>
      </c>
      <c r="G21" s="4">
        <v>462</v>
      </c>
      <c r="M21" t="s">
        <v>22</v>
      </c>
      <c r="N21" s="10">
        <v>9.77</v>
      </c>
    </row>
    <row r="22" spans="3:14" x14ac:dyDescent="0.25">
      <c r="C22" t="s">
        <v>3</v>
      </c>
      <c r="D22" t="s">
        <v>37</v>
      </c>
      <c r="E22" t="s">
        <v>17</v>
      </c>
      <c r="F22" s="3">
        <v>3983</v>
      </c>
      <c r="G22" s="4">
        <v>144</v>
      </c>
      <c r="M22" t="s">
        <v>23</v>
      </c>
      <c r="N22" s="10">
        <v>6.49</v>
      </c>
    </row>
    <row r="23" spans="3:14" x14ac:dyDescent="0.25">
      <c r="C23" t="s">
        <v>9</v>
      </c>
      <c r="D23" t="s">
        <v>38</v>
      </c>
      <c r="E23" t="s">
        <v>16</v>
      </c>
      <c r="F23" s="3">
        <v>2646</v>
      </c>
      <c r="G23" s="4">
        <v>120</v>
      </c>
      <c r="M23" t="s">
        <v>24</v>
      </c>
      <c r="N23" s="10">
        <v>4.97</v>
      </c>
    </row>
    <row r="24" spans="3:14" x14ac:dyDescent="0.25">
      <c r="C24" t="s">
        <v>2</v>
      </c>
      <c r="D24" t="s">
        <v>34</v>
      </c>
      <c r="E24" t="s">
        <v>13</v>
      </c>
      <c r="F24" s="3">
        <v>252</v>
      </c>
      <c r="G24" s="4">
        <v>54</v>
      </c>
      <c r="M24" t="s">
        <v>25</v>
      </c>
      <c r="N24" s="10">
        <v>13.15</v>
      </c>
    </row>
    <row r="25" spans="3:14" x14ac:dyDescent="0.25">
      <c r="C25" t="s">
        <v>3</v>
      </c>
      <c r="D25" t="s">
        <v>35</v>
      </c>
      <c r="E25" t="s">
        <v>25</v>
      </c>
      <c r="F25" s="3">
        <v>2464</v>
      </c>
      <c r="G25" s="4">
        <v>234</v>
      </c>
      <c r="M25" t="s">
        <v>26</v>
      </c>
      <c r="N25" s="10">
        <v>5.6</v>
      </c>
    </row>
    <row r="26" spans="3:14" x14ac:dyDescent="0.25">
      <c r="C26" t="s">
        <v>3</v>
      </c>
      <c r="D26" t="s">
        <v>35</v>
      </c>
      <c r="E26" t="s">
        <v>29</v>
      </c>
      <c r="F26" s="3">
        <v>2114</v>
      </c>
      <c r="G26" s="4">
        <v>66</v>
      </c>
      <c r="M26" t="s">
        <v>27</v>
      </c>
      <c r="N26" s="10">
        <v>16.73</v>
      </c>
    </row>
    <row r="27" spans="3:14" x14ac:dyDescent="0.25">
      <c r="C27" t="s">
        <v>6</v>
      </c>
      <c r="D27" t="s">
        <v>37</v>
      </c>
      <c r="E27" t="s">
        <v>31</v>
      </c>
      <c r="F27" s="3">
        <v>7693</v>
      </c>
      <c r="G27" s="4">
        <v>87</v>
      </c>
      <c r="M27" t="s">
        <v>28</v>
      </c>
      <c r="N27" s="10">
        <v>10.38</v>
      </c>
    </row>
    <row r="28" spans="3:14" x14ac:dyDescent="0.25">
      <c r="C28" t="s">
        <v>5</v>
      </c>
      <c r="D28" t="s">
        <v>34</v>
      </c>
      <c r="E28" t="s">
        <v>20</v>
      </c>
      <c r="F28" s="3">
        <v>15610</v>
      </c>
      <c r="G28" s="4">
        <v>339</v>
      </c>
      <c r="M28" t="s">
        <v>29</v>
      </c>
      <c r="N28" s="10">
        <v>7.16</v>
      </c>
    </row>
    <row r="29" spans="3:14" x14ac:dyDescent="0.25">
      <c r="C29" t="s">
        <v>41</v>
      </c>
      <c r="D29" t="s">
        <v>34</v>
      </c>
      <c r="E29" t="s">
        <v>22</v>
      </c>
      <c r="F29" s="3">
        <v>336</v>
      </c>
      <c r="G29" s="4">
        <v>144</v>
      </c>
      <c r="M29" t="s">
        <v>30</v>
      </c>
      <c r="N29" s="10">
        <v>14.49</v>
      </c>
    </row>
    <row r="30" spans="3:14" x14ac:dyDescent="0.25">
      <c r="C30" t="s">
        <v>2</v>
      </c>
      <c r="D30" t="s">
        <v>39</v>
      </c>
      <c r="E30" t="s">
        <v>20</v>
      </c>
      <c r="F30" s="3">
        <v>9443</v>
      </c>
      <c r="G30" s="4">
        <v>162</v>
      </c>
      <c r="M30" t="s">
        <v>31</v>
      </c>
      <c r="N30" s="10">
        <v>5.79</v>
      </c>
    </row>
    <row r="31" spans="3:14" x14ac:dyDescent="0.25">
      <c r="C31" t="s">
        <v>9</v>
      </c>
      <c r="D31" t="s">
        <v>34</v>
      </c>
      <c r="E31" t="s">
        <v>23</v>
      </c>
      <c r="F31" s="3">
        <v>8155</v>
      </c>
      <c r="G31" s="4">
        <v>90</v>
      </c>
      <c r="M31" t="s">
        <v>32</v>
      </c>
      <c r="N31" s="10">
        <v>8.65</v>
      </c>
    </row>
    <row r="32" spans="3:14" x14ac:dyDescent="0.25">
      <c r="C32" t="s">
        <v>8</v>
      </c>
      <c r="D32" t="s">
        <v>38</v>
      </c>
      <c r="E32" t="s">
        <v>23</v>
      </c>
      <c r="F32" s="3">
        <v>1701</v>
      </c>
      <c r="G32" s="4">
        <v>234</v>
      </c>
      <c r="M32" t="s">
        <v>33</v>
      </c>
      <c r="N32" s="10">
        <v>12.37</v>
      </c>
    </row>
    <row r="33" spans="3:7" x14ac:dyDescent="0.25">
      <c r="C33" t="s">
        <v>10</v>
      </c>
      <c r="D33" t="s">
        <v>38</v>
      </c>
      <c r="E33" t="s">
        <v>22</v>
      </c>
      <c r="F33" s="3">
        <v>2205</v>
      </c>
      <c r="G33" s="4">
        <v>141</v>
      </c>
    </row>
    <row r="34" spans="3:7" x14ac:dyDescent="0.25">
      <c r="C34" t="s">
        <v>8</v>
      </c>
      <c r="D34" t="s">
        <v>37</v>
      </c>
      <c r="E34" t="s">
        <v>19</v>
      </c>
      <c r="F34" s="3">
        <v>1771</v>
      </c>
      <c r="G34" s="4">
        <v>204</v>
      </c>
    </row>
    <row r="35" spans="3:7" x14ac:dyDescent="0.25">
      <c r="C35" t="s">
        <v>41</v>
      </c>
      <c r="D35" t="s">
        <v>35</v>
      </c>
      <c r="E35" t="s">
        <v>15</v>
      </c>
      <c r="F35" s="3">
        <v>2114</v>
      </c>
      <c r="G35" s="4">
        <v>186</v>
      </c>
    </row>
    <row r="36" spans="3:7" x14ac:dyDescent="0.25">
      <c r="C36" t="s">
        <v>41</v>
      </c>
      <c r="D36" t="s">
        <v>36</v>
      </c>
      <c r="E36" t="s">
        <v>13</v>
      </c>
      <c r="F36" s="3">
        <v>10311</v>
      </c>
      <c r="G36" s="4">
        <v>231</v>
      </c>
    </row>
    <row r="37" spans="3:7" x14ac:dyDescent="0.25">
      <c r="C37" t="s">
        <v>3</v>
      </c>
      <c r="D37" t="s">
        <v>39</v>
      </c>
      <c r="E37" t="s">
        <v>16</v>
      </c>
      <c r="F37" s="3">
        <v>21</v>
      </c>
      <c r="G37" s="4">
        <v>168</v>
      </c>
    </row>
    <row r="38" spans="3:7" x14ac:dyDescent="0.25">
      <c r="C38" t="s">
        <v>10</v>
      </c>
      <c r="D38" t="s">
        <v>35</v>
      </c>
      <c r="E38" t="s">
        <v>20</v>
      </c>
      <c r="F38" s="3">
        <v>1974</v>
      </c>
      <c r="G38" s="4">
        <v>195</v>
      </c>
    </row>
    <row r="39" spans="3:7" x14ac:dyDescent="0.25">
      <c r="C39" t="s">
        <v>5</v>
      </c>
      <c r="D39" t="s">
        <v>36</v>
      </c>
      <c r="E39" t="s">
        <v>23</v>
      </c>
      <c r="F39" s="3">
        <v>6314</v>
      </c>
      <c r="G39" s="4">
        <v>15</v>
      </c>
    </row>
    <row r="40" spans="3:7" x14ac:dyDescent="0.25">
      <c r="C40" t="s">
        <v>10</v>
      </c>
      <c r="D40" t="s">
        <v>37</v>
      </c>
      <c r="E40" t="s">
        <v>23</v>
      </c>
      <c r="F40" s="3">
        <v>4683</v>
      </c>
      <c r="G40" s="4">
        <v>30</v>
      </c>
    </row>
    <row r="41" spans="3:7" x14ac:dyDescent="0.25">
      <c r="C41" t="s">
        <v>41</v>
      </c>
      <c r="D41" t="s">
        <v>37</v>
      </c>
      <c r="E41" t="s">
        <v>24</v>
      </c>
      <c r="F41" s="3">
        <v>6398</v>
      </c>
      <c r="G41" s="4">
        <v>102</v>
      </c>
    </row>
    <row r="42" spans="3:7" x14ac:dyDescent="0.25">
      <c r="C42" t="s">
        <v>2</v>
      </c>
      <c r="D42" t="s">
        <v>35</v>
      </c>
      <c r="E42" t="s">
        <v>19</v>
      </c>
      <c r="F42" s="3">
        <v>553</v>
      </c>
      <c r="G42" s="4">
        <v>15</v>
      </c>
    </row>
    <row r="43" spans="3:7" x14ac:dyDescent="0.25">
      <c r="C43" t="s">
        <v>8</v>
      </c>
      <c r="D43" t="s">
        <v>39</v>
      </c>
      <c r="E43" t="s">
        <v>30</v>
      </c>
      <c r="F43" s="3">
        <v>7021</v>
      </c>
      <c r="G43" s="4">
        <v>183</v>
      </c>
    </row>
    <row r="44" spans="3:7" x14ac:dyDescent="0.25">
      <c r="C44" t="s">
        <v>40</v>
      </c>
      <c r="D44" t="s">
        <v>39</v>
      </c>
      <c r="E44" t="s">
        <v>22</v>
      </c>
      <c r="F44" s="3">
        <v>5817</v>
      </c>
      <c r="G44" s="4">
        <v>12</v>
      </c>
    </row>
    <row r="45" spans="3:7" x14ac:dyDescent="0.25">
      <c r="C45" t="s">
        <v>41</v>
      </c>
      <c r="D45" t="s">
        <v>39</v>
      </c>
      <c r="E45" t="s">
        <v>14</v>
      </c>
      <c r="F45" s="3">
        <v>3976</v>
      </c>
      <c r="G45" s="4">
        <v>72</v>
      </c>
    </row>
    <row r="46" spans="3:7" x14ac:dyDescent="0.25">
      <c r="C46" t="s">
        <v>6</v>
      </c>
      <c r="D46" t="s">
        <v>38</v>
      </c>
      <c r="E46" t="s">
        <v>27</v>
      </c>
      <c r="F46" s="3">
        <v>1134</v>
      </c>
      <c r="G46" s="4">
        <v>282</v>
      </c>
    </row>
    <row r="47" spans="3:7" x14ac:dyDescent="0.25">
      <c r="C47" t="s">
        <v>2</v>
      </c>
      <c r="D47" t="s">
        <v>39</v>
      </c>
      <c r="E47" t="s">
        <v>28</v>
      </c>
      <c r="F47" s="3">
        <v>6027</v>
      </c>
      <c r="G47" s="4">
        <v>144</v>
      </c>
    </row>
    <row r="48" spans="3:7" x14ac:dyDescent="0.25">
      <c r="C48" t="s">
        <v>6</v>
      </c>
      <c r="D48" t="s">
        <v>37</v>
      </c>
      <c r="E48" t="s">
        <v>16</v>
      </c>
      <c r="F48" s="3">
        <v>1904</v>
      </c>
      <c r="G48" s="4">
        <v>405</v>
      </c>
    </row>
    <row r="49" spans="3:7" x14ac:dyDescent="0.25">
      <c r="C49" t="s">
        <v>7</v>
      </c>
      <c r="D49" t="s">
        <v>34</v>
      </c>
      <c r="E49" t="s">
        <v>32</v>
      </c>
      <c r="F49" s="3">
        <v>3262</v>
      </c>
      <c r="G49" s="4">
        <v>75</v>
      </c>
    </row>
    <row r="50" spans="3:7" x14ac:dyDescent="0.25">
      <c r="C50" t="s">
        <v>40</v>
      </c>
      <c r="D50" t="s">
        <v>34</v>
      </c>
      <c r="E50" t="s">
        <v>27</v>
      </c>
      <c r="F50" s="3">
        <v>2289</v>
      </c>
      <c r="G50" s="4">
        <v>135</v>
      </c>
    </row>
    <row r="51" spans="3:7" x14ac:dyDescent="0.25">
      <c r="C51" t="s">
        <v>5</v>
      </c>
      <c r="D51" t="s">
        <v>34</v>
      </c>
      <c r="E51" t="s">
        <v>27</v>
      </c>
      <c r="F51" s="3">
        <v>6986</v>
      </c>
      <c r="G51" s="4">
        <v>21</v>
      </c>
    </row>
    <row r="52" spans="3:7" x14ac:dyDescent="0.25">
      <c r="C52" t="s">
        <v>2</v>
      </c>
      <c r="D52" t="s">
        <v>38</v>
      </c>
      <c r="E52" t="s">
        <v>23</v>
      </c>
      <c r="F52" s="3">
        <v>4417</v>
      </c>
      <c r="G52" s="4">
        <v>153</v>
      </c>
    </row>
    <row r="53" spans="3:7" x14ac:dyDescent="0.25">
      <c r="C53" t="s">
        <v>6</v>
      </c>
      <c r="D53" t="s">
        <v>34</v>
      </c>
      <c r="E53" t="s">
        <v>15</v>
      </c>
      <c r="F53" s="3">
        <v>1442</v>
      </c>
      <c r="G53" s="4">
        <v>15</v>
      </c>
    </row>
    <row r="54" spans="3:7" x14ac:dyDescent="0.25">
      <c r="C54" t="s">
        <v>3</v>
      </c>
      <c r="D54" t="s">
        <v>35</v>
      </c>
      <c r="E54" t="s">
        <v>14</v>
      </c>
      <c r="F54" s="3">
        <v>2415</v>
      </c>
      <c r="G54" s="4">
        <v>255</v>
      </c>
    </row>
    <row r="55" spans="3:7" x14ac:dyDescent="0.25">
      <c r="C55" t="s">
        <v>2</v>
      </c>
      <c r="D55" t="s">
        <v>37</v>
      </c>
      <c r="E55" t="s">
        <v>19</v>
      </c>
      <c r="F55" s="3">
        <v>238</v>
      </c>
      <c r="G55" s="4">
        <v>18</v>
      </c>
    </row>
    <row r="56" spans="3:7" x14ac:dyDescent="0.25">
      <c r="C56" t="s">
        <v>6</v>
      </c>
      <c r="D56" t="s">
        <v>37</v>
      </c>
      <c r="E56" t="s">
        <v>23</v>
      </c>
      <c r="F56" s="3">
        <v>4949</v>
      </c>
      <c r="G56" s="4">
        <v>189</v>
      </c>
    </row>
    <row r="57" spans="3:7" x14ac:dyDescent="0.25">
      <c r="C57" t="s">
        <v>5</v>
      </c>
      <c r="D57" t="s">
        <v>38</v>
      </c>
      <c r="E57" t="s">
        <v>32</v>
      </c>
      <c r="F57" s="3">
        <v>5075</v>
      </c>
      <c r="G57" s="4">
        <v>21</v>
      </c>
    </row>
    <row r="58" spans="3:7" x14ac:dyDescent="0.25">
      <c r="C58" t="s">
        <v>3</v>
      </c>
      <c r="D58" t="s">
        <v>36</v>
      </c>
      <c r="E58" t="s">
        <v>16</v>
      </c>
      <c r="F58" s="3">
        <v>9198</v>
      </c>
      <c r="G58" s="4">
        <v>36</v>
      </c>
    </row>
    <row r="59" spans="3:7" x14ac:dyDescent="0.25">
      <c r="C59" t="s">
        <v>6</v>
      </c>
      <c r="D59" t="s">
        <v>34</v>
      </c>
      <c r="E59" t="s">
        <v>29</v>
      </c>
      <c r="F59" s="3">
        <v>3339</v>
      </c>
      <c r="G59" s="4">
        <v>75</v>
      </c>
    </row>
    <row r="60" spans="3:7" x14ac:dyDescent="0.25">
      <c r="C60" t="s">
        <v>40</v>
      </c>
      <c r="D60" t="s">
        <v>34</v>
      </c>
      <c r="E60" t="s">
        <v>17</v>
      </c>
      <c r="F60" s="3">
        <v>5019</v>
      </c>
      <c r="G60" s="4">
        <v>156</v>
      </c>
    </row>
    <row r="61" spans="3:7" x14ac:dyDescent="0.25">
      <c r="C61" t="s">
        <v>5</v>
      </c>
      <c r="D61" t="s">
        <v>36</v>
      </c>
      <c r="E61" t="s">
        <v>16</v>
      </c>
      <c r="F61" s="3">
        <v>16184</v>
      </c>
      <c r="G61" s="4">
        <v>39</v>
      </c>
    </row>
    <row r="62" spans="3:7" x14ac:dyDescent="0.25">
      <c r="C62" t="s">
        <v>6</v>
      </c>
      <c r="D62" t="s">
        <v>36</v>
      </c>
      <c r="E62" t="s">
        <v>21</v>
      </c>
      <c r="F62" s="3">
        <v>497</v>
      </c>
      <c r="G62" s="4">
        <v>63</v>
      </c>
    </row>
    <row r="63" spans="3:7" x14ac:dyDescent="0.25">
      <c r="C63" t="s">
        <v>2</v>
      </c>
      <c r="D63" t="s">
        <v>36</v>
      </c>
      <c r="E63" t="s">
        <v>29</v>
      </c>
      <c r="F63" s="3">
        <v>8211</v>
      </c>
      <c r="G63" s="4">
        <v>75</v>
      </c>
    </row>
    <row r="64" spans="3:7" x14ac:dyDescent="0.25">
      <c r="C64" t="s">
        <v>2</v>
      </c>
      <c r="D64" t="s">
        <v>38</v>
      </c>
      <c r="E64" t="s">
        <v>28</v>
      </c>
      <c r="F64" s="3">
        <v>6580</v>
      </c>
      <c r="G64" s="4">
        <v>183</v>
      </c>
    </row>
    <row r="65" spans="3:7" x14ac:dyDescent="0.25">
      <c r="C65" t="s">
        <v>41</v>
      </c>
      <c r="D65" t="s">
        <v>35</v>
      </c>
      <c r="E65" t="s">
        <v>13</v>
      </c>
      <c r="F65" s="3">
        <v>4760</v>
      </c>
      <c r="G65" s="4">
        <v>69</v>
      </c>
    </row>
    <row r="66" spans="3:7" x14ac:dyDescent="0.25">
      <c r="C66" t="s">
        <v>40</v>
      </c>
      <c r="D66" t="s">
        <v>36</v>
      </c>
      <c r="E66" t="s">
        <v>25</v>
      </c>
      <c r="F66" s="3">
        <v>5439</v>
      </c>
      <c r="G66" s="4">
        <v>30</v>
      </c>
    </row>
    <row r="67" spans="3:7" x14ac:dyDescent="0.25">
      <c r="C67" t="s">
        <v>41</v>
      </c>
      <c r="D67" t="s">
        <v>34</v>
      </c>
      <c r="E67" t="s">
        <v>17</v>
      </c>
      <c r="F67" s="3">
        <v>1463</v>
      </c>
      <c r="G67" s="4">
        <v>39</v>
      </c>
    </row>
    <row r="68" spans="3:7" x14ac:dyDescent="0.25">
      <c r="C68" t="s">
        <v>3</v>
      </c>
      <c r="D68" t="s">
        <v>34</v>
      </c>
      <c r="E68" t="s">
        <v>32</v>
      </c>
      <c r="F68" s="3">
        <v>7777</v>
      </c>
      <c r="G68" s="4">
        <v>504</v>
      </c>
    </row>
    <row r="69" spans="3:7" x14ac:dyDescent="0.25">
      <c r="C69" t="s">
        <v>9</v>
      </c>
      <c r="D69" t="s">
        <v>37</v>
      </c>
      <c r="E69" t="s">
        <v>29</v>
      </c>
      <c r="F69" s="3">
        <v>1085</v>
      </c>
      <c r="G69" s="4">
        <v>273</v>
      </c>
    </row>
    <row r="70" spans="3:7" x14ac:dyDescent="0.25">
      <c r="C70" t="s">
        <v>5</v>
      </c>
      <c r="D70" t="s">
        <v>37</v>
      </c>
      <c r="E70" t="s">
        <v>31</v>
      </c>
      <c r="F70" s="3">
        <v>182</v>
      </c>
      <c r="G70" s="4">
        <v>48</v>
      </c>
    </row>
    <row r="71" spans="3:7" x14ac:dyDescent="0.25">
      <c r="C71" t="s">
        <v>6</v>
      </c>
      <c r="D71" t="s">
        <v>34</v>
      </c>
      <c r="E71" t="s">
        <v>27</v>
      </c>
      <c r="F71" s="3">
        <v>4242</v>
      </c>
      <c r="G71" s="4">
        <v>207</v>
      </c>
    </row>
    <row r="72" spans="3:7" x14ac:dyDescent="0.25">
      <c r="C72" t="s">
        <v>6</v>
      </c>
      <c r="D72" t="s">
        <v>36</v>
      </c>
      <c r="E72" t="s">
        <v>32</v>
      </c>
      <c r="F72" s="3">
        <v>6118</v>
      </c>
      <c r="G72" s="4">
        <v>9</v>
      </c>
    </row>
    <row r="73" spans="3:7" x14ac:dyDescent="0.25">
      <c r="C73" t="s">
        <v>10</v>
      </c>
      <c r="D73" t="s">
        <v>36</v>
      </c>
      <c r="E73" t="s">
        <v>23</v>
      </c>
      <c r="F73" s="3">
        <v>2317</v>
      </c>
      <c r="G73" s="4">
        <v>261</v>
      </c>
    </row>
    <row r="74" spans="3:7" x14ac:dyDescent="0.25">
      <c r="C74" t="s">
        <v>6</v>
      </c>
      <c r="D74" t="s">
        <v>38</v>
      </c>
      <c r="E74" t="s">
        <v>16</v>
      </c>
      <c r="F74" s="3">
        <v>938</v>
      </c>
      <c r="G74" s="4">
        <v>6</v>
      </c>
    </row>
    <row r="75" spans="3:7" x14ac:dyDescent="0.25">
      <c r="C75" t="s">
        <v>8</v>
      </c>
      <c r="D75" t="s">
        <v>37</v>
      </c>
      <c r="E75" t="s">
        <v>15</v>
      </c>
      <c r="F75" s="3">
        <v>9709</v>
      </c>
      <c r="G75" s="4">
        <v>30</v>
      </c>
    </row>
    <row r="76" spans="3:7" x14ac:dyDescent="0.25">
      <c r="C76" t="s">
        <v>7</v>
      </c>
      <c r="D76" t="s">
        <v>34</v>
      </c>
      <c r="E76" t="s">
        <v>20</v>
      </c>
      <c r="F76" s="3">
        <v>2205</v>
      </c>
      <c r="G76" s="4">
        <v>138</v>
      </c>
    </row>
    <row r="77" spans="3:7" x14ac:dyDescent="0.25">
      <c r="C77" t="s">
        <v>7</v>
      </c>
      <c r="D77" t="s">
        <v>37</v>
      </c>
      <c r="E77" t="s">
        <v>17</v>
      </c>
      <c r="F77" s="3">
        <v>4487</v>
      </c>
      <c r="G77" s="4">
        <v>111</v>
      </c>
    </row>
    <row r="78" spans="3:7" x14ac:dyDescent="0.25">
      <c r="C78" t="s">
        <v>5</v>
      </c>
      <c r="D78" t="s">
        <v>35</v>
      </c>
      <c r="E78" t="s">
        <v>18</v>
      </c>
      <c r="F78" s="3">
        <v>2415</v>
      </c>
      <c r="G78" s="4">
        <v>15</v>
      </c>
    </row>
    <row r="79" spans="3:7" x14ac:dyDescent="0.25">
      <c r="C79" t="s">
        <v>40</v>
      </c>
      <c r="D79" t="s">
        <v>34</v>
      </c>
      <c r="E79" t="s">
        <v>19</v>
      </c>
      <c r="F79" s="3">
        <v>4018</v>
      </c>
      <c r="G79" s="4">
        <v>162</v>
      </c>
    </row>
    <row r="80" spans="3:7" x14ac:dyDescent="0.25">
      <c r="C80" t="s">
        <v>5</v>
      </c>
      <c r="D80" t="s">
        <v>34</v>
      </c>
      <c r="E80" t="s">
        <v>19</v>
      </c>
      <c r="F80" s="3">
        <v>861</v>
      </c>
      <c r="G80" s="4">
        <v>195</v>
      </c>
    </row>
    <row r="81" spans="3:7" x14ac:dyDescent="0.25">
      <c r="C81" t="s">
        <v>10</v>
      </c>
      <c r="D81" t="s">
        <v>38</v>
      </c>
      <c r="E81" t="s">
        <v>14</v>
      </c>
      <c r="F81" s="3">
        <v>5586</v>
      </c>
      <c r="G81" s="4">
        <v>525</v>
      </c>
    </row>
    <row r="82" spans="3:7" x14ac:dyDescent="0.25">
      <c r="C82" t="s">
        <v>7</v>
      </c>
      <c r="D82" t="s">
        <v>34</v>
      </c>
      <c r="E82" t="s">
        <v>33</v>
      </c>
      <c r="F82" s="3">
        <v>2226</v>
      </c>
      <c r="G82" s="4">
        <v>48</v>
      </c>
    </row>
    <row r="83" spans="3:7" x14ac:dyDescent="0.25">
      <c r="C83" t="s">
        <v>9</v>
      </c>
      <c r="D83" t="s">
        <v>34</v>
      </c>
      <c r="E83" t="s">
        <v>28</v>
      </c>
      <c r="F83" s="3">
        <v>14329</v>
      </c>
      <c r="G83" s="4">
        <v>150</v>
      </c>
    </row>
    <row r="84" spans="3:7" x14ac:dyDescent="0.25">
      <c r="C84" t="s">
        <v>9</v>
      </c>
      <c r="D84" t="s">
        <v>34</v>
      </c>
      <c r="E84" t="s">
        <v>20</v>
      </c>
      <c r="F84" s="3">
        <v>8463</v>
      </c>
      <c r="G84" s="4">
        <v>492</v>
      </c>
    </row>
    <row r="85" spans="3:7" x14ac:dyDescent="0.25">
      <c r="C85" t="s">
        <v>5</v>
      </c>
      <c r="D85" t="s">
        <v>34</v>
      </c>
      <c r="E85" t="s">
        <v>29</v>
      </c>
      <c r="F85" s="3">
        <v>2891</v>
      </c>
      <c r="G85" s="4">
        <v>102</v>
      </c>
    </row>
    <row r="86" spans="3:7" x14ac:dyDescent="0.25">
      <c r="C86" t="s">
        <v>3</v>
      </c>
      <c r="D86" t="s">
        <v>36</v>
      </c>
      <c r="E86" t="s">
        <v>23</v>
      </c>
      <c r="F86" s="3">
        <v>3773</v>
      </c>
      <c r="G86" s="4">
        <v>165</v>
      </c>
    </row>
    <row r="87" spans="3:7" x14ac:dyDescent="0.25">
      <c r="C87" t="s">
        <v>41</v>
      </c>
      <c r="D87" t="s">
        <v>36</v>
      </c>
      <c r="E87" t="s">
        <v>28</v>
      </c>
      <c r="F87" s="3">
        <v>854</v>
      </c>
      <c r="G87" s="4">
        <v>309</v>
      </c>
    </row>
    <row r="88" spans="3:7" x14ac:dyDescent="0.25">
      <c r="C88" t="s">
        <v>6</v>
      </c>
      <c r="D88" t="s">
        <v>36</v>
      </c>
      <c r="E88" t="s">
        <v>17</v>
      </c>
      <c r="F88" s="3">
        <v>4970</v>
      </c>
      <c r="G88" s="4">
        <v>156</v>
      </c>
    </row>
    <row r="89" spans="3:7" x14ac:dyDescent="0.25">
      <c r="C89" t="s">
        <v>9</v>
      </c>
      <c r="D89" t="s">
        <v>35</v>
      </c>
      <c r="E89" t="s">
        <v>26</v>
      </c>
      <c r="F89" s="3">
        <v>98</v>
      </c>
      <c r="G89" s="4">
        <v>159</v>
      </c>
    </row>
    <row r="90" spans="3:7" x14ac:dyDescent="0.25">
      <c r="C90" t="s">
        <v>5</v>
      </c>
      <c r="D90" t="s">
        <v>35</v>
      </c>
      <c r="E90" t="s">
        <v>15</v>
      </c>
      <c r="F90" s="3">
        <v>13391</v>
      </c>
      <c r="G90" s="4">
        <v>201</v>
      </c>
    </row>
    <row r="91" spans="3:7" x14ac:dyDescent="0.25">
      <c r="C91" t="s">
        <v>8</v>
      </c>
      <c r="D91" t="s">
        <v>39</v>
      </c>
      <c r="E91" t="s">
        <v>31</v>
      </c>
      <c r="F91" s="3">
        <v>8890</v>
      </c>
      <c r="G91" s="4">
        <v>210</v>
      </c>
    </row>
    <row r="92" spans="3:7" x14ac:dyDescent="0.25">
      <c r="C92" t="s">
        <v>2</v>
      </c>
      <c r="D92" t="s">
        <v>38</v>
      </c>
      <c r="E92" t="s">
        <v>13</v>
      </c>
      <c r="F92" s="3">
        <v>56</v>
      </c>
      <c r="G92" s="4">
        <v>51</v>
      </c>
    </row>
    <row r="93" spans="3:7" x14ac:dyDescent="0.25">
      <c r="C93" t="s">
        <v>3</v>
      </c>
      <c r="D93" t="s">
        <v>36</v>
      </c>
      <c r="E93" t="s">
        <v>25</v>
      </c>
      <c r="F93" s="3">
        <v>3339</v>
      </c>
      <c r="G93" s="4">
        <v>39</v>
      </c>
    </row>
    <row r="94" spans="3:7" x14ac:dyDescent="0.25">
      <c r="C94" t="s">
        <v>10</v>
      </c>
      <c r="D94" t="s">
        <v>35</v>
      </c>
      <c r="E94" t="s">
        <v>18</v>
      </c>
      <c r="F94" s="3">
        <v>3808</v>
      </c>
      <c r="G94" s="4">
        <v>279</v>
      </c>
    </row>
    <row r="95" spans="3:7" x14ac:dyDescent="0.25">
      <c r="C95" t="s">
        <v>10</v>
      </c>
      <c r="D95" t="s">
        <v>38</v>
      </c>
      <c r="E95" t="s">
        <v>13</v>
      </c>
      <c r="F95" s="3">
        <v>63</v>
      </c>
      <c r="G95" s="4">
        <v>123</v>
      </c>
    </row>
    <row r="96" spans="3:7" x14ac:dyDescent="0.25">
      <c r="C96" t="s">
        <v>2</v>
      </c>
      <c r="D96" t="s">
        <v>39</v>
      </c>
      <c r="E96" t="s">
        <v>27</v>
      </c>
      <c r="F96" s="3">
        <v>7812</v>
      </c>
      <c r="G96" s="4">
        <v>81</v>
      </c>
    </row>
    <row r="97" spans="3:7" x14ac:dyDescent="0.25">
      <c r="C97" t="s">
        <v>40</v>
      </c>
      <c r="D97" t="s">
        <v>37</v>
      </c>
      <c r="E97" t="s">
        <v>19</v>
      </c>
      <c r="F97" s="3">
        <v>7693</v>
      </c>
      <c r="G97" s="4">
        <v>21</v>
      </c>
    </row>
    <row r="98" spans="3:7" x14ac:dyDescent="0.25">
      <c r="C98" t="s">
        <v>3</v>
      </c>
      <c r="D98" t="s">
        <v>36</v>
      </c>
      <c r="E98" t="s">
        <v>28</v>
      </c>
      <c r="F98" s="3">
        <v>973</v>
      </c>
      <c r="G98" s="4">
        <v>162</v>
      </c>
    </row>
    <row r="99" spans="3:7" x14ac:dyDescent="0.25">
      <c r="C99" t="s">
        <v>10</v>
      </c>
      <c r="D99" t="s">
        <v>35</v>
      </c>
      <c r="E99" t="s">
        <v>21</v>
      </c>
      <c r="F99" s="3">
        <v>567</v>
      </c>
      <c r="G99" s="4">
        <v>228</v>
      </c>
    </row>
    <row r="100" spans="3:7" x14ac:dyDescent="0.25">
      <c r="C100" t="s">
        <v>10</v>
      </c>
      <c r="D100" t="s">
        <v>36</v>
      </c>
      <c r="E100" t="s">
        <v>29</v>
      </c>
      <c r="F100" s="3">
        <v>2471</v>
      </c>
      <c r="G100" s="4">
        <v>342</v>
      </c>
    </row>
    <row r="101" spans="3:7" x14ac:dyDescent="0.25">
      <c r="C101" t="s">
        <v>5</v>
      </c>
      <c r="D101" t="s">
        <v>38</v>
      </c>
      <c r="E101" t="s">
        <v>13</v>
      </c>
      <c r="F101" s="3">
        <v>7189</v>
      </c>
      <c r="G101" s="4">
        <v>54</v>
      </c>
    </row>
    <row r="102" spans="3:7" x14ac:dyDescent="0.25">
      <c r="C102" t="s">
        <v>41</v>
      </c>
      <c r="D102" t="s">
        <v>35</v>
      </c>
      <c r="E102" t="s">
        <v>28</v>
      </c>
      <c r="F102" s="3">
        <v>7455</v>
      </c>
      <c r="G102" s="4">
        <v>216</v>
      </c>
    </row>
    <row r="103" spans="3:7" x14ac:dyDescent="0.25">
      <c r="C103" t="s">
        <v>3</v>
      </c>
      <c r="D103" t="s">
        <v>34</v>
      </c>
      <c r="E103" t="s">
        <v>26</v>
      </c>
      <c r="F103" s="3">
        <v>3108</v>
      </c>
      <c r="G103" s="4">
        <v>54</v>
      </c>
    </row>
    <row r="104" spans="3:7" x14ac:dyDescent="0.25">
      <c r="C104" t="s">
        <v>6</v>
      </c>
      <c r="D104" t="s">
        <v>38</v>
      </c>
      <c r="E104" t="s">
        <v>25</v>
      </c>
      <c r="F104" s="3">
        <v>469</v>
      </c>
      <c r="G104" s="4">
        <v>75</v>
      </c>
    </row>
    <row r="105" spans="3:7" x14ac:dyDescent="0.25">
      <c r="C105" t="s">
        <v>9</v>
      </c>
      <c r="D105" t="s">
        <v>37</v>
      </c>
      <c r="E105" t="s">
        <v>23</v>
      </c>
      <c r="F105" s="3">
        <v>2737</v>
      </c>
      <c r="G105" s="4">
        <v>93</v>
      </c>
    </row>
    <row r="106" spans="3:7" x14ac:dyDescent="0.25">
      <c r="C106" t="s">
        <v>9</v>
      </c>
      <c r="D106" t="s">
        <v>37</v>
      </c>
      <c r="E106" t="s">
        <v>25</v>
      </c>
      <c r="F106" s="3">
        <v>4305</v>
      </c>
      <c r="G106" s="4">
        <v>156</v>
      </c>
    </row>
    <row r="107" spans="3:7" x14ac:dyDescent="0.25">
      <c r="C107" t="s">
        <v>9</v>
      </c>
      <c r="D107" t="s">
        <v>38</v>
      </c>
      <c r="E107" t="s">
        <v>17</v>
      </c>
      <c r="F107" s="3">
        <v>2408</v>
      </c>
      <c r="G107" s="4">
        <v>9</v>
      </c>
    </row>
    <row r="108" spans="3:7" x14ac:dyDescent="0.25">
      <c r="C108" t="s">
        <v>3</v>
      </c>
      <c r="D108" t="s">
        <v>36</v>
      </c>
      <c r="E108" t="s">
        <v>19</v>
      </c>
      <c r="F108" s="3">
        <v>1281</v>
      </c>
      <c r="G108" s="4">
        <v>18</v>
      </c>
    </row>
    <row r="109" spans="3:7" x14ac:dyDescent="0.25">
      <c r="C109" t="s">
        <v>40</v>
      </c>
      <c r="D109" t="s">
        <v>35</v>
      </c>
      <c r="E109" t="s">
        <v>32</v>
      </c>
      <c r="F109" s="3">
        <v>12348</v>
      </c>
      <c r="G109" s="4">
        <v>234</v>
      </c>
    </row>
    <row r="110" spans="3:7" x14ac:dyDescent="0.25">
      <c r="C110" t="s">
        <v>3</v>
      </c>
      <c r="D110" t="s">
        <v>34</v>
      </c>
      <c r="E110" t="s">
        <v>28</v>
      </c>
      <c r="F110" s="3">
        <v>3689</v>
      </c>
      <c r="G110" s="4">
        <v>312</v>
      </c>
    </row>
    <row r="111" spans="3:7" x14ac:dyDescent="0.25">
      <c r="C111" t="s">
        <v>7</v>
      </c>
      <c r="D111" t="s">
        <v>36</v>
      </c>
      <c r="E111" t="s">
        <v>19</v>
      </c>
      <c r="F111" s="3">
        <v>2870</v>
      </c>
      <c r="G111" s="4">
        <v>300</v>
      </c>
    </row>
    <row r="112" spans="3:7" x14ac:dyDescent="0.25">
      <c r="C112" t="s">
        <v>2</v>
      </c>
      <c r="D112" t="s">
        <v>36</v>
      </c>
      <c r="E112" t="s">
        <v>27</v>
      </c>
      <c r="F112" s="3">
        <v>798</v>
      </c>
      <c r="G112" s="4">
        <v>519</v>
      </c>
    </row>
    <row r="113" spans="3:7" x14ac:dyDescent="0.25">
      <c r="C113" t="s">
        <v>41</v>
      </c>
      <c r="D113" t="s">
        <v>37</v>
      </c>
      <c r="E113" t="s">
        <v>21</v>
      </c>
      <c r="F113" s="3">
        <v>2933</v>
      </c>
      <c r="G113" s="4">
        <v>9</v>
      </c>
    </row>
    <row r="114" spans="3:7" x14ac:dyDescent="0.25">
      <c r="C114" t="s">
        <v>5</v>
      </c>
      <c r="D114" t="s">
        <v>35</v>
      </c>
      <c r="E114" t="s">
        <v>4</v>
      </c>
      <c r="F114" s="3">
        <v>2744</v>
      </c>
      <c r="G114" s="4">
        <v>9</v>
      </c>
    </row>
    <row r="115" spans="3:7" x14ac:dyDescent="0.25">
      <c r="C115" t="s">
        <v>40</v>
      </c>
      <c r="D115" t="s">
        <v>36</v>
      </c>
      <c r="E115" t="s">
        <v>33</v>
      </c>
      <c r="F115" s="3">
        <v>9772</v>
      </c>
      <c r="G115" s="4">
        <v>90</v>
      </c>
    </row>
    <row r="116" spans="3:7" x14ac:dyDescent="0.25">
      <c r="C116" t="s">
        <v>7</v>
      </c>
      <c r="D116" t="s">
        <v>34</v>
      </c>
      <c r="E116" t="s">
        <v>25</v>
      </c>
      <c r="F116" s="3">
        <v>1568</v>
      </c>
      <c r="G116" s="4">
        <v>96</v>
      </c>
    </row>
    <row r="117" spans="3:7" x14ac:dyDescent="0.25">
      <c r="C117" t="s">
        <v>2</v>
      </c>
      <c r="D117" t="s">
        <v>36</v>
      </c>
      <c r="E117" t="s">
        <v>16</v>
      </c>
      <c r="F117" s="3">
        <v>11417</v>
      </c>
      <c r="G117" s="4">
        <v>21</v>
      </c>
    </row>
    <row r="118" spans="3:7" x14ac:dyDescent="0.25">
      <c r="C118" t="s">
        <v>40</v>
      </c>
      <c r="D118" t="s">
        <v>34</v>
      </c>
      <c r="E118" t="s">
        <v>26</v>
      </c>
      <c r="F118" s="3">
        <v>6748</v>
      </c>
      <c r="G118" s="4">
        <v>48</v>
      </c>
    </row>
    <row r="119" spans="3:7" x14ac:dyDescent="0.25">
      <c r="C119" t="s">
        <v>10</v>
      </c>
      <c r="D119" t="s">
        <v>36</v>
      </c>
      <c r="E119" t="s">
        <v>27</v>
      </c>
      <c r="F119" s="3">
        <v>1407</v>
      </c>
      <c r="G119" s="4">
        <v>72</v>
      </c>
    </row>
    <row r="120" spans="3:7" x14ac:dyDescent="0.25">
      <c r="C120" t="s">
        <v>8</v>
      </c>
      <c r="D120" t="s">
        <v>35</v>
      </c>
      <c r="E120" t="s">
        <v>29</v>
      </c>
      <c r="F120" s="3">
        <v>2023</v>
      </c>
      <c r="G120" s="4">
        <v>168</v>
      </c>
    </row>
    <row r="121" spans="3:7" x14ac:dyDescent="0.25">
      <c r="C121" t="s">
        <v>5</v>
      </c>
      <c r="D121" t="s">
        <v>39</v>
      </c>
      <c r="E121" t="s">
        <v>26</v>
      </c>
      <c r="F121" s="3">
        <v>5236</v>
      </c>
      <c r="G121" s="4">
        <v>51</v>
      </c>
    </row>
    <row r="122" spans="3:7" x14ac:dyDescent="0.25">
      <c r="C122" t="s">
        <v>41</v>
      </c>
      <c r="D122" t="s">
        <v>36</v>
      </c>
      <c r="E122" t="s">
        <v>19</v>
      </c>
      <c r="F122" s="3">
        <v>1925</v>
      </c>
      <c r="G122" s="4">
        <v>192</v>
      </c>
    </row>
    <row r="123" spans="3:7" x14ac:dyDescent="0.25">
      <c r="C123" t="s">
        <v>7</v>
      </c>
      <c r="D123" t="s">
        <v>37</v>
      </c>
      <c r="E123" t="s">
        <v>14</v>
      </c>
      <c r="F123" s="3">
        <v>6608</v>
      </c>
      <c r="G123" s="4">
        <v>225</v>
      </c>
    </row>
    <row r="124" spans="3:7" x14ac:dyDescent="0.25">
      <c r="C124" t="s">
        <v>6</v>
      </c>
      <c r="D124" t="s">
        <v>34</v>
      </c>
      <c r="E124" t="s">
        <v>26</v>
      </c>
      <c r="F124" s="3">
        <v>8008</v>
      </c>
      <c r="G124" s="4">
        <v>456</v>
      </c>
    </row>
    <row r="125" spans="3:7" x14ac:dyDescent="0.25">
      <c r="C125" t="s">
        <v>10</v>
      </c>
      <c r="D125" t="s">
        <v>34</v>
      </c>
      <c r="E125" t="s">
        <v>25</v>
      </c>
      <c r="F125" s="3">
        <v>1428</v>
      </c>
      <c r="G125" s="4">
        <v>93</v>
      </c>
    </row>
    <row r="126" spans="3:7" x14ac:dyDescent="0.25">
      <c r="C126" t="s">
        <v>6</v>
      </c>
      <c r="D126" t="s">
        <v>34</v>
      </c>
      <c r="E126" t="s">
        <v>4</v>
      </c>
      <c r="F126" s="3">
        <v>525</v>
      </c>
      <c r="G126" s="4">
        <v>48</v>
      </c>
    </row>
    <row r="127" spans="3:7" x14ac:dyDescent="0.25">
      <c r="C127" t="s">
        <v>6</v>
      </c>
      <c r="D127" t="s">
        <v>37</v>
      </c>
      <c r="E127" t="s">
        <v>18</v>
      </c>
      <c r="F127" s="3">
        <v>1505</v>
      </c>
      <c r="G127" s="4">
        <v>102</v>
      </c>
    </row>
    <row r="128" spans="3:7" x14ac:dyDescent="0.25">
      <c r="C128" t="s">
        <v>7</v>
      </c>
      <c r="D128" t="s">
        <v>35</v>
      </c>
      <c r="E128" t="s">
        <v>30</v>
      </c>
      <c r="F128" s="3">
        <v>6755</v>
      </c>
      <c r="G128" s="4">
        <v>252</v>
      </c>
    </row>
    <row r="129" spans="3:7" x14ac:dyDescent="0.25">
      <c r="C129" t="s">
        <v>2</v>
      </c>
      <c r="D129" t="s">
        <v>37</v>
      </c>
      <c r="E129" t="s">
        <v>18</v>
      </c>
      <c r="F129" s="3">
        <v>11571</v>
      </c>
      <c r="G129" s="4">
        <v>138</v>
      </c>
    </row>
    <row r="130" spans="3:7" x14ac:dyDescent="0.25">
      <c r="C130" t="s">
        <v>40</v>
      </c>
      <c r="D130" t="s">
        <v>38</v>
      </c>
      <c r="E130" t="s">
        <v>25</v>
      </c>
      <c r="F130" s="3">
        <v>2541</v>
      </c>
      <c r="G130" s="4">
        <v>90</v>
      </c>
    </row>
    <row r="131" spans="3:7" x14ac:dyDescent="0.25">
      <c r="C131" t="s">
        <v>41</v>
      </c>
      <c r="D131" t="s">
        <v>37</v>
      </c>
      <c r="E131" t="s">
        <v>30</v>
      </c>
      <c r="F131" s="3">
        <v>1526</v>
      </c>
      <c r="G131" s="4">
        <v>240</v>
      </c>
    </row>
    <row r="132" spans="3:7" x14ac:dyDescent="0.25">
      <c r="C132" t="s">
        <v>40</v>
      </c>
      <c r="D132" t="s">
        <v>38</v>
      </c>
      <c r="E132" t="s">
        <v>4</v>
      </c>
      <c r="F132" s="3">
        <v>6125</v>
      </c>
      <c r="G132" s="4">
        <v>102</v>
      </c>
    </row>
    <row r="133" spans="3:7" x14ac:dyDescent="0.25">
      <c r="C133" t="s">
        <v>41</v>
      </c>
      <c r="D133" t="s">
        <v>35</v>
      </c>
      <c r="E133" t="s">
        <v>27</v>
      </c>
      <c r="F133" s="3">
        <v>847</v>
      </c>
      <c r="G133" s="4">
        <v>129</v>
      </c>
    </row>
    <row r="134" spans="3:7" x14ac:dyDescent="0.25">
      <c r="C134" t="s">
        <v>8</v>
      </c>
      <c r="D134" t="s">
        <v>35</v>
      </c>
      <c r="E134" t="s">
        <v>27</v>
      </c>
      <c r="F134" s="3">
        <v>4753</v>
      </c>
      <c r="G134" s="4">
        <v>300</v>
      </c>
    </row>
    <row r="135" spans="3:7" x14ac:dyDescent="0.25">
      <c r="C135" t="s">
        <v>6</v>
      </c>
      <c r="D135" t="s">
        <v>38</v>
      </c>
      <c r="E135" t="s">
        <v>33</v>
      </c>
      <c r="F135" s="3">
        <v>959</v>
      </c>
      <c r="G135" s="4">
        <v>135</v>
      </c>
    </row>
    <row r="136" spans="3:7" x14ac:dyDescent="0.25">
      <c r="C136" t="s">
        <v>7</v>
      </c>
      <c r="D136" t="s">
        <v>35</v>
      </c>
      <c r="E136" t="s">
        <v>24</v>
      </c>
      <c r="F136" s="3">
        <v>2793</v>
      </c>
      <c r="G136" s="4">
        <v>114</v>
      </c>
    </row>
    <row r="137" spans="3:7" x14ac:dyDescent="0.25">
      <c r="C137" t="s">
        <v>7</v>
      </c>
      <c r="D137" t="s">
        <v>35</v>
      </c>
      <c r="E137" t="s">
        <v>14</v>
      </c>
      <c r="F137" s="3">
        <v>4606</v>
      </c>
      <c r="G137" s="4">
        <v>63</v>
      </c>
    </row>
    <row r="138" spans="3:7" x14ac:dyDescent="0.25">
      <c r="C138" t="s">
        <v>7</v>
      </c>
      <c r="D138" t="s">
        <v>36</v>
      </c>
      <c r="E138" t="s">
        <v>29</v>
      </c>
      <c r="F138" s="3">
        <v>5551</v>
      </c>
      <c r="G138" s="4">
        <v>252</v>
      </c>
    </row>
    <row r="139" spans="3:7" x14ac:dyDescent="0.25">
      <c r="C139" t="s">
        <v>10</v>
      </c>
      <c r="D139" t="s">
        <v>36</v>
      </c>
      <c r="E139" t="s">
        <v>32</v>
      </c>
      <c r="F139" s="3">
        <v>6657</v>
      </c>
      <c r="G139" s="4">
        <v>303</v>
      </c>
    </row>
    <row r="140" spans="3:7" x14ac:dyDescent="0.25">
      <c r="C140" t="s">
        <v>7</v>
      </c>
      <c r="D140" t="s">
        <v>39</v>
      </c>
      <c r="E140" t="s">
        <v>17</v>
      </c>
      <c r="F140" s="3">
        <v>4438</v>
      </c>
      <c r="G140" s="4">
        <v>246</v>
      </c>
    </row>
    <row r="141" spans="3:7" x14ac:dyDescent="0.25">
      <c r="C141" t="s">
        <v>8</v>
      </c>
      <c r="D141" t="s">
        <v>38</v>
      </c>
      <c r="E141" t="s">
        <v>22</v>
      </c>
      <c r="F141" s="3">
        <v>168</v>
      </c>
      <c r="G141" s="4">
        <v>84</v>
      </c>
    </row>
    <row r="142" spans="3:7" x14ac:dyDescent="0.25">
      <c r="C142" t="s">
        <v>7</v>
      </c>
      <c r="D142" t="s">
        <v>34</v>
      </c>
      <c r="E142" t="s">
        <v>17</v>
      </c>
      <c r="F142" s="3">
        <v>7777</v>
      </c>
      <c r="G142" s="4">
        <v>39</v>
      </c>
    </row>
    <row r="143" spans="3:7" x14ac:dyDescent="0.25">
      <c r="C143" t="s">
        <v>5</v>
      </c>
      <c r="D143" t="s">
        <v>36</v>
      </c>
      <c r="E143" t="s">
        <v>17</v>
      </c>
      <c r="F143" s="3">
        <v>3339</v>
      </c>
      <c r="G143" s="4">
        <v>348</v>
      </c>
    </row>
    <row r="144" spans="3:7" x14ac:dyDescent="0.25">
      <c r="C144" t="s">
        <v>7</v>
      </c>
      <c r="D144" t="s">
        <v>37</v>
      </c>
      <c r="E144" t="s">
        <v>33</v>
      </c>
      <c r="F144" s="3">
        <v>6391</v>
      </c>
      <c r="G144" s="4">
        <v>48</v>
      </c>
    </row>
    <row r="145" spans="3:7" x14ac:dyDescent="0.25">
      <c r="C145" t="s">
        <v>5</v>
      </c>
      <c r="D145" t="s">
        <v>37</v>
      </c>
      <c r="E145" t="s">
        <v>22</v>
      </c>
      <c r="F145" s="3">
        <v>518</v>
      </c>
      <c r="G145" s="4">
        <v>75</v>
      </c>
    </row>
    <row r="146" spans="3:7" x14ac:dyDescent="0.25">
      <c r="C146" t="s">
        <v>7</v>
      </c>
      <c r="D146" t="s">
        <v>38</v>
      </c>
      <c r="E146" t="s">
        <v>28</v>
      </c>
      <c r="F146" s="3">
        <v>5677</v>
      </c>
      <c r="G146" s="4">
        <v>258</v>
      </c>
    </row>
    <row r="147" spans="3:7" x14ac:dyDescent="0.25">
      <c r="C147" t="s">
        <v>6</v>
      </c>
      <c r="D147" t="s">
        <v>39</v>
      </c>
      <c r="E147" t="s">
        <v>17</v>
      </c>
      <c r="F147" s="3">
        <v>6048</v>
      </c>
      <c r="G147" s="4">
        <v>27</v>
      </c>
    </row>
    <row r="148" spans="3:7" x14ac:dyDescent="0.25">
      <c r="C148" t="s">
        <v>8</v>
      </c>
      <c r="D148" t="s">
        <v>38</v>
      </c>
      <c r="E148" t="s">
        <v>32</v>
      </c>
      <c r="F148" s="3">
        <v>3752</v>
      </c>
      <c r="G148" s="4">
        <v>213</v>
      </c>
    </row>
    <row r="149" spans="3:7" x14ac:dyDescent="0.25">
      <c r="C149" t="s">
        <v>5</v>
      </c>
      <c r="D149" t="s">
        <v>35</v>
      </c>
      <c r="E149" t="s">
        <v>29</v>
      </c>
      <c r="F149" s="3">
        <v>4480</v>
      </c>
      <c r="G149" s="4">
        <v>357</v>
      </c>
    </row>
    <row r="150" spans="3:7" x14ac:dyDescent="0.25">
      <c r="C150" t="s">
        <v>9</v>
      </c>
      <c r="D150" t="s">
        <v>37</v>
      </c>
      <c r="E150" t="s">
        <v>4</v>
      </c>
      <c r="F150" s="3">
        <v>259</v>
      </c>
      <c r="G150" s="4">
        <v>207</v>
      </c>
    </row>
    <row r="151" spans="3:7" x14ac:dyDescent="0.25">
      <c r="C151" t="s">
        <v>8</v>
      </c>
      <c r="D151" t="s">
        <v>37</v>
      </c>
      <c r="E151" t="s">
        <v>30</v>
      </c>
      <c r="F151" s="3">
        <v>42</v>
      </c>
      <c r="G151" s="4">
        <v>150</v>
      </c>
    </row>
    <row r="152" spans="3:7" x14ac:dyDescent="0.25">
      <c r="C152" t="s">
        <v>41</v>
      </c>
      <c r="D152" t="s">
        <v>36</v>
      </c>
      <c r="E152" t="s">
        <v>26</v>
      </c>
      <c r="F152" s="3">
        <v>98</v>
      </c>
      <c r="G152" s="4">
        <v>204</v>
      </c>
    </row>
    <row r="153" spans="3:7" x14ac:dyDescent="0.25">
      <c r="C153" t="s">
        <v>7</v>
      </c>
      <c r="D153" t="s">
        <v>35</v>
      </c>
      <c r="E153" t="s">
        <v>27</v>
      </c>
      <c r="F153" s="3">
        <v>2478</v>
      </c>
      <c r="G153" s="4">
        <v>21</v>
      </c>
    </row>
    <row r="154" spans="3:7" x14ac:dyDescent="0.25">
      <c r="C154" t="s">
        <v>41</v>
      </c>
      <c r="D154" t="s">
        <v>34</v>
      </c>
      <c r="E154" t="s">
        <v>33</v>
      </c>
      <c r="F154" s="3">
        <v>7847</v>
      </c>
      <c r="G154" s="4">
        <v>174</v>
      </c>
    </row>
    <row r="155" spans="3:7" x14ac:dyDescent="0.25">
      <c r="C155" t="s">
        <v>2</v>
      </c>
      <c r="D155" t="s">
        <v>37</v>
      </c>
      <c r="E155" t="s">
        <v>17</v>
      </c>
      <c r="F155" s="3">
        <v>9926</v>
      </c>
      <c r="G155" s="4">
        <v>201</v>
      </c>
    </row>
    <row r="156" spans="3:7" x14ac:dyDescent="0.25">
      <c r="C156" t="s">
        <v>8</v>
      </c>
      <c r="D156" t="s">
        <v>38</v>
      </c>
      <c r="E156" t="s">
        <v>13</v>
      </c>
      <c r="F156" s="3">
        <v>819</v>
      </c>
      <c r="G156" s="4">
        <v>510</v>
      </c>
    </row>
    <row r="157" spans="3:7" x14ac:dyDescent="0.25">
      <c r="C157" t="s">
        <v>6</v>
      </c>
      <c r="D157" t="s">
        <v>39</v>
      </c>
      <c r="E157" t="s">
        <v>29</v>
      </c>
      <c r="F157" s="3">
        <v>3052</v>
      </c>
      <c r="G157" s="4">
        <v>378</v>
      </c>
    </row>
    <row r="158" spans="3:7" x14ac:dyDescent="0.25">
      <c r="C158" t="s">
        <v>9</v>
      </c>
      <c r="D158" t="s">
        <v>34</v>
      </c>
      <c r="E158" t="s">
        <v>21</v>
      </c>
      <c r="F158" s="3">
        <v>6832</v>
      </c>
      <c r="G158" s="4">
        <v>27</v>
      </c>
    </row>
    <row r="159" spans="3:7" x14ac:dyDescent="0.25">
      <c r="C159" t="s">
        <v>2</v>
      </c>
      <c r="D159" t="s">
        <v>39</v>
      </c>
      <c r="E159" t="s">
        <v>16</v>
      </c>
      <c r="F159" s="3">
        <v>2016</v>
      </c>
      <c r="G159" s="4">
        <v>117</v>
      </c>
    </row>
    <row r="160" spans="3:7" x14ac:dyDescent="0.25">
      <c r="C160" t="s">
        <v>6</v>
      </c>
      <c r="D160" t="s">
        <v>38</v>
      </c>
      <c r="E160" t="s">
        <v>21</v>
      </c>
      <c r="F160" s="3">
        <v>7322</v>
      </c>
      <c r="G160" s="4">
        <v>36</v>
      </c>
    </row>
    <row r="161" spans="3:7" x14ac:dyDescent="0.25">
      <c r="C161" t="s">
        <v>8</v>
      </c>
      <c r="D161" t="s">
        <v>35</v>
      </c>
      <c r="E161" t="s">
        <v>33</v>
      </c>
      <c r="F161" s="3">
        <v>357</v>
      </c>
      <c r="G161" s="4">
        <v>126</v>
      </c>
    </row>
    <row r="162" spans="3:7" x14ac:dyDescent="0.25">
      <c r="C162" t="s">
        <v>9</v>
      </c>
      <c r="D162" t="s">
        <v>39</v>
      </c>
      <c r="E162" t="s">
        <v>25</v>
      </c>
      <c r="F162" s="3">
        <v>3192</v>
      </c>
      <c r="G162" s="4">
        <v>72</v>
      </c>
    </row>
    <row r="163" spans="3:7" x14ac:dyDescent="0.25">
      <c r="C163" t="s">
        <v>7</v>
      </c>
      <c r="D163" t="s">
        <v>36</v>
      </c>
      <c r="E163" t="s">
        <v>22</v>
      </c>
      <c r="F163" s="3">
        <v>8435</v>
      </c>
      <c r="G163" s="4">
        <v>42</v>
      </c>
    </row>
    <row r="164" spans="3:7" x14ac:dyDescent="0.25">
      <c r="C164" t="s">
        <v>40</v>
      </c>
      <c r="D164" t="s">
        <v>39</v>
      </c>
      <c r="E164" t="s">
        <v>29</v>
      </c>
      <c r="F164" s="3">
        <v>0</v>
      </c>
      <c r="G164" s="4">
        <v>135</v>
      </c>
    </row>
    <row r="165" spans="3:7" x14ac:dyDescent="0.25">
      <c r="C165" t="s">
        <v>7</v>
      </c>
      <c r="D165" t="s">
        <v>34</v>
      </c>
      <c r="E165" t="s">
        <v>24</v>
      </c>
      <c r="F165" s="3">
        <v>8862</v>
      </c>
      <c r="G165" s="4">
        <v>189</v>
      </c>
    </row>
    <row r="166" spans="3:7" x14ac:dyDescent="0.25">
      <c r="C166" t="s">
        <v>6</v>
      </c>
      <c r="D166" t="s">
        <v>37</v>
      </c>
      <c r="E166" t="s">
        <v>28</v>
      </c>
      <c r="F166" s="3">
        <v>3556</v>
      </c>
      <c r="G166" s="4">
        <v>459</v>
      </c>
    </row>
    <row r="167" spans="3:7" x14ac:dyDescent="0.25">
      <c r="C167" t="s">
        <v>5</v>
      </c>
      <c r="D167" t="s">
        <v>34</v>
      </c>
      <c r="E167" t="s">
        <v>15</v>
      </c>
      <c r="F167" s="3">
        <v>7280</v>
      </c>
      <c r="G167" s="4">
        <v>201</v>
      </c>
    </row>
    <row r="168" spans="3:7" x14ac:dyDescent="0.25">
      <c r="C168" t="s">
        <v>6</v>
      </c>
      <c r="D168" t="s">
        <v>34</v>
      </c>
      <c r="E168" t="s">
        <v>30</v>
      </c>
      <c r="F168" s="3">
        <v>3402</v>
      </c>
      <c r="G168" s="4">
        <v>366</v>
      </c>
    </row>
    <row r="169" spans="3:7" x14ac:dyDescent="0.25">
      <c r="C169" t="s">
        <v>3</v>
      </c>
      <c r="D169" t="s">
        <v>37</v>
      </c>
      <c r="E169" t="s">
        <v>29</v>
      </c>
      <c r="F169" s="3">
        <v>4592</v>
      </c>
      <c r="G169" s="4">
        <v>324</v>
      </c>
    </row>
    <row r="170" spans="3:7" x14ac:dyDescent="0.25">
      <c r="C170" t="s">
        <v>9</v>
      </c>
      <c r="D170" t="s">
        <v>35</v>
      </c>
      <c r="E170" t="s">
        <v>15</v>
      </c>
      <c r="F170" s="3">
        <v>7833</v>
      </c>
      <c r="G170" s="4">
        <v>243</v>
      </c>
    </row>
    <row r="171" spans="3:7" x14ac:dyDescent="0.25">
      <c r="C171" t="s">
        <v>2</v>
      </c>
      <c r="D171" t="s">
        <v>39</v>
      </c>
      <c r="E171" t="s">
        <v>21</v>
      </c>
      <c r="F171" s="3">
        <v>7651</v>
      </c>
      <c r="G171" s="4">
        <v>213</v>
      </c>
    </row>
    <row r="172" spans="3:7" x14ac:dyDescent="0.25">
      <c r="C172" t="s">
        <v>40</v>
      </c>
      <c r="D172" t="s">
        <v>35</v>
      </c>
      <c r="E172" t="s">
        <v>30</v>
      </c>
      <c r="F172" s="3">
        <v>2275</v>
      </c>
      <c r="G172" s="4">
        <v>447</v>
      </c>
    </row>
    <row r="173" spans="3:7" x14ac:dyDescent="0.25">
      <c r="C173" t="s">
        <v>40</v>
      </c>
      <c r="D173" t="s">
        <v>38</v>
      </c>
      <c r="E173" t="s">
        <v>13</v>
      </c>
      <c r="F173" s="3">
        <v>5670</v>
      </c>
      <c r="G173" s="4">
        <v>297</v>
      </c>
    </row>
    <row r="174" spans="3:7" x14ac:dyDescent="0.25">
      <c r="C174" t="s">
        <v>7</v>
      </c>
      <c r="D174" t="s">
        <v>35</v>
      </c>
      <c r="E174" t="s">
        <v>16</v>
      </c>
      <c r="F174" s="3">
        <v>2135</v>
      </c>
      <c r="G174" s="4">
        <v>27</v>
      </c>
    </row>
    <row r="175" spans="3:7" x14ac:dyDescent="0.25">
      <c r="C175" t="s">
        <v>40</v>
      </c>
      <c r="D175" t="s">
        <v>34</v>
      </c>
      <c r="E175" t="s">
        <v>23</v>
      </c>
      <c r="F175" s="3">
        <v>2779</v>
      </c>
      <c r="G175" s="4">
        <v>75</v>
      </c>
    </row>
    <row r="176" spans="3:7" x14ac:dyDescent="0.25">
      <c r="C176" t="s">
        <v>10</v>
      </c>
      <c r="D176" t="s">
        <v>39</v>
      </c>
      <c r="E176" t="s">
        <v>33</v>
      </c>
      <c r="F176" s="3">
        <v>12950</v>
      </c>
      <c r="G176" s="4">
        <v>30</v>
      </c>
    </row>
    <row r="177" spans="3:7" x14ac:dyDescent="0.25">
      <c r="C177" t="s">
        <v>7</v>
      </c>
      <c r="D177" t="s">
        <v>36</v>
      </c>
      <c r="E177" t="s">
        <v>18</v>
      </c>
      <c r="F177" s="3">
        <v>2646</v>
      </c>
      <c r="G177" s="4">
        <v>177</v>
      </c>
    </row>
    <row r="178" spans="3:7" x14ac:dyDescent="0.25">
      <c r="C178" t="s">
        <v>40</v>
      </c>
      <c r="D178" t="s">
        <v>34</v>
      </c>
      <c r="E178" t="s">
        <v>33</v>
      </c>
      <c r="F178" s="3">
        <v>3794</v>
      </c>
      <c r="G178" s="4">
        <v>159</v>
      </c>
    </row>
    <row r="179" spans="3:7" x14ac:dyDescent="0.25">
      <c r="C179" t="s">
        <v>3</v>
      </c>
      <c r="D179" t="s">
        <v>35</v>
      </c>
      <c r="E179" t="s">
        <v>33</v>
      </c>
      <c r="F179" s="3">
        <v>819</v>
      </c>
      <c r="G179" s="4">
        <v>306</v>
      </c>
    </row>
    <row r="180" spans="3:7" x14ac:dyDescent="0.25">
      <c r="C180" t="s">
        <v>3</v>
      </c>
      <c r="D180" t="s">
        <v>34</v>
      </c>
      <c r="E180" t="s">
        <v>20</v>
      </c>
      <c r="F180" s="3">
        <v>2583</v>
      </c>
      <c r="G180" s="4">
        <v>18</v>
      </c>
    </row>
    <row r="181" spans="3:7" x14ac:dyDescent="0.25">
      <c r="C181" t="s">
        <v>7</v>
      </c>
      <c r="D181" t="s">
        <v>35</v>
      </c>
      <c r="E181" t="s">
        <v>19</v>
      </c>
      <c r="F181" s="3">
        <v>4585</v>
      </c>
      <c r="G181" s="4">
        <v>240</v>
      </c>
    </row>
    <row r="182" spans="3:7" x14ac:dyDescent="0.25">
      <c r="C182" t="s">
        <v>5</v>
      </c>
      <c r="D182" t="s">
        <v>34</v>
      </c>
      <c r="E182" t="s">
        <v>33</v>
      </c>
      <c r="F182" s="3">
        <v>1652</v>
      </c>
      <c r="G182" s="4">
        <v>93</v>
      </c>
    </row>
    <row r="183" spans="3:7" x14ac:dyDescent="0.25">
      <c r="C183" t="s">
        <v>10</v>
      </c>
      <c r="D183" t="s">
        <v>34</v>
      </c>
      <c r="E183" t="s">
        <v>26</v>
      </c>
      <c r="F183" s="3">
        <v>4991</v>
      </c>
      <c r="G183" s="4">
        <v>9</v>
      </c>
    </row>
    <row r="184" spans="3:7" x14ac:dyDescent="0.25">
      <c r="C184" t="s">
        <v>8</v>
      </c>
      <c r="D184" t="s">
        <v>34</v>
      </c>
      <c r="E184" t="s">
        <v>16</v>
      </c>
      <c r="F184" s="3">
        <v>2009</v>
      </c>
      <c r="G184" s="4">
        <v>219</v>
      </c>
    </row>
    <row r="185" spans="3:7" x14ac:dyDescent="0.25">
      <c r="C185" t="s">
        <v>2</v>
      </c>
      <c r="D185" t="s">
        <v>39</v>
      </c>
      <c r="E185" t="s">
        <v>22</v>
      </c>
      <c r="F185" s="3">
        <v>1568</v>
      </c>
      <c r="G185" s="4">
        <v>141</v>
      </c>
    </row>
    <row r="186" spans="3:7" x14ac:dyDescent="0.25">
      <c r="C186" t="s">
        <v>41</v>
      </c>
      <c r="D186" t="s">
        <v>37</v>
      </c>
      <c r="E186" t="s">
        <v>20</v>
      </c>
      <c r="F186" s="3">
        <v>3388</v>
      </c>
      <c r="G186" s="4">
        <v>123</v>
      </c>
    </row>
    <row r="187" spans="3:7" x14ac:dyDescent="0.25">
      <c r="C187" t="s">
        <v>40</v>
      </c>
      <c r="D187" t="s">
        <v>38</v>
      </c>
      <c r="E187" t="s">
        <v>24</v>
      </c>
      <c r="F187" s="3">
        <v>623</v>
      </c>
      <c r="G187" s="4">
        <v>51</v>
      </c>
    </row>
    <row r="188" spans="3:7" x14ac:dyDescent="0.25">
      <c r="C188" t="s">
        <v>6</v>
      </c>
      <c r="D188" t="s">
        <v>36</v>
      </c>
      <c r="E188" t="s">
        <v>4</v>
      </c>
      <c r="F188" s="3">
        <v>10073</v>
      </c>
      <c r="G188" s="4">
        <v>120</v>
      </c>
    </row>
    <row r="189" spans="3:7" x14ac:dyDescent="0.25">
      <c r="C189" t="s">
        <v>8</v>
      </c>
      <c r="D189" t="s">
        <v>39</v>
      </c>
      <c r="E189" t="s">
        <v>26</v>
      </c>
      <c r="F189" s="3">
        <v>1561</v>
      </c>
      <c r="G189" s="4">
        <v>27</v>
      </c>
    </row>
    <row r="190" spans="3:7" x14ac:dyDescent="0.25">
      <c r="C190" t="s">
        <v>9</v>
      </c>
      <c r="D190" t="s">
        <v>36</v>
      </c>
      <c r="E190" t="s">
        <v>27</v>
      </c>
      <c r="F190" s="3">
        <v>11522</v>
      </c>
      <c r="G190" s="4">
        <v>204</v>
      </c>
    </row>
    <row r="191" spans="3:7" x14ac:dyDescent="0.25">
      <c r="C191" t="s">
        <v>6</v>
      </c>
      <c r="D191" t="s">
        <v>38</v>
      </c>
      <c r="E191" t="s">
        <v>13</v>
      </c>
      <c r="F191" s="3">
        <v>2317</v>
      </c>
      <c r="G191" s="4">
        <v>123</v>
      </c>
    </row>
    <row r="192" spans="3:7" x14ac:dyDescent="0.25">
      <c r="C192" t="s">
        <v>10</v>
      </c>
      <c r="D192" t="s">
        <v>37</v>
      </c>
      <c r="E192" t="s">
        <v>28</v>
      </c>
      <c r="F192" s="3">
        <v>3059</v>
      </c>
      <c r="G192" s="4">
        <v>27</v>
      </c>
    </row>
    <row r="193" spans="3:7" x14ac:dyDescent="0.25">
      <c r="C193" t="s">
        <v>41</v>
      </c>
      <c r="D193" t="s">
        <v>37</v>
      </c>
      <c r="E193" t="s">
        <v>26</v>
      </c>
      <c r="F193" s="3">
        <v>2324</v>
      </c>
      <c r="G193" s="4">
        <v>177</v>
      </c>
    </row>
    <row r="194" spans="3:7" x14ac:dyDescent="0.25">
      <c r="C194" t="s">
        <v>3</v>
      </c>
      <c r="D194" t="s">
        <v>39</v>
      </c>
      <c r="E194" t="s">
        <v>26</v>
      </c>
      <c r="F194" s="3">
        <v>4956</v>
      </c>
      <c r="G194" s="4">
        <v>171</v>
      </c>
    </row>
    <row r="195" spans="3:7" x14ac:dyDescent="0.25">
      <c r="C195" t="s">
        <v>10</v>
      </c>
      <c r="D195" t="s">
        <v>34</v>
      </c>
      <c r="E195" t="s">
        <v>19</v>
      </c>
      <c r="F195" s="3">
        <v>5355</v>
      </c>
      <c r="G195" s="4">
        <v>204</v>
      </c>
    </row>
    <row r="196" spans="3:7" x14ac:dyDescent="0.25">
      <c r="C196" t="s">
        <v>3</v>
      </c>
      <c r="D196" t="s">
        <v>34</v>
      </c>
      <c r="E196" t="s">
        <v>14</v>
      </c>
      <c r="F196" s="3">
        <v>7259</v>
      </c>
      <c r="G196" s="4">
        <v>276</v>
      </c>
    </row>
    <row r="197" spans="3:7" x14ac:dyDescent="0.25">
      <c r="C197" t="s">
        <v>8</v>
      </c>
      <c r="D197" t="s">
        <v>37</v>
      </c>
      <c r="E197" t="s">
        <v>26</v>
      </c>
      <c r="F197" s="3">
        <v>6279</v>
      </c>
      <c r="G197" s="4">
        <v>45</v>
      </c>
    </row>
    <row r="198" spans="3:7" x14ac:dyDescent="0.25">
      <c r="C198" t="s">
        <v>40</v>
      </c>
      <c r="D198" t="s">
        <v>38</v>
      </c>
      <c r="E198" t="s">
        <v>29</v>
      </c>
      <c r="F198" s="3">
        <v>2541</v>
      </c>
      <c r="G198" s="4">
        <v>45</v>
      </c>
    </row>
    <row r="199" spans="3:7" x14ac:dyDescent="0.25">
      <c r="C199" t="s">
        <v>6</v>
      </c>
      <c r="D199" t="s">
        <v>35</v>
      </c>
      <c r="E199" t="s">
        <v>27</v>
      </c>
      <c r="F199" s="3">
        <v>3864</v>
      </c>
      <c r="G199" s="4">
        <v>177</v>
      </c>
    </row>
    <row r="200" spans="3:7" x14ac:dyDescent="0.25">
      <c r="C200" t="s">
        <v>5</v>
      </c>
      <c r="D200" t="s">
        <v>36</v>
      </c>
      <c r="E200" t="s">
        <v>13</v>
      </c>
      <c r="F200" s="3">
        <v>6146</v>
      </c>
      <c r="G200" s="4">
        <v>63</v>
      </c>
    </row>
    <row r="201" spans="3:7" x14ac:dyDescent="0.25">
      <c r="C201" t="s">
        <v>9</v>
      </c>
      <c r="D201" t="s">
        <v>39</v>
      </c>
      <c r="E201" t="s">
        <v>18</v>
      </c>
      <c r="F201" s="3">
        <v>2639</v>
      </c>
      <c r="G201" s="4">
        <v>204</v>
      </c>
    </row>
    <row r="202" spans="3:7" x14ac:dyDescent="0.25">
      <c r="C202" t="s">
        <v>8</v>
      </c>
      <c r="D202" t="s">
        <v>37</v>
      </c>
      <c r="E202" t="s">
        <v>22</v>
      </c>
      <c r="F202" s="3">
        <v>1890</v>
      </c>
      <c r="G202" s="4">
        <v>195</v>
      </c>
    </row>
    <row r="203" spans="3:7" x14ac:dyDescent="0.25">
      <c r="C203" t="s">
        <v>7</v>
      </c>
      <c r="D203" t="s">
        <v>34</v>
      </c>
      <c r="E203" t="s">
        <v>14</v>
      </c>
      <c r="F203" s="3">
        <v>1932</v>
      </c>
      <c r="G203" s="4">
        <v>369</v>
      </c>
    </row>
    <row r="204" spans="3:7" x14ac:dyDescent="0.25">
      <c r="C204" t="s">
        <v>3</v>
      </c>
      <c r="D204" t="s">
        <v>34</v>
      </c>
      <c r="E204" t="s">
        <v>25</v>
      </c>
      <c r="F204" s="3">
        <v>6300</v>
      </c>
      <c r="G204" s="4">
        <v>42</v>
      </c>
    </row>
    <row r="205" spans="3:7" x14ac:dyDescent="0.25">
      <c r="C205" t="s">
        <v>6</v>
      </c>
      <c r="D205" t="s">
        <v>37</v>
      </c>
      <c r="E205" t="s">
        <v>30</v>
      </c>
      <c r="F205" s="3">
        <v>560</v>
      </c>
      <c r="G205" s="4">
        <v>81</v>
      </c>
    </row>
    <row r="206" spans="3:7" x14ac:dyDescent="0.25">
      <c r="C206" t="s">
        <v>9</v>
      </c>
      <c r="D206" t="s">
        <v>37</v>
      </c>
      <c r="E206" t="s">
        <v>26</v>
      </c>
      <c r="F206" s="3">
        <v>2856</v>
      </c>
      <c r="G206" s="4">
        <v>246</v>
      </c>
    </row>
    <row r="207" spans="3:7" x14ac:dyDescent="0.25">
      <c r="C207" t="s">
        <v>9</v>
      </c>
      <c r="D207" t="s">
        <v>34</v>
      </c>
      <c r="E207" t="s">
        <v>17</v>
      </c>
      <c r="F207" s="3">
        <v>707</v>
      </c>
      <c r="G207" s="4">
        <v>174</v>
      </c>
    </row>
    <row r="208" spans="3:7" x14ac:dyDescent="0.25">
      <c r="C208" t="s">
        <v>8</v>
      </c>
      <c r="D208" t="s">
        <v>35</v>
      </c>
      <c r="E208" t="s">
        <v>30</v>
      </c>
      <c r="F208" s="3">
        <v>3598</v>
      </c>
      <c r="G208" s="4">
        <v>81</v>
      </c>
    </row>
    <row r="209" spans="3:7" x14ac:dyDescent="0.25">
      <c r="C209" t="s">
        <v>40</v>
      </c>
      <c r="D209" t="s">
        <v>35</v>
      </c>
      <c r="E209" t="s">
        <v>22</v>
      </c>
      <c r="F209" s="3">
        <v>6853</v>
      </c>
      <c r="G209" s="4">
        <v>372</v>
      </c>
    </row>
    <row r="210" spans="3:7" x14ac:dyDescent="0.25">
      <c r="C210" t="s">
        <v>40</v>
      </c>
      <c r="D210" t="s">
        <v>35</v>
      </c>
      <c r="E210" t="s">
        <v>16</v>
      </c>
      <c r="F210" s="3">
        <v>4725</v>
      </c>
      <c r="G210" s="4">
        <v>174</v>
      </c>
    </row>
    <row r="211" spans="3:7" x14ac:dyDescent="0.25">
      <c r="C211" t="s">
        <v>41</v>
      </c>
      <c r="D211" t="s">
        <v>36</v>
      </c>
      <c r="E211" t="s">
        <v>32</v>
      </c>
      <c r="F211" s="3">
        <v>10304</v>
      </c>
      <c r="G211" s="4">
        <v>84</v>
      </c>
    </row>
    <row r="212" spans="3:7" x14ac:dyDescent="0.25">
      <c r="C212" t="s">
        <v>41</v>
      </c>
      <c r="D212" t="s">
        <v>34</v>
      </c>
      <c r="E212" t="s">
        <v>16</v>
      </c>
      <c r="F212" s="3">
        <v>1274</v>
      </c>
      <c r="G212" s="4">
        <v>225</v>
      </c>
    </row>
    <row r="213" spans="3:7" x14ac:dyDescent="0.25">
      <c r="C213" t="s">
        <v>5</v>
      </c>
      <c r="D213" t="s">
        <v>36</v>
      </c>
      <c r="E213" t="s">
        <v>30</v>
      </c>
      <c r="F213" s="3">
        <v>1526</v>
      </c>
      <c r="G213" s="4">
        <v>105</v>
      </c>
    </row>
    <row r="214" spans="3:7" x14ac:dyDescent="0.25">
      <c r="C214" t="s">
        <v>40</v>
      </c>
      <c r="D214" t="s">
        <v>39</v>
      </c>
      <c r="E214" t="s">
        <v>28</v>
      </c>
      <c r="F214" s="3">
        <v>3101</v>
      </c>
      <c r="G214" s="4">
        <v>225</v>
      </c>
    </row>
    <row r="215" spans="3:7" x14ac:dyDescent="0.25">
      <c r="C215" t="s">
        <v>2</v>
      </c>
      <c r="D215" t="s">
        <v>37</v>
      </c>
      <c r="E215" t="s">
        <v>14</v>
      </c>
      <c r="F215" s="3">
        <v>1057</v>
      </c>
      <c r="G215" s="4">
        <v>54</v>
      </c>
    </row>
    <row r="216" spans="3:7" x14ac:dyDescent="0.25">
      <c r="C216" t="s">
        <v>7</v>
      </c>
      <c r="D216" t="s">
        <v>37</v>
      </c>
      <c r="E216" t="s">
        <v>26</v>
      </c>
      <c r="F216" s="3">
        <v>5306</v>
      </c>
      <c r="G216" s="4">
        <v>0</v>
      </c>
    </row>
    <row r="217" spans="3:7" x14ac:dyDescent="0.25">
      <c r="C217" t="s">
        <v>5</v>
      </c>
      <c r="D217" t="s">
        <v>39</v>
      </c>
      <c r="E217" t="s">
        <v>24</v>
      </c>
      <c r="F217" s="3">
        <v>4018</v>
      </c>
      <c r="G217" s="4">
        <v>171</v>
      </c>
    </row>
    <row r="218" spans="3:7" x14ac:dyDescent="0.25">
      <c r="C218" t="s">
        <v>9</v>
      </c>
      <c r="D218" t="s">
        <v>34</v>
      </c>
      <c r="E218" t="s">
        <v>16</v>
      </c>
      <c r="F218" s="3">
        <v>938</v>
      </c>
      <c r="G218" s="4">
        <v>189</v>
      </c>
    </row>
    <row r="219" spans="3:7" x14ac:dyDescent="0.25">
      <c r="C219" t="s">
        <v>7</v>
      </c>
      <c r="D219" t="s">
        <v>38</v>
      </c>
      <c r="E219" t="s">
        <v>18</v>
      </c>
      <c r="F219" s="3">
        <v>1778</v>
      </c>
      <c r="G219" s="4">
        <v>270</v>
      </c>
    </row>
    <row r="220" spans="3:7" x14ac:dyDescent="0.25">
      <c r="C220" t="s">
        <v>6</v>
      </c>
      <c r="D220" t="s">
        <v>39</v>
      </c>
      <c r="E220" t="s">
        <v>30</v>
      </c>
      <c r="F220" s="3">
        <v>1638</v>
      </c>
      <c r="G220" s="4">
        <v>63</v>
      </c>
    </row>
    <row r="221" spans="3:7" x14ac:dyDescent="0.25">
      <c r="C221" t="s">
        <v>41</v>
      </c>
      <c r="D221" t="s">
        <v>38</v>
      </c>
      <c r="E221" t="s">
        <v>25</v>
      </c>
      <c r="F221" s="3">
        <v>154</v>
      </c>
      <c r="G221" s="4">
        <v>21</v>
      </c>
    </row>
    <row r="222" spans="3:7" x14ac:dyDescent="0.25">
      <c r="C222" t="s">
        <v>7</v>
      </c>
      <c r="D222" t="s">
        <v>37</v>
      </c>
      <c r="E222" t="s">
        <v>22</v>
      </c>
      <c r="F222" s="3">
        <v>9835</v>
      </c>
      <c r="G222" s="4">
        <v>207</v>
      </c>
    </row>
    <row r="223" spans="3:7" x14ac:dyDescent="0.25">
      <c r="C223" t="s">
        <v>9</v>
      </c>
      <c r="D223" t="s">
        <v>37</v>
      </c>
      <c r="E223" t="s">
        <v>20</v>
      </c>
      <c r="F223" s="3">
        <v>7273</v>
      </c>
      <c r="G223" s="4">
        <v>96</v>
      </c>
    </row>
    <row r="224" spans="3:7" x14ac:dyDescent="0.25">
      <c r="C224" t="s">
        <v>5</v>
      </c>
      <c r="D224" t="s">
        <v>39</v>
      </c>
      <c r="E224" t="s">
        <v>22</v>
      </c>
      <c r="F224" s="3">
        <v>6909</v>
      </c>
      <c r="G224" s="4">
        <v>81</v>
      </c>
    </row>
    <row r="225" spans="3:7" x14ac:dyDescent="0.25">
      <c r="C225" t="s">
        <v>9</v>
      </c>
      <c r="D225" t="s">
        <v>39</v>
      </c>
      <c r="E225" t="s">
        <v>24</v>
      </c>
      <c r="F225" s="3">
        <v>3920</v>
      </c>
      <c r="G225" s="4">
        <v>306</v>
      </c>
    </row>
    <row r="226" spans="3:7" x14ac:dyDescent="0.25">
      <c r="C226" t="s">
        <v>10</v>
      </c>
      <c r="D226" t="s">
        <v>39</v>
      </c>
      <c r="E226" t="s">
        <v>21</v>
      </c>
      <c r="F226" s="3">
        <v>4858</v>
      </c>
      <c r="G226" s="4">
        <v>279</v>
      </c>
    </row>
    <row r="227" spans="3:7" x14ac:dyDescent="0.25">
      <c r="C227" t="s">
        <v>2</v>
      </c>
      <c r="D227" t="s">
        <v>38</v>
      </c>
      <c r="E227" t="s">
        <v>4</v>
      </c>
      <c r="F227" s="3">
        <v>3549</v>
      </c>
      <c r="G227" s="4">
        <v>3</v>
      </c>
    </row>
    <row r="228" spans="3:7" x14ac:dyDescent="0.25">
      <c r="C228" t="s">
        <v>7</v>
      </c>
      <c r="D228" t="s">
        <v>39</v>
      </c>
      <c r="E228" t="s">
        <v>27</v>
      </c>
      <c r="F228" s="3">
        <v>966</v>
      </c>
      <c r="G228" s="4">
        <v>198</v>
      </c>
    </row>
    <row r="229" spans="3:7" x14ac:dyDescent="0.25">
      <c r="C229" t="s">
        <v>5</v>
      </c>
      <c r="D229" t="s">
        <v>39</v>
      </c>
      <c r="E229" t="s">
        <v>18</v>
      </c>
      <c r="F229" s="3">
        <v>385</v>
      </c>
      <c r="G229" s="4">
        <v>249</v>
      </c>
    </row>
    <row r="230" spans="3:7" x14ac:dyDescent="0.25">
      <c r="C230" t="s">
        <v>6</v>
      </c>
      <c r="D230" t="s">
        <v>34</v>
      </c>
      <c r="E230" t="s">
        <v>16</v>
      </c>
      <c r="F230" s="3">
        <v>2219</v>
      </c>
      <c r="G230" s="4">
        <v>75</v>
      </c>
    </row>
    <row r="231" spans="3:7" x14ac:dyDescent="0.25">
      <c r="C231" t="s">
        <v>9</v>
      </c>
      <c r="D231" t="s">
        <v>36</v>
      </c>
      <c r="E231" t="s">
        <v>32</v>
      </c>
      <c r="F231" s="3">
        <v>2954</v>
      </c>
      <c r="G231" s="4">
        <v>189</v>
      </c>
    </row>
    <row r="232" spans="3:7" x14ac:dyDescent="0.25">
      <c r="C232" t="s">
        <v>7</v>
      </c>
      <c r="D232" t="s">
        <v>36</v>
      </c>
      <c r="E232" t="s">
        <v>32</v>
      </c>
      <c r="F232" s="3">
        <v>280</v>
      </c>
      <c r="G232" s="4">
        <v>87</v>
      </c>
    </row>
    <row r="233" spans="3:7" x14ac:dyDescent="0.25">
      <c r="C233" t="s">
        <v>41</v>
      </c>
      <c r="D233" t="s">
        <v>36</v>
      </c>
      <c r="E233" t="s">
        <v>30</v>
      </c>
      <c r="F233" s="3">
        <v>6118</v>
      </c>
      <c r="G233" s="4">
        <v>174</v>
      </c>
    </row>
    <row r="234" spans="3:7" x14ac:dyDescent="0.25">
      <c r="C234" t="s">
        <v>2</v>
      </c>
      <c r="D234" t="s">
        <v>39</v>
      </c>
      <c r="E234" t="s">
        <v>15</v>
      </c>
      <c r="F234" s="3">
        <v>4802</v>
      </c>
      <c r="G234" s="4">
        <v>36</v>
      </c>
    </row>
    <row r="235" spans="3:7" x14ac:dyDescent="0.25">
      <c r="C235" t="s">
        <v>9</v>
      </c>
      <c r="D235" t="s">
        <v>38</v>
      </c>
      <c r="E235" t="s">
        <v>24</v>
      </c>
      <c r="F235" s="3">
        <v>4137</v>
      </c>
      <c r="G235" s="4">
        <v>60</v>
      </c>
    </row>
    <row r="236" spans="3:7" x14ac:dyDescent="0.25">
      <c r="C236" t="s">
        <v>3</v>
      </c>
      <c r="D236" t="s">
        <v>35</v>
      </c>
      <c r="E236" t="s">
        <v>23</v>
      </c>
      <c r="F236" s="3">
        <v>2023</v>
      </c>
      <c r="G236" s="4">
        <v>78</v>
      </c>
    </row>
    <row r="237" spans="3:7" x14ac:dyDescent="0.25">
      <c r="C237" t="s">
        <v>9</v>
      </c>
      <c r="D237" t="s">
        <v>36</v>
      </c>
      <c r="E237" t="s">
        <v>30</v>
      </c>
      <c r="F237" s="3">
        <v>9051</v>
      </c>
      <c r="G237" s="4">
        <v>57</v>
      </c>
    </row>
    <row r="238" spans="3:7" x14ac:dyDescent="0.25">
      <c r="C238" t="s">
        <v>9</v>
      </c>
      <c r="D238" t="s">
        <v>37</v>
      </c>
      <c r="E238" t="s">
        <v>28</v>
      </c>
      <c r="F238" s="3">
        <v>2919</v>
      </c>
      <c r="G238" s="4">
        <v>45</v>
      </c>
    </row>
    <row r="239" spans="3:7" x14ac:dyDescent="0.25">
      <c r="C239" t="s">
        <v>41</v>
      </c>
      <c r="D239" t="s">
        <v>38</v>
      </c>
      <c r="E239" t="s">
        <v>22</v>
      </c>
      <c r="F239" s="3">
        <v>5915</v>
      </c>
      <c r="G239" s="4">
        <v>3</v>
      </c>
    </row>
    <row r="240" spans="3:7" x14ac:dyDescent="0.25">
      <c r="C240" t="s">
        <v>10</v>
      </c>
      <c r="D240" t="s">
        <v>35</v>
      </c>
      <c r="E240" t="s">
        <v>15</v>
      </c>
      <c r="F240" s="3">
        <v>2562</v>
      </c>
      <c r="G240" s="4">
        <v>6</v>
      </c>
    </row>
    <row r="241" spans="3:7" x14ac:dyDescent="0.25">
      <c r="C241" t="s">
        <v>5</v>
      </c>
      <c r="D241" t="s">
        <v>37</v>
      </c>
      <c r="E241" t="s">
        <v>25</v>
      </c>
      <c r="F241" s="3">
        <v>8813</v>
      </c>
      <c r="G241" s="4">
        <v>21</v>
      </c>
    </row>
    <row r="242" spans="3:7" x14ac:dyDescent="0.25">
      <c r="C242" t="s">
        <v>5</v>
      </c>
      <c r="D242" t="s">
        <v>36</v>
      </c>
      <c r="E242" t="s">
        <v>18</v>
      </c>
      <c r="F242" s="3">
        <v>6111</v>
      </c>
      <c r="G242" s="4">
        <v>3</v>
      </c>
    </row>
    <row r="243" spans="3:7" x14ac:dyDescent="0.25">
      <c r="C243" t="s">
        <v>8</v>
      </c>
      <c r="D243" t="s">
        <v>34</v>
      </c>
      <c r="E243" t="s">
        <v>31</v>
      </c>
      <c r="F243" s="3">
        <v>3507</v>
      </c>
      <c r="G243" s="4">
        <v>288</v>
      </c>
    </row>
    <row r="244" spans="3:7" x14ac:dyDescent="0.25">
      <c r="C244" t="s">
        <v>6</v>
      </c>
      <c r="D244" t="s">
        <v>36</v>
      </c>
      <c r="E244" t="s">
        <v>13</v>
      </c>
      <c r="F244" s="3">
        <v>4319</v>
      </c>
      <c r="G244" s="4">
        <v>30</v>
      </c>
    </row>
    <row r="245" spans="3:7" x14ac:dyDescent="0.25">
      <c r="C245" t="s">
        <v>40</v>
      </c>
      <c r="D245" t="s">
        <v>38</v>
      </c>
      <c r="E245" t="s">
        <v>26</v>
      </c>
      <c r="F245" s="3">
        <v>609</v>
      </c>
      <c r="G245" s="4">
        <v>87</v>
      </c>
    </row>
    <row r="246" spans="3:7" x14ac:dyDescent="0.25">
      <c r="C246" t="s">
        <v>40</v>
      </c>
      <c r="D246" t="s">
        <v>39</v>
      </c>
      <c r="E246" t="s">
        <v>27</v>
      </c>
      <c r="F246" s="3">
        <v>6370</v>
      </c>
      <c r="G246" s="4">
        <v>30</v>
      </c>
    </row>
    <row r="247" spans="3:7" x14ac:dyDescent="0.25">
      <c r="C247" t="s">
        <v>5</v>
      </c>
      <c r="D247" t="s">
        <v>38</v>
      </c>
      <c r="E247" t="s">
        <v>19</v>
      </c>
      <c r="F247" s="3">
        <v>5474</v>
      </c>
      <c r="G247" s="4">
        <v>168</v>
      </c>
    </row>
    <row r="248" spans="3:7" x14ac:dyDescent="0.25">
      <c r="C248" t="s">
        <v>40</v>
      </c>
      <c r="D248" t="s">
        <v>36</v>
      </c>
      <c r="E248" t="s">
        <v>27</v>
      </c>
      <c r="F248" s="3">
        <v>3164</v>
      </c>
      <c r="G248" s="4">
        <v>306</v>
      </c>
    </row>
    <row r="249" spans="3:7" x14ac:dyDescent="0.25">
      <c r="C249" t="s">
        <v>6</v>
      </c>
      <c r="D249" t="s">
        <v>35</v>
      </c>
      <c r="E249" t="s">
        <v>4</v>
      </c>
      <c r="F249" s="3">
        <v>1302</v>
      </c>
      <c r="G249" s="4">
        <v>402</v>
      </c>
    </row>
    <row r="250" spans="3:7" x14ac:dyDescent="0.25">
      <c r="C250" t="s">
        <v>3</v>
      </c>
      <c r="D250" t="s">
        <v>37</v>
      </c>
      <c r="E250" t="s">
        <v>28</v>
      </c>
      <c r="F250" s="3">
        <v>7308</v>
      </c>
      <c r="G250" s="4">
        <v>327</v>
      </c>
    </row>
    <row r="251" spans="3:7" x14ac:dyDescent="0.25">
      <c r="C251" t="s">
        <v>40</v>
      </c>
      <c r="D251" t="s">
        <v>37</v>
      </c>
      <c r="E251" t="s">
        <v>27</v>
      </c>
      <c r="F251" s="3">
        <v>6132</v>
      </c>
      <c r="G251" s="4">
        <v>93</v>
      </c>
    </row>
    <row r="252" spans="3:7" x14ac:dyDescent="0.25">
      <c r="C252" t="s">
        <v>10</v>
      </c>
      <c r="D252" t="s">
        <v>35</v>
      </c>
      <c r="E252" t="s">
        <v>14</v>
      </c>
      <c r="F252" s="3">
        <v>3472</v>
      </c>
      <c r="G252" s="4">
        <v>96</v>
      </c>
    </row>
    <row r="253" spans="3:7" x14ac:dyDescent="0.25">
      <c r="C253" t="s">
        <v>8</v>
      </c>
      <c r="D253" t="s">
        <v>39</v>
      </c>
      <c r="E253" t="s">
        <v>18</v>
      </c>
      <c r="F253" s="3">
        <v>9660</v>
      </c>
      <c r="G253" s="4">
        <v>27</v>
      </c>
    </row>
    <row r="254" spans="3:7" x14ac:dyDescent="0.25">
      <c r="C254" t="s">
        <v>9</v>
      </c>
      <c r="D254" t="s">
        <v>38</v>
      </c>
      <c r="E254" t="s">
        <v>26</v>
      </c>
      <c r="F254" s="3">
        <v>2436</v>
      </c>
      <c r="G254" s="4">
        <v>99</v>
      </c>
    </row>
    <row r="255" spans="3:7" x14ac:dyDescent="0.25">
      <c r="C255" t="s">
        <v>9</v>
      </c>
      <c r="D255" t="s">
        <v>38</v>
      </c>
      <c r="E255" t="s">
        <v>33</v>
      </c>
      <c r="F255" s="3">
        <v>9506</v>
      </c>
      <c r="G255" s="4">
        <v>87</v>
      </c>
    </row>
    <row r="256" spans="3:7" x14ac:dyDescent="0.25">
      <c r="C256" t="s">
        <v>10</v>
      </c>
      <c r="D256" t="s">
        <v>37</v>
      </c>
      <c r="E256" t="s">
        <v>21</v>
      </c>
      <c r="F256" s="3">
        <v>245</v>
      </c>
      <c r="G256" s="4">
        <v>288</v>
      </c>
    </row>
    <row r="257" spans="3:7" x14ac:dyDescent="0.25">
      <c r="C257" t="s">
        <v>8</v>
      </c>
      <c r="D257" t="s">
        <v>35</v>
      </c>
      <c r="E257" t="s">
        <v>20</v>
      </c>
      <c r="F257" s="3">
        <v>2702</v>
      </c>
      <c r="G257" s="4">
        <v>363</v>
      </c>
    </row>
    <row r="258" spans="3:7" x14ac:dyDescent="0.25">
      <c r="C258" t="s">
        <v>10</v>
      </c>
      <c r="D258" t="s">
        <v>34</v>
      </c>
      <c r="E258" t="s">
        <v>17</v>
      </c>
      <c r="F258" s="3">
        <v>700</v>
      </c>
      <c r="G258" s="4">
        <v>87</v>
      </c>
    </row>
    <row r="259" spans="3:7" x14ac:dyDescent="0.25">
      <c r="C259" t="s">
        <v>6</v>
      </c>
      <c r="D259" t="s">
        <v>34</v>
      </c>
      <c r="E259" t="s">
        <v>17</v>
      </c>
      <c r="F259" s="3">
        <v>3759</v>
      </c>
      <c r="G259" s="4">
        <v>150</v>
      </c>
    </row>
    <row r="260" spans="3:7" x14ac:dyDescent="0.25">
      <c r="C260" t="s">
        <v>2</v>
      </c>
      <c r="D260" t="s">
        <v>35</v>
      </c>
      <c r="E260" t="s">
        <v>17</v>
      </c>
      <c r="F260" s="3">
        <v>1589</v>
      </c>
      <c r="G260" s="4">
        <v>303</v>
      </c>
    </row>
    <row r="261" spans="3:7" x14ac:dyDescent="0.25">
      <c r="C261" t="s">
        <v>7</v>
      </c>
      <c r="D261" t="s">
        <v>35</v>
      </c>
      <c r="E261" t="s">
        <v>28</v>
      </c>
      <c r="F261" s="3">
        <v>5194</v>
      </c>
      <c r="G261" s="4">
        <v>288</v>
      </c>
    </row>
    <row r="262" spans="3:7" x14ac:dyDescent="0.25">
      <c r="C262" t="s">
        <v>10</v>
      </c>
      <c r="D262" t="s">
        <v>36</v>
      </c>
      <c r="E262" t="s">
        <v>13</v>
      </c>
      <c r="F262" s="3">
        <v>945</v>
      </c>
      <c r="G262" s="4">
        <v>75</v>
      </c>
    </row>
    <row r="263" spans="3:7" x14ac:dyDescent="0.25">
      <c r="C263" t="s">
        <v>40</v>
      </c>
      <c r="D263" t="s">
        <v>38</v>
      </c>
      <c r="E263" t="s">
        <v>31</v>
      </c>
      <c r="F263" s="3">
        <v>1988</v>
      </c>
      <c r="G263" s="4">
        <v>39</v>
      </c>
    </row>
    <row r="264" spans="3:7" x14ac:dyDescent="0.25">
      <c r="C264" t="s">
        <v>6</v>
      </c>
      <c r="D264" t="s">
        <v>34</v>
      </c>
      <c r="E264" t="s">
        <v>32</v>
      </c>
      <c r="F264" s="3">
        <v>6734</v>
      </c>
      <c r="G264" s="4">
        <v>123</v>
      </c>
    </row>
    <row r="265" spans="3:7" x14ac:dyDescent="0.25">
      <c r="C265" t="s">
        <v>40</v>
      </c>
      <c r="D265" t="s">
        <v>36</v>
      </c>
      <c r="E265" t="s">
        <v>4</v>
      </c>
      <c r="F265" s="3">
        <v>217</v>
      </c>
      <c r="G265" s="4">
        <v>36</v>
      </c>
    </row>
    <row r="266" spans="3:7" x14ac:dyDescent="0.25">
      <c r="C266" t="s">
        <v>5</v>
      </c>
      <c r="D266" t="s">
        <v>34</v>
      </c>
      <c r="E266" t="s">
        <v>22</v>
      </c>
      <c r="F266" s="3">
        <v>6279</v>
      </c>
      <c r="G266" s="4">
        <v>237</v>
      </c>
    </row>
    <row r="267" spans="3:7" x14ac:dyDescent="0.25">
      <c r="C267" t="s">
        <v>40</v>
      </c>
      <c r="D267" t="s">
        <v>36</v>
      </c>
      <c r="E267" t="s">
        <v>13</v>
      </c>
      <c r="F267" s="3">
        <v>4424</v>
      </c>
      <c r="G267" s="4">
        <v>201</v>
      </c>
    </row>
    <row r="268" spans="3:7" x14ac:dyDescent="0.25">
      <c r="C268" t="s">
        <v>2</v>
      </c>
      <c r="D268" t="s">
        <v>36</v>
      </c>
      <c r="E268" t="s">
        <v>17</v>
      </c>
      <c r="F268" s="3">
        <v>189</v>
      </c>
      <c r="G268" s="4">
        <v>48</v>
      </c>
    </row>
    <row r="269" spans="3:7" x14ac:dyDescent="0.25">
      <c r="C269" t="s">
        <v>5</v>
      </c>
      <c r="D269" t="s">
        <v>35</v>
      </c>
      <c r="E269" t="s">
        <v>22</v>
      </c>
      <c r="F269" s="3">
        <v>490</v>
      </c>
      <c r="G269" s="4">
        <v>84</v>
      </c>
    </row>
    <row r="270" spans="3:7" x14ac:dyDescent="0.25">
      <c r="C270" t="s">
        <v>8</v>
      </c>
      <c r="D270" t="s">
        <v>37</v>
      </c>
      <c r="E270" t="s">
        <v>21</v>
      </c>
      <c r="F270" s="3">
        <v>434</v>
      </c>
      <c r="G270" s="4">
        <v>87</v>
      </c>
    </row>
    <row r="271" spans="3:7" x14ac:dyDescent="0.25">
      <c r="C271" t="s">
        <v>7</v>
      </c>
      <c r="D271" t="s">
        <v>38</v>
      </c>
      <c r="E271" t="s">
        <v>30</v>
      </c>
      <c r="F271" s="3">
        <v>10129</v>
      </c>
      <c r="G271" s="4">
        <v>312</v>
      </c>
    </row>
    <row r="272" spans="3:7" x14ac:dyDescent="0.25">
      <c r="C272" t="s">
        <v>3</v>
      </c>
      <c r="D272" t="s">
        <v>39</v>
      </c>
      <c r="E272" t="s">
        <v>28</v>
      </c>
      <c r="F272" s="3">
        <v>1652</v>
      </c>
      <c r="G272" s="4">
        <v>102</v>
      </c>
    </row>
    <row r="273" spans="3:7" x14ac:dyDescent="0.25">
      <c r="C273" t="s">
        <v>8</v>
      </c>
      <c r="D273" t="s">
        <v>38</v>
      </c>
      <c r="E273" t="s">
        <v>21</v>
      </c>
      <c r="F273" s="3">
        <v>6433</v>
      </c>
      <c r="G273" s="4">
        <v>78</v>
      </c>
    </row>
    <row r="274" spans="3:7" x14ac:dyDescent="0.25">
      <c r="C274" t="s">
        <v>3</v>
      </c>
      <c r="D274" t="s">
        <v>34</v>
      </c>
      <c r="E274" t="s">
        <v>23</v>
      </c>
      <c r="F274" s="3">
        <v>2212</v>
      </c>
      <c r="G274" s="4">
        <v>117</v>
      </c>
    </row>
    <row r="275" spans="3:7" x14ac:dyDescent="0.25">
      <c r="C275" t="s">
        <v>41</v>
      </c>
      <c r="D275" t="s">
        <v>35</v>
      </c>
      <c r="E275" t="s">
        <v>19</v>
      </c>
      <c r="F275" s="3">
        <v>609</v>
      </c>
      <c r="G275" s="4">
        <v>99</v>
      </c>
    </row>
    <row r="276" spans="3:7" x14ac:dyDescent="0.25">
      <c r="C276" t="s">
        <v>40</v>
      </c>
      <c r="D276" t="s">
        <v>35</v>
      </c>
      <c r="E276" t="s">
        <v>24</v>
      </c>
      <c r="F276" s="3">
        <v>1638</v>
      </c>
      <c r="G276" s="4">
        <v>48</v>
      </c>
    </row>
    <row r="277" spans="3:7" x14ac:dyDescent="0.25">
      <c r="C277" t="s">
        <v>7</v>
      </c>
      <c r="D277" t="s">
        <v>34</v>
      </c>
      <c r="E277" t="s">
        <v>15</v>
      </c>
      <c r="F277" s="3">
        <v>3829</v>
      </c>
      <c r="G277" s="4">
        <v>24</v>
      </c>
    </row>
    <row r="278" spans="3:7" x14ac:dyDescent="0.25">
      <c r="C278" t="s">
        <v>40</v>
      </c>
      <c r="D278" t="s">
        <v>39</v>
      </c>
      <c r="E278" t="s">
        <v>15</v>
      </c>
      <c r="F278" s="3">
        <v>5775</v>
      </c>
      <c r="G278" s="4">
        <v>42</v>
      </c>
    </row>
    <row r="279" spans="3:7" x14ac:dyDescent="0.25">
      <c r="C279" t="s">
        <v>6</v>
      </c>
      <c r="D279" t="s">
        <v>35</v>
      </c>
      <c r="E279" t="s">
        <v>20</v>
      </c>
      <c r="F279" s="3">
        <v>1071</v>
      </c>
      <c r="G279" s="4">
        <v>270</v>
      </c>
    </row>
    <row r="280" spans="3:7" x14ac:dyDescent="0.25">
      <c r="C280" t="s">
        <v>8</v>
      </c>
      <c r="D280" t="s">
        <v>36</v>
      </c>
      <c r="E280" t="s">
        <v>23</v>
      </c>
      <c r="F280" s="3">
        <v>5019</v>
      </c>
      <c r="G280" s="4">
        <v>150</v>
      </c>
    </row>
    <row r="281" spans="3:7" x14ac:dyDescent="0.25">
      <c r="C281" t="s">
        <v>2</v>
      </c>
      <c r="D281" t="s">
        <v>37</v>
      </c>
      <c r="E281" t="s">
        <v>15</v>
      </c>
      <c r="F281" s="3">
        <v>2863</v>
      </c>
      <c r="G281" s="4">
        <v>42</v>
      </c>
    </row>
    <row r="282" spans="3:7" x14ac:dyDescent="0.25">
      <c r="C282" t="s">
        <v>40</v>
      </c>
      <c r="D282" t="s">
        <v>35</v>
      </c>
      <c r="E282" t="s">
        <v>29</v>
      </c>
      <c r="F282" s="3">
        <v>1617</v>
      </c>
      <c r="G282" s="4">
        <v>126</v>
      </c>
    </row>
    <row r="283" spans="3:7" x14ac:dyDescent="0.25">
      <c r="C283" t="s">
        <v>6</v>
      </c>
      <c r="D283" t="s">
        <v>37</v>
      </c>
      <c r="E283" t="s">
        <v>26</v>
      </c>
      <c r="F283" s="3">
        <v>6818</v>
      </c>
      <c r="G283" s="4">
        <v>6</v>
      </c>
    </row>
    <row r="284" spans="3:7" x14ac:dyDescent="0.25">
      <c r="C284" t="s">
        <v>3</v>
      </c>
      <c r="D284" t="s">
        <v>35</v>
      </c>
      <c r="E284" t="s">
        <v>15</v>
      </c>
      <c r="F284" s="3">
        <v>6657</v>
      </c>
      <c r="G284" s="4">
        <v>276</v>
      </c>
    </row>
    <row r="285" spans="3:7" x14ac:dyDescent="0.25">
      <c r="C285" t="s">
        <v>3</v>
      </c>
      <c r="D285" t="s">
        <v>34</v>
      </c>
      <c r="E285" t="s">
        <v>17</v>
      </c>
      <c r="F285" s="3">
        <v>2919</v>
      </c>
      <c r="G285" s="4">
        <v>93</v>
      </c>
    </row>
    <row r="286" spans="3:7" x14ac:dyDescent="0.25">
      <c r="C286" t="s">
        <v>2</v>
      </c>
      <c r="D286" t="s">
        <v>36</v>
      </c>
      <c r="E286" t="s">
        <v>31</v>
      </c>
      <c r="F286" s="3">
        <v>3094</v>
      </c>
      <c r="G286" s="4">
        <v>246</v>
      </c>
    </row>
    <row r="287" spans="3:7" x14ac:dyDescent="0.25">
      <c r="C287" t="s">
        <v>6</v>
      </c>
      <c r="D287" t="s">
        <v>39</v>
      </c>
      <c r="E287" t="s">
        <v>24</v>
      </c>
      <c r="F287" s="3">
        <v>2989</v>
      </c>
      <c r="G287" s="4">
        <v>3</v>
      </c>
    </row>
    <row r="288" spans="3:7" x14ac:dyDescent="0.25">
      <c r="C288" t="s">
        <v>8</v>
      </c>
      <c r="D288" t="s">
        <v>38</v>
      </c>
      <c r="E288" t="s">
        <v>27</v>
      </c>
      <c r="F288" s="3">
        <v>2268</v>
      </c>
      <c r="G288" s="4">
        <v>63</v>
      </c>
    </row>
    <row r="289" spans="3:7" x14ac:dyDescent="0.25">
      <c r="C289" t="s">
        <v>5</v>
      </c>
      <c r="D289" t="s">
        <v>35</v>
      </c>
      <c r="E289" t="s">
        <v>31</v>
      </c>
      <c r="F289" s="3">
        <v>4753</v>
      </c>
      <c r="G289" s="4">
        <v>246</v>
      </c>
    </row>
    <row r="290" spans="3:7" x14ac:dyDescent="0.25">
      <c r="C290" t="s">
        <v>2</v>
      </c>
      <c r="D290" t="s">
        <v>34</v>
      </c>
      <c r="E290" t="s">
        <v>19</v>
      </c>
      <c r="F290" s="3">
        <v>7511</v>
      </c>
      <c r="G290" s="4">
        <v>120</v>
      </c>
    </row>
    <row r="291" spans="3:7" x14ac:dyDescent="0.25">
      <c r="C291" t="s">
        <v>2</v>
      </c>
      <c r="D291" t="s">
        <v>38</v>
      </c>
      <c r="E291" t="s">
        <v>31</v>
      </c>
      <c r="F291" s="3">
        <v>4326</v>
      </c>
      <c r="G291" s="4">
        <v>348</v>
      </c>
    </row>
    <row r="292" spans="3:7" x14ac:dyDescent="0.25">
      <c r="C292" t="s">
        <v>41</v>
      </c>
      <c r="D292" t="s">
        <v>34</v>
      </c>
      <c r="E292" t="s">
        <v>23</v>
      </c>
      <c r="F292" s="3">
        <v>4935</v>
      </c>
      <c r="G292" s="4">
        <v>126</v>
      </c>
    </row>
    <row r="293" spans="3:7" x14ac:dyDescent="0.25">
      <c r="C293" t="s">
        <v>6</v>
      </c>
      <c r="D293" t="s">
        <v>35</v>
      </c>
      <c r="E293" t="s">
        <v>30</v>
      </c>
      <c r="F293" s="3">
        <v>4781</v>
      </c>
      <c r="G293" s="4">
        <v>123</v>
      </c>
    </row>
    <row r="294" spans="3:7" x14ac:dyDescent="0.25">
      <c r="C294" t="s">
        <v>5</v>
      </c>
      <c r="D294" t="s">
        <v>38</v>
      </c>
      <c r="E294" t="s">
        <v>25</v>
      </c>
      <c r="F294" s="3">
        <v>7483</v>
      </c>
      <c r="G294" s="4">
        <v>45</v>
      </c>
    </row>
    <row r="295" spans="3:7" x14ac:dyDescent="0.25">
      <c r="C295" t="s">
        <v>10</v>
      </c>
      <c r="D295" t="s">
        <v>38</v>
      </c>
      <c r="E295" t="s">
        <v>4</v>
      </c>
      <c r="F295" s="3">
        <v>6860</v>
      </c>
      <c r="G295" s="4">
        <v>126</v>
      </c>
    </row>
    <row r="296" spans="3:7" x14ac:dyDescent="0.25">
      <c r="C296" t="s">
        <v>40</v>
      </c>
      <c r="D296" t="s">
        <v>37</v>
      </c>
      <c r="E296" t="s">
        <v>29</v>
      </c>
      <c r="F296" s="3">
        <v>9002</v>
      </c>
      <c r="G296" s="4">
        <v>72</v>
      </c>
    </row>
    <row r="297" spans="3:7" x14ac:dyDescent="0.25">
      <c r="C297" t="s">
        <v>6</v>
      </c>
      <c r="D297" t="s">
        <v>36</v>
      </c>
      <c r="E297" t="s">
        <v>29</v>
      </c>
      <c r="F297" s="3">
        <v>1400</v>
      </c>
      <c r="G297" s="4">
        <v>135</v>
      </c>
    </row>
    <row r="298" spans="3:7" x14ac:dyDescent="0.25">
      <c r="C298" t="s">
        <v>10</v>
      </c>
      <c r="D298" t="s">
        <v>34</v>
      </c>
      <c r="E298" t="s">
        <v>22</v>
      </c>
      <c r="F298" s="3">
        <v>4053</v>
      </c>
      <c r="G298" s="4">
        <v>24</v>
      </c>
    </row>
    <row r="299" spans="3:7" x14ac:dyDescent="0.25">
      <c r="C299" t="s">
        <v>7</v>
      </c>
      <c r="D299" t="s">
        <v>36</v>
      </c>
      <c r="E299" t="s">
        <v>31</v>
      </c>
      <c r="F299" s="3">
        <v>2149</v>
      </c>
      <c r="G299" s="4">
        <v>117</v>
      </c>
    </row>
    <row r="300" spans="3:7" x14ac:dyDescent="0.25">
      <c r="C300" t="s">
        <v>3</v>
      </c>
      <c r="D300" t="s">
        <v>39</v>
      </c>
      <c r="E300" t="s">
        <v>29</v>
      </c>
      <c r="F300" s="3">
        <v>3640</v>
      </c>
      <c r="G300" s="4">
        <v>51</v>
      </c>
    </row>
    <row r="301" spans="3:7" x14ac:dyDescent="0.25">
      <c r="C301" t="s">
        <v>2</v>
      </c>
      <c r="D301" t="s">
        <v>39</v>
      </c>
      <c r="E301" t="s">
        <v>23</v>
      </c>
      <c r="F301" s="3">
        <v>630</v>
      </c>
      <c r="G301" s="4">
        <v>36</v>
      </c>
    </row>
    <row r="302" spans="3:7" x14ac:dyDescent="0.25">
      <c r="C302" t="s">
        <v>9</v>
      </c>
      <c r="D302" t="s">
        <v>35</v>
      </c>
      <c r="E302" t="s">
        <v>27</v>
      </c>
      <c r="F302" s="3">
        <v>2429</v>
      </c>
      <c r="G302" s="4">
        <v>144</v>
      </c>
    </row>
    <row r="303" spans="3:7" x14ac:dyDescent="0.25">
      <c r="C303" t="s">
        <v>9</v>
      </c>
      <c r="D303" t="s">
        <v>36</v>
      </c>
      <c r="E303" t="s">
        <v>25</v>
      </c>
      <c r="F303" s="3">
        <v>2142</v>
      </c>
      <c r="G303" s="4">
        <v>114</v>
      </c>
    </row>
    <row r="304" spans="3:7" x14ac:dyDescent="0.25">
      <c r="C304" t="s">
        <v>7</v>
      </c>
      <c r="D304" t="s">
        <v>37</v>
      </c>
      <c r="E304" t="s">
        <v>30</v>
      </c>
      <c r="F304" s="3">
        <v>6454</v>
      </c>
      <c r="G304" s="4">
        <v>54</v>
      </c>
    </row>
    <row r="305" spans="3:7" x14ac:dyDescent="0.25">
      <c r="C305" t="s">
        <v>7</v>
      </c>
      <c r="D305" t="s">
        <v>37</v>
      </c>
      <c r="E305" t="s">
        <v>16</v>
      </c>
      <c r="F305" s="3">
        <v>4487</v>
      </c>
      <c r="G305" s="4">
        <v>333</v>
      </c>
    </row>
    <row r="306" spans="3:7" x14ac:dyDescent="0.25">
      <c r="C306" t="s">
        <v>3</v>
      </c>
      <c r="D306" t="s">
        <v>37</v>
      </c>
      <c r="E306" t="s">
        <v>4</v>
      </c>
      <c r="F306" s="3">
        <v>938</v>
      </c>
      <c r="G306" s="4">
        <v>366</v>
      </c>
    </row>
    <row r="307" spans="3:7" x14ac:dyDescent="0.25">
      <c r="C307" t="s">
        <v>3</v>
      </c>
      <c r="D307" t="s">
        <v>38</v>
      </c>
      <c r="E307" t="s">
        <v>26</v>
      </c>
      <c r="F307" s="3">
        <v>8841</v>
      </c>
      <c r="G307" s="4">
        <v>303</v>
      </c>
    </row>
    <row r="308" spans="3:7" x14ac:dyDescent="0.25">
      <c r="C308" t="s">
        <v>2</v>
      </c>
      <c r="D308" t="s">
        <v>39</v>
      </c>
      <c r="E308" t="s">
        <v>33</v>
      </c>
      <c r="F308" s="3">
        <v>4018</v>
      </c>
      <c r="G308" s="4">
        <v>126</v>
      </c>
    </row>
    <row r="309" spans="3:7" x14ac:dyDescent="0.25">
      <c r="C309" t="s">
        <v>41</v>
      </c>
      <c r="D309" t="s">
        <v>37</v>
      </c>
      <c r="E309" t="s">
        <v>15</v>
      </c>
      <c r="F309" s="3">
        <v>714</v>
      </c>
      <c r="G309" s="4">
        <v>231</v>
      </c>
    </row>
    <row r="310" spans="3:7" x14ac:dyDescent="0.25">
      <c r="C310" t="s">
        <v>9</v>
      </c>
      <c r="D310" t="s">
        <v>38</v>
      </c>
      <c r="E310" t="s">
        <v>25</v>
      </c>
      <c r="F310" s="3">
        <v>3850</v>
      </c>
      <c r="G310" s="4">
        <v>102</v>
      </c>
    </row>
    <row r="311" spans="3:7" x14ac:dyDescent="0.25">
      <c r="F311" s="3"/>
      <c r="G311" s="4"/>
    </row>
    <row r="312" spans="3:7" x14ac:dyDescent="0.25">
      <c r="F312" s="3"/>
      <c r="G312" s="4"/>
    </row>
    <row r="313" spans="3:7" x14ac:dyDescent="0.25">
      <c r="F313" s="3"/>
      <c r="G313" s="4"/>
    </row>
    <row r="314" spans="3:7" x14ac:dyDescent="0.25">
      <c r="F314" s="3"/>
      <c r="G314" s="4"/>
    </row>
    <row r="315" spans="3:7" x14ac:dyDescent="0.25">
      <c r="F315" s="3"/>
      <c r="G315" s="4"/>
    </row>
    <row r="316" spans="3:7" x14ac:dyDescent="0.25">
      <c r="F316" s="3"/>
      <c r="G316" s="4"/>
    </row>
    <row r="317" spans="3:7" x14ac:dyDescent="0.25">
      <c r="F317" s="3"/>
      <c r="G317" s="4"/>
    </row>
    <row r="318" spans="3:7" x14ac:dyDescent="0.25">
      <c r="F318" s="3"/>
      <c r="G318" s="4"/>
    </row>
    <row r="319" spans="3:7" x14ac:dyDescent="0.25">
      <c r="F319" s="3"/>
      <c r="G319" s="4"/>
    </row>
    <row r="320" spans="3:7" x14ac:dyDescent="0.25">
      <c r="F320" s="3"/>
      <c r="G320" s="4"/>
    </row>
    <row r="321" spans="6:7" x14ac:dyDescent="0.25">
      <c r="F321" s="3"/>
      <c r="G321" s="4"/>
    </row>
    <row r="322" spans="6:7" x14ac:dyDescent="0.25">
      <c r="F322" s="3"/>
      <c r="G322" s="4"/>
    </row>
    <row r="323" spans="6:7" x14ac:dyDescent="0.25">
      <c r="F323" s="3"/>
      <c r="G323" s="4"/>
    </row>
    <row r="324" spans="6:7" x14ac:dyDescent="0.25">
      <c r="F324" s="3"/>
      <c r="G324" s="4"/>
    </row>
    <row r="325" spans="6:7" x14ac:dyDescent="0.25">
      <c r="F325" s="3"/>
      <c r="G325" s="4"/>
    </row>
    <row r="326" spans="6:7" x14ac:dyDescent="0.25">
      <c r="F326" s="3"/>
      <c r="G326" s="4"/>
    </row>
    <row r="327" spans="6:7" x14ac:dyDescent="0.25">
      <c r="F327" s="3"/>
      <c r="G327" s="4"/>
    </row>
    <row r="328" spans="6:7" x14ac:dyDescent="0.25">
      <c r="F328" s="3"/>
      <c r="G328" s="4"/>
    </row>
    <row r="329" spans="6:7" x14ac:dyDescent="0.25">
      <c r="F329" s="3"/>
      <c r="G329" s="4"/>
    </row>
    <row r="330" spans="6:7" x14ac:dyDescent="0.25">
      <c r="F330" s="3"/>
      <c r="G330" s="4"/>
    </row>
    <row r="331" spans="6:7" x14ac:dyDescent="0.25">
      <c r="F331" s="3"/>
      <c r="G331" s="4"/>
    </row>
    <row r="332" spans="6:7" x14ac:dyDescent="0.25">
      <c r="F332" s="3"/>
      <c r="G332" s="4"/>
    </row>
    <row r="333" spans="6:7" x14ac:dyDescent="0.25">
      <c r="F333" s="3"/>
      <c r="G333" s="4"/>
    </row>
    <row r="334" spans="6:7" x14ac:dyDescent="0.25">
      <c r="F334" s="3"/>
      <c r="G334" s="4"/>
    </row>
    <row r="335" spans="6:7" x14ac:dyDescent="0.25">
      <c r="F335" s="3"/>
      <c r="G335" s="4"/>
    </row>
    <row r="336" spans="6:7" x14ac:dyDescent="0.25">
      <c r="F336" s="3"/>
      <c r="G336" s="4"/>
    </row>
    <row r="337" spans="6:7" x14ac:dyDescent="0.25">
      <c r="F337" s="3"/>
      <c r="G337" s="4"/>
    </row>
    <row r="338" spans="6:7" x14ac:dyDescent="0.25">
      <c r="F338" s="3"/>
      <c r="G338" s="4"/>
    </row>
    <row r="339" spans="6:7" x14ac:dyDescent="0.25">
      <c r="F339" s="3"/>
      <c r="G339" s="4"/>
    </row>
    <row r="340" spans="6:7" x14ac:dyDescent="0.25">
      <c r="F340" s="3"/>
      <c r="G340" s="4"/>
    </row>
    <row r="341" spans="6:7" x14ac:dyDescent="0.25">
      <c r="F341" s="3"/>
      <c r="G341" s="4"/>
    </row>
    <row r="342" spans="6:7" x14ac:dyDescent="0.25">
      <c r="F342" s="3"/>
      <c r="G342" s="4"/>
    </row>
    <row r="343" spans="6:7" x14ac:dyDescent="0.25">
      <c r="F343" s="3"/>
      <c r="G343" s="4"/>
    </row>
    <row r="344" spans="6:7" x14ac:dyDescent="0.25">
      <c r="F344" s="3"/>
      <c r="G344" s="4"/>
    </row>
    <row r="345" spans="6:7" x14ac:dyDescent="0.25">
      <c r="F345" s="3"/>
      <c r="G345" s="4"/>
    </row>
    <row r="346" spans="6:7" x14ac:dyDescent="0.25">
      <c r="F346" s="3"/>
      <c r="G346" s="4"/>
    </row>
    <row r="347" spans="6:7" x14ac:dyDescent="0.25">
      <c r="F347" s="3"/>
      <c r="G347" s="4"/>
    </row>
    <row r="348" spans="6:7" x14ac:dyDescent="0.25">
      <c r="F348" s="3"/>
      <c r="G348" s="4"/>
    </row>
    <row r="349" spans="6:7" x14ac:dyDescent="0.25">
      <c r="F349" s="3"/>
      <c r="G349" s="4"/>
    </row>
    <row r="350" spans="6:7" x14ac:dyDescent="0.25">
      <c r="F350" s="3"/>
      <c r="G350" s="4"/>
    </row>
    <row r="351" spans="6:7" x14ac:dyDescent="0.25">
      <c r="F351" s="3"/>
      <c r="G351" s="4"/>
    </row>
    <row r="352" spans="6:7" x14ac:dyDescent="0.25">
      <c r="F352" s="3"/>
      <c r="G352" s="4"/>
    </row>
    <row r="353" spans="6:7" x14ac:dyDescent="0.25">
      <c r="F353" s="3"/>
      <c r="G353" s="4"/>
    </row>
    <row r="354" spans="6:7" x14ac:dyDescent="0.25">
      <c r="F354" s="3"/>
      <c r="G354" s="4"/>
    </row>
    <row r="355" spans="6:7" x14ac:dyDescent="0.25">
      <c r="F355" s="3"/>
      <c r="G355" s="4"/>
    </row>
    <row r="356" spans="6:7" x14ac:dyDescent="0.25">
      <c r="F356" s="3"/>
      <c r="G356" s="4"/>
    </row>
    <row r="357" spans="6:7" x14ac:dyDescent="0.25">
      <c r="F357" s="3"/>
      <c r="G357" s="4"/>
    </row>
    <row r="358" spans="6:7" x14ac:dyDescent="0.25">
      <c r="F358" s="3"/>
      <c r="G358" s="4"/>
    </row>
    <row r="359" spans="6:7" x14ac:dyDescent="0.25">
      <c r="F359" s="3"/>
      <c r="G359" s="4"/>
    </row>
    <row r="360" spans="6:7" x14ac:dyDescent="0.25">
      <c r="F360" s="3"/>
      <c r="G360" s="4"/>
    </row>
    <row r="361" spans="6:7" x14ac:dyDescent="0.25">
      <c r="F361" s="3"/>
      <c r="G361" s="4"/>
    </row>
    <row r="362" spans="6:7" x14ac:dyDescent="0.25">
      <c r="F362" s="3"/>
      <c r="G362" s="4"/>
    </row>
    <row r="363" spans="6:7" x14ac:dyDescent="0.25">
      <c r="F363" s="3"/>
      <c r="G363" s="4"/>
    </row>
    <row r="364" spans="6:7" x14ac:dyDescent="0.25">
      <c r="F364" s="3"/>
      <c r="G364" s="4"/>
    </row>
    <row r="365" spans="6:7" x14ac:dyDescent="0.25">
      <c r="F365" s="3"/>
      <c r="G365" s="4"/>
    </row>
    <row r="366" spans="6:7" x14ac:dyDescent="0.25">
      <c r="F366" s="3"/>
      <c r="G366" s="4"/>
    </row>
    <row r="367" spans="6:7" x14ac:dyDescent="0.25">
      <c r="F367" s="3"/>
      <c r="G367" s="4"/>
    </row>
    <row r="368" spans="6:7" x14ac:dyDescent="0.25">
      <c r="F368" s="3"/>
      <c r="G368" s="4"/>
    </row>
    <row r="369" spans="6:7" x14ac:dyDescent="0.25">
      <c r="F369" s="3"/>
      <c r="G369" s="4"/>
    </row>
    <row r="370" spans="6:7" x14ac:dyDescent="0.25">
      <c r="F370" s="3"/>
      <c r="G370" s="4"/>
    </row>
    <row r="371" spans="6:7" x14ac:dyDescent="0.25">
      <c r="F371" s="3"/>
      <c r="G371" s="4"/>
    </row>
    <row r="372" spans="6:7" x14ac:dyDescent="0.25">
      <c r="F372" s="3"/>
      <c r="G372" s="4"/>
    </row>
    <row r="373" spans="6:7" x14ac:dyDescent="0.25">
      <c r="F373" s="3"/>
      <c r="G373" s="4"/>
    </row>
    <row r="374" spans="6:7" x14ac:dyDescent="0.25">
      <c r="F374" s="3"/>
      <c r="G374" s="4"/>
    </row>
    <row r="375" spans="6:7" x14ac:dyDescent="0.25">
      <c r="F375" s="3"/>
      <c r="G375" s="4"/>
    </row>
    <row r="376" spans="6:7" x14ac:dyDescent="0.25">
      <c r="F376" s="3"/>
      <c r="G376" s="4"/>
    </row>
    <row r="377" spans="6:7" x14ac:dyDescent="0.25">
      <c r="F377" s="3"/>
      <c r="G377" s="4"/>
    </row>
    <row r="378" spans="6:7" x14ac:dyDescent="0.25">
      <c r="F378" s="3"/>
      <c r="G378" s="4"/>
    </row>
    <row r="379" spans="6:7" x14ac:dyDescent="0.25">
      <c r="F379" s="3"/>
      <c r="G379" s="4"/>
    </row>
    <row r="380" spans="6:7" x14ac:dyDescent="0.25">
      <c r="F380" s="3"/>
      <c r="G380" s="4"/>
    </row>
    <row r="381" spans="6:7" x14ac:dyDescent="0.25">
      <c r="F381" s="3"/>
      <c r="G381" s="4"/>
    </row>
    <row r="382" spans="6:7" x14ac:dyDescent="0.25">
      <c r="F382" s="3"/>
      <c r="G382" s="4"/>
    </row>
    <row r="383" spans="6:7" x14ac:dyDescent="0.25">
      <c r="F383" s="3"/>
      <c r="G383" s="4"/>
    </row>
    <row r="384" spans="6:7" x14ac:dyDescent="0.25">
      <c r="F384" s="3"/>
      <c r="G384" s="4"/>
    </row>
    <row r="385" spans="6:7" x14ac:dyDescent="0.25">
      <c r="F385" s="3"/>
      <c r="G385" s="4"/>
    </row>
    <row r="386" spans="6:7" x14ac:dyDescent="0.25">
      <c r="F386" s="3"/>
      <c r="G386" s="4"/>
    </row>
    <row r="387" spans="6:7" x14ac:dyDescent="0.25">
      <c r="F387" s="3"/>
      <c r="G387" s="4"/>
    </row>
    <row r="388" spans="6:7" x14ac:dyDescent="0.25">
      <c r="F388" s="3"/>
      <c r="G388" s="4"/>
    </row>
    <row r="389" spans="6:7" x14ac:dyDescent="0.25">
      <c r="F389" s="3"/>
      <c r="G389" s="4"/>
    </row>
    <row r="390" spans="6:7" x14ac:dyDescent="0.25">
      <c r="F390" s="3"/>
      <c r="G390" s="4"/>
    </row>
    <row r="391" spans="6:7" x14ac:dyDescent="0.25">
      <c r="F391" s="3"/>
      <c r="G391" s="4"/>
    </row>
    <row r="392" spans="6:7" x14ac:dyDescent="0.25">
      <c r="F392" s="3"/>
      <c r="G392" s="4"/>
    </row>
    <row r="393" spans="6:7" x14ac:dyDescent="0.25">
      <c r="F393" s="3"/>
      <c r="G393" s="4"/>
    </row>
    <row r="394" spans="6:7" x14ac:dyDescent="0.25">
      <c r="F394" s="3"/>
      <c r="G394" s="4"/>
    </row>
    <row r="395" spans="6:7" x14ac:dyDescent="0.25">
      <c r="F395" s="3"/>
      <c r="G395" s="4"/>
    </row>
    <row r="396" spans="6:7" x14ac:dyDescent="0.25">
      <c r="F396" s="3"/>
      <c r="G396" s="4"/>
    </row>
    <row r="397" spans="6:7" x14ac:dyDescent="0.25">
      <c r="F397" s="3"/>
      <c r="G397" s="4"/>
    </row>
    <row r="398" spans="6:7" x14ac:dyDescent="0.25">
      <c r="F398" s="3"/>
      <c r="G398" s="4"/>
    </row>
    <row r="399" spans="6:7" x14ac:dyDescent="0.25">
      <c r="F399" s="3"/>
      <c r="G399" s="4"/>
    </row>
    <row r="400" spans="6:7" x14ac:dyDescent="0.25">
      <c r="F400" s="3"/>
      <c r="G400" s="4"/>
    </row>
    <row r="401" spans="6:7" x14ac:dyDescent="0.25">
      <c r="F401" s="3"/>
      <c r="G401" s="4"/>
    </row>
    <row r="402" spans="6:7" x14ac:dyDescent="0.25">
      <c r="F402" s="3"/>
      <c r="G402" s="4"/>
    </row>
    <row r="403" spans="6:7" x14ac:dyDescent="0.25">
      <c r="F403" s="3"/>
      <c r="G403" s="4"/>
    </row>
    <row r="404" spans="6:7" x14ac:dyDescent="0.25">
      <c r="F404" s="3"/>
      <c r="G404" s="4"/>
    </row>
    <row r="405" spans="6:7" x14ac:dyDescent="0.25">
      <c r="F405" s="3"/>
      <c r="G405" s="4"/>
    </row>
    <row r="406" spans="6:7" x14ac:dyDescent="0.25">
      <c r="F406" s="3"/>
      <c r="G406" s="4"/>
    </row>
    <row r="407" spans="6:7" x14ac:dyDescent="0.25">
      <c r="F407" s="3"/>
      <c r="G407" s="4"/>
    </row>
    <row r="408" spans="6:7" x14ac:dyDescent="0.25">
      <c r="F408" s="3"/>
      <c r="G408" s="4"/>
    </row>
    <row r="409" spans="6:7" x14ac:dyDescent="0.25">
      <c r="F409" s="3"/>
      <c r="G409" s="4"/>
    </row>
    <row r="410" spans="6:7" x14ac:dyDescent="0.25">
      <c r="F410" s="3"/>
      <c r="G410" s="4"/>
    </row>
    <row r="411" spans="6:7" x14ac:dyDescent="0.25">
      <c r="F411" s="3"/>
      <c r="G411" s="4"/>
    </row>
    <row r="412" spans="6:7" x14ac:dyDescent="0.25">
      <c r="F412" s="3"/>
      <c r="G412" s="4"/>
    </row>
    <row r="413" spans="6:7" x14ac:dyDescent="0.25">
      <c r="F413" s="3"/>
      <c r="G413" s="4"/>
    </row>
    <row r="414" spans="6:7" x14ac:dyDescent="0.25">
      <c r="F414" s="3"/>
      <c r="G414" s="4"/>
    </row>
    <row r="415" spans="6:7" x14ac:dyDescent="0.25">
      <c r="F415" s="3"/>
      <c r="G415" s="4"/>
    </row>
    <row r="416" spans="6:7" x14ac:dyDescent="0.25">
      <c r="F416" s="3"/>
      <c r="G416" s="4"/>
    </row>
    <row r="417" spans="6:7" x14ac:dyDescent="0.25">
      <c r="F417" s="3"/>
      <c r="G417" s="4"/>
    </row>
    <row r="418" spans="6:7" x14ac:dyDescent="0.25">
      <c r="F418" s="3"/>
      <c r="G418" s="4"/>
    </row>
    <row r="419" spans="6:7" x14ac:dyDescent="0.25">
      <c r="F419" s="3"/>
      <c r="G419" s="4"/>
    </row>
    <row r="420" spans="6:7" x14ac:dyDescent="0.25">
      <c r="F420" s="3"/>
      <c r="G420" s="4"/>
    </row>
    <row r="421" spans="6:7" x14ac:dyDescent="0.25">
      <c r="F421" s="3"/>
      <c r="G421" s="4"/>
    </row>
    <row r="422" spans="6:7" x14ac:dyDescent="0.25">
      <c r="F422" s="3"/>
      <c r="G422" s="4"/>
    </row>
    <row r="423" spans="6:7" x14ac:dyDescent="0.25">
      <c r="F423" s="3"/>
      <c r="G423" s="4"/>
    </row>
    <row r="424" spans="6:7" x14ac:dyDescent="0.25">
      <c r="F424" s="3"/>
      <c r="G424" s="4"/>
    </row>
    <row r="425" spans="6:7" x14ac:dyDescent="0.25">
      <c r="F425" s="3"/>
      <c r="G425" s="4"/>
    </row>
    <row r="426" spans="6:7" x14ac:dyDescent="0.25">
      <c r="F426" s="3"/>
      <c r="G426" s="4"/>
    </row>
    <row r="427" spans="6:7" x14ac:dyDescent="0.25">
      <c r="F427" s="3"/>
      <c r="G427" s="4"/>
    </row>
    <row r="428" spans="6:7" x14ac:dyDescent="0.25">
      <c r="F428" s="3"/>
      <c r="G428" s="4"/>
    </row>
    <row r="429" spans="6:7" x14ac:dyDescent="0.25">
      <c r="F429" s="3"/>
      <c r="G429" s="4"/>
    </row>
    <row r="430" spans="6:7" x14ac:dyDescent="0.25">
      <c r="F430" s="3"/>
      <c r="G430" s="4"/>
    </row>
    <row r="431" spans="6:7" x14ac:dyDescent="0.25">
      <c r="F431" s="3"/>
      <c r="G431" s="4"/>
    </row>
    <row r="432" spans="6:7" x14ac:dyDescent="0.25">
      <c r="F432" s="3"/>
      <c r="G432" s="4"/>
    </row>
    <row r="433" spans="6:7" x14ac:dyDescent="0.25">
      <c r="F433" s="3"/>
      <c r="G433" s="4"/>
    </row>
    <row r="434" spans="6:7" x14ac:dyDescent="0.25">
      <c r="F434" s="3"/>
      <c r="G434" s="4"/>
    </row>
    <row r="435" spans="6:7" x14ac:dyDescent="0.25">
      <c r="F435" s="3"/>
      <c r="G435" s="4"/>
    </row>
    <row r="436" spans="6:7" x14ac:dyDescent="0.25">
      <c r="F436" s="3"/>
      <c r="G436" s="4"/>
    </row>
    <row r="437" spans="6:7" x14ac:dyDescent="0.25">
      <c r="F437" s="3"/>
      <c r="G437" s="4"/>
    </row>
    <row r="438" spans="6:7" x14ac:dyDescent="0.25">
      <c r="F438" s="3"/>
      <c r="G438" s="4"/>
    </row>
    <row r="439" spans="6:7" x14ac:dyDescent="0.25">
      <c r="F439" s="3"/>
      <c r="G439" s="4"/>
    </row>
    <row r="440" spans="6:7" x14ac:dyDescent="0.25">
      <c r="F440" s="3"/>
      <c r="G440" s="4"/>
    </row>
    <row r="441" spans="6:7" x14ac:dyDescent="0.25">
      <c r="F441" s="3"/>
      <c r="G441" s="4"/>
    </row>
    <row r="442" spans="6:7" x14ac:dyDescent="0.25">
      <c r="F442" s="3"/>
      <c r="G442" s="4"/>
    </row>
    <row r="443" spans="6:7" x14ac:dyDescent="0.25">
      <c r="F443" s="3"/>
      <c r="G443" s="4"/>
    </row>
    <row r="444" spans="6:7" x14ac:dyDescent="0.25">
      <c r="F444" s="3"/>
      <c r="G444" s="4"/>
    </row>
    <row r="445" spans="6:7" x14ac:dyDescent="0.25">
      <c r="F445" s="3"/>
      <c r="G445" s="4"/>
    </row>
    <row r="446" spans="6:7" x14ac:dyDescent="0.25">
      <c r="F446" s="3"/>
      <c r="G446" s="4"/>
    </row>
    <row r="447" spans="6:7" x14ac:dyDescent="0.25">
      <c r="F447" s="3"/>
      <c r="G447" s="4"/>
    </row>
    <row r="448" spans="6:7" x14ac:dyDescent="0.25">
      <c r="F448" s="3"/>
      <c r="G448" s="4"/>
    </row>
    <row r="449" spans="6:7" x14ac:dyDescent="0.25">
      <c r="F449" s="3"/>
      <c r="G449" s="4"/>
    </row>
    <row r="450" spans="6:7" x14ac:dyDescent="0.25">
      <c r="F450" s="3"/>
      <c r="G450" s="4"/>
    </row>
    <row r="451" spans="6:7" x14ac:dyDescent="0.25">
      <c r="F451" s="3"/>
      <c r="G451" s="4"/>
    </row>
    <row r="452" spans="6:7" x14ac:dyDescent="0.25">
      <c r="F452" s="3"/>
      <c r="G452" s="4"/>
    </row>
    <row r="453" spans="6:7" x14ac:dyDescent="0.25">
      <c r="F453" s="3"/>
      <c r="G453" s="4"/>
    </row>
    <row r="454" spans="6:7" x14ac:dyDescent="0.25">
      <c r="F454" s="3"/>
      <c r="G454" s="4"/>
    </row>
    <row r="455" spans="6:7" x14ac:dyDescent="0.25">
      <c r="F455" s="3"/>
      <c r="G455" s="4"/>
    </row>
    <row r="456" spans="6:7" x14ac:dyDescent="0.25">
      <c r="F456" s="3"/>
      <c r="G456" s="4"/>
    </row>
    <row r="457" spans="6:7" x14ac:dyDescent="0.25">
      <c r="F457" s="3"/>
      <c r="G457" s="4"/>
    </row>
    <row r="458" spans="6:7" x14ac:dyDescent="0.25">
      <c r="F458" s="3"/>
      <c r="G458" s="4"/>
    </row>
    <row r="459" spans="6:7" x14ac:dyDescent="0.25">
      <c r="F459" s="3"/>
      <c r="G459" s="4"/>
    </row>
    <row r="460" spans="6:7" x14ac:dyDescent="0.25">
      <c r="F460" s="3"/>
      <c r="G460" s="4"/>
    </row>
    <row r="461" spans="6:7" x14ac:dyDescent="0.25">
      <c r="F461" s="3"/>
      <c r="G461" s="4"/>
    </row>
    <row r="462" spans="6:7" x14ac:dyDescent="0.25">
      <c r="F462" s="3"/>
      <c r="G462" s="4"/>
    </row>
    <row r="463" spans="6:7" x14ac:dyDescent="0.25">
      <c r="F463" s="3"/>
      <c r="G463" s="4"/>
    </row>
    <row r="464" spans="6:7" x14ac:dyDescent="0.25">
      <c r="F464" s="3"/>
      <c r="G464" s="4"/>
    </row>
    <row r="465" spans="6:7" x14ac:dyDescent="0.25">
      <c r="F465" s="3"/>
      <c r="G465" s="4"/>
    </row>
    <row r="466" spans="6:7" x14ac:dyDescent="0.25">
      <c r="F466" s="3"/>
      <c r="G466" s="4"/>
    </row>
    <row r="467" spans="6:7" x14ac:dyDescent="0.25">
      <c r="F467" s="3"/>
      <c r="G467" s="4"/>
    </row>
    <row r="468" spans="6:7" x14ac:dyDescent="0.25">
      <c r="F468" s="3"/>
      <c r="G468" s="4"/>
    </row>
    <row r="469" spans="6:7" x14ac:dyDescent="0.25">
      <c r="F469" s="3"/>
      <c r="G469" s="4"/>
    </row>
    <row r="470" spans="6:7" x14ac:dyDescent="0.25">
      <c r="F470" s="3"/>
      <c r="G470" s="4"/>
    </row>
    <row r="471" spans="6:7" x14ac:dyDescent="0.25">
      <c r="F471" s="3"/>
      <c r="G471" s="4"/>
    </row>
    <row r="472" spans="6:7" x14ac:dyDescent="0.25">
      <c r="F472" s="3"/>
      <c r="G472" s="4"/>
    </row>
    <row r="473" spans="6:7" x14ac:dyDescent="0.25">
      <c r="F473" s="3"/>
      <c r="G473" s="4"/>
    </row>
    <row r="474" spans="6:7" x14ac:dyDescent="0.25">
      <c r="F474" s="3"/>
      <c r="G474" s="4"/>
    </row>
    <row r="475" spans="6:7" x14ac:dyDescent="0.25">
      <c r="F475" s="3"/>
      <c r="G475" s="4"/>
    </row>
    <row r="476" spans="6:7" x14ac:dyDescent="0.25">
      <c r="F476" s="3"/>
      <c r="G476" s="4"/>
    </row>
    <row r="477" spans="6:7" x14ac:dyDescent="0.25">
      <c r="F477" s="3"/>
      <c r="G477" s="4"/>
    </row>
    <row r="478" spans="6:7" x14ac:dyDescent="0.25">
      <c r="F478" s="3"/>
      <c r="G478" s="4"/>
    </row>
    <row r="479" spans="6:7" x14ac:dyDescent="0.25">
      <c r="F479" s="3"/>
      <c r="G479" s="4"/>
    </row>
    <row r="480" spans="6:7" x14ac:dyDescent="0.25">
      <c r="F480" s="3"/>
      <c r="G480" s="4"/>
    </row>
    <row r="481" spans="6:7" x14ac:dyDescent="0.25">
      <c r="F481" s="3"/>
      <c r="G481" s="4"/>
    </row>
    <row r="482" spans="6:7" x14ac:dyDescent="0.25">
      <c r="F482" s="3"/>
      <c r="G482" s="4"/>
    </row>
    <row r="483" spans="6:7" x14ac:dyDescent="0.25">
      <c r="F483" s="3"/>
      <c r="G483" s="4"/>
    </row>
    <row r="484" spans="6:7" x14ac:dyDescent="0.25">
      <c r="F484" s="3"/>
      <c r="G484" s="4"/>
    </row>
    <row r="485" spans="6:7" x14ac:dyDescent="0.25">
      <c r="F485" s="3"/>
      <c r="G485" s="4"/>
    </row>
    <row r="486" spans="6:7" x14ac:dyDescent="0.25">
      <c r="F486" s="3"/>
      <c r="G486" s="4"/>
    </row>
    <row r="487" spans="6:7" x14ac:dyDescent="0.25">
      <c r="F487" s="3"/>
      <c r="G487" s="4"/>
    </row>
    <row r="488" spans="6:7" x14ac:dyDescent="0.25">
      <c r="F488" s="3"/>
      <c r="G488" s="4"/>
    </row>
    <row r="489" spans="6:7" x14ac:dyDescent="0.25">
      <c r="F489" s="3"/>
      <c r="G489" s="4"/>
    </row>
    <row r="490" spans="6:7" x14ac:dyDescent="0.25">
      <c r="F490" s="3"/>
      <c r="G490" s="4"/>
    </row>
    <row r="491" spans="6:7" x14ac:dyDescent="0.25">
      <c r="F491" s="3"/>
      <c r="G491" s="4"/>
    </row>
    <row r="492" spans="6:7" x14ac:dyDescent="0.25">
      <c r="F492" s="3"/>
      <c r="G492" s="4"/>
    </row>
    <row r="493" spans="6:7" x14ac:dyDescent="0.25">
      <c r="F493" s="3"/>
      <c r="G493" s="4"/>
    </row>
    <row r="494" spans="6:7" x14ac:dyDescent="0.25">
      <c r="F494" s="3"/>
      <c r="G494" s="4"/>
    </row>
    <row r="495" spans="6:7" x14ac:dyDescent="0.25">
      <c r="F495" s="3"/>
      <c r="G495" s="4"/>
    </row>
    <row r="496" spans="6:7" x14ac:dyDescent="0.25">
      <c r="F496" s="3"/>
      <c r="G496" s="4"/>
    </row>
    <row r="497" spans="6:7" x14ac:dyDescent="0.25">
      <c r="F497" s="3"/>
      <c r="G497" s="4"/>
    </row>
    <row r="498" spans="6:7" x14ac:dyDescent="0.25">
      <c r="F498" s="3"/>
      <c r="G498" s="4"/>
    </row>
    <row r="499" spans="6:7" x14ac:dyDescent="0.25">
      <c r="F499" s="3"/>
      <c r="G499" s="4"/>
    </row>
    <row r="500" spans="6:7" x14ac:dyDescent="0.25">
      <c r="F500" s="3"/>
      <c r="G500" s="4"/>
    </row>
    <row r="501" spans="6:7" x14ac:dyDescent="0.25">
      <c r="F501" s="3"/>
      <c r="G501" s="4"/>
    </row>
    <row r="502" spans="6:7" x14ac:dyDescent="0.25">
      <c r="F502" s="3"/>
      <c r="G502" s="4"/>
    </row>
    <row r="503" spans="6:7" x14ac:dyDescent="0.25">
      <c r="F503" s="3"/>
      <c r="G503" s="4"/>
    </row>
    <row r="504" spans="6:7" x14ac:dyDescent="0.25">
      <c r="F504" s="3"/>
      <c r="G504" s="4"/>
    </row>
    <row r="505" spans="6:7" x14ac:dyDescent="0.25">
      <c r="F505" s="3"/>
      <c r="G505" s="4"/>
    </row>
    <row r="506" spans="6:7" x14ac:dyDescent="0.25">
      <c r="F506" s="3"/>
      <c r="G506" s="4"/>
    </row>
    <row r="507" spans="6:7" x14ac:dyDescent="0.25">
      <c r="F507" s="3"/>
      <c r="G507" s="4"/>
    </row>
    <row r="508" spans="6:7" x14ac:dyDescent="0.25">
      <c r="F508" s="3"/>
      <c r="G508" s="4"/>
    </row>
    <row r="509" spans="6:7" x14ac:dyDescent="0.25">
      <c r="F509" s="3"/>
      <c r="G509" s="4"/>
    </row>
    <row r="510" spans="6:7" x14ac:dyDescent="0.25">
      <c r="F510" s="3"/>
      <c r="G510" s="4"/>
    </row>
    <row r="511" spans="6:7" x14ac:dyDescent="0.25">
      <c r="F511" s="3"/>
      <c r="G511" s="4"/>
    </row>
    <row r="512" spans="6:7" x14ac:dyDescent="0.25">
      <c r="F512" s="3"/>
      <c r="G512" s="4"/>
    </row>
    <row r="513" spans="6:7" x14ac:dyDescent="0.25">
      <c r="F513" s="3"/>
      <c r="G513" s="4"/>
    </row>
    <row r="514" spans="6:7" x14ac:dyDescent="0.25">
      <c r="F514" s="3"/>
      <c r="G514" s="4"/>
    </row>
    <row r="515" spans="6:7" x14ac:dyDescent="0.25">
      <c r="F515" s="3"/>
      <c r="G515" s="4"/>
    </row>
    <row r="516" spans="6:7" x14ac:dyDescent="0.25">
      <c r="F516" s="3"/>
      <c r="G516" s="4"/>
    </row>
    <row r="517" spans="6:7" x14ac:dyDescent="0.25">
      <c r="F517" s="3"/>
      <c r="G517" s="4"/>
    </row>
    <row r="518" spans="6:7" x14ac:dyDescent="0.25">
      <c r="F518" s="3"/>
      <c r="G518" s="4"/>
    </row>
    <row r="519" spans="6:7" x14ac:dyDescent="0.25">
      <c r="F519" s="3"/>
      <c r="G519" s="4"/>
    </row>
    <row r="520" spans="6:7" x14ac:dyDescent="0.25">
      <c r="F520" s="3"/>
      <c r="G520" s="4"/>
    </row>
    <row r="521" spans="6:7" x14ac:dyDescent="0.25">
      <c r="F521" s="3"/>
      <c r="G521" s="4"/>
    </row>
    <row r="522" spans="6:7" x14ac:dyDescent="0.25">
      <c r="F522" s="3"/>
      <c r="G522" s="4"/>
    </row>
    <row r="523" spans="6:7" x14ac:dyDescent="0.25">
      <c r="F523" s="3"/>
      <c r="G523" s="4"/>
    </row>
    <row r="524" spans="6:7" x14ac:dyDescent="0.25">
      <c r="F524" s="3"/>
      <c r="G524" s="4"/>
    </row>
    <row r="525" spans="6:7" x14ac:dyDescent="0.25">
      <c r="F525" s="3"/>
      <c r="G525" s="4"/>
    </row>
    <row r="526" spans="6:7" x14ac:dyDescent="0.25">
      <c r="F526" s="3"/>
      <c r="G526" s="4"/>
    </row>
    <row r="527" spans="6:7" x14ac:dyDescent="0.25">
      <c r="F527" s="3"/>
      <c r="G527" s="4"/>
    </row>
    <row r="528" spans="6:7" x14ac:dyDescent="0.25">
      <c r="F528" s="3"/>
      <c r="G528" s="4"/>
    </row>
    <row r="529" spans="6:7" x14ac:dyDescent="0.25">
      <c r="F529" s="3"/>
      <c r="G529" s="4"/>
    </row>
    <row r="530" spans="6:7" x14ac:dyDescent="0.25">
      <c r="F530" s="3"/>
      <c r="G530" s="4"/>
    </row>
    <row r="531" spans="6:7" x14ac:dyDescent="0.25">
      <c r="F531" s="3"/>
      <c r="G531" s="4"/>
    </row>
    <row r="532" spans="6:7" x14ac:dyDescent="0.25">
      <c r="F532" s="3"/>
      <c r="G532" s="4"/>
    </row>
    <row r="533" spans="6:7" x14ac:dyDescent="0.25">
      <c r="F533" s="3"/>
      <c r="G533" s="4"/>
    </row>
    <row r="534" spans="6:7" x14ac:dyDescent="0.25">
      <c r="F534" s="3"/>
      <c r="G534" s="4"/>
    </row>
    <row r="535" spans="6:7" x14ac:dyDescent="0.25">
      <c r="F535" s="3"/>
      <c r="G535" s="4"/>
    </row>
    <row r="536" spans="6:7" x14ac:dyDescent="0.25">
      <c r="F536" s="3"/>
      <c r="G536" s="4"/>
    </row>
    <row r="537" spans="6:7" x14ac:dyDescent="0.25">
      <c r="F537" s="3"/>
      <c r="G537" s="4"/>
    </row>
    <row r="538" spans="6:7" x14ac:dyDescent="0.25">
      <c r="F538" s="3"/>
      <c r="G538" s="4"/>
    </row>
    <row r="539" spans="6:7" x14ac:dyDescent="0.25">
      <c r="F539" s="3"/>
      <c r="G539" s="4"/>
    </row>
    <row r="540" spans="6:7" x14ac:dyDescent="0.25">
      <c r="F540" s="3"/>
      <c r="G540" s="4"/>
    </row>
    <row r="541" spans="6:7" x14ac:dyDescent="0.25">
      <c r="F541" s="3"/>
      <c r="G541" s="4"/>
    </row>
    <row r="542" spans="6:7" x14ac:dyDescent="0.25">
      <c r="F542" s="3"/>
      <c r="G542" s="4"/>
    </row>
    <row r="543" spans="6:7" x14ac:dyDescent="0.25">
      <c r="F543" s="3"/>
      <c r="G543" s="4"/>
    </row>
    <row r="544" spans="6:7" x14ac:dyDescent="0.25">
      <c r="F544" s="3"/>
      <c r="G544" s="4"/>
    </row>
    <row r="545" spans="6:7" x14ac:dyDescent="0.25">
      <c r="F545" s="3"/>
      <c r="G545" s="4"/>
    </row>
    <row r="546" spans="6:7" x14ac:dyDescent="0.25">
      <c r="F546" s="3"/>
      <c r="G546" s="4"/>
    </row>
    <row r="547" spans="6:7" x14ac:dyDescent="0.25">
      <c r="F547" s="3"/>
      <c r="G547" s="4"/>
    </row>
    <row r="548" spans="6:7" x14ac:dyDescent="0.25">
      <c r="F548" s="3"/>
      <c r="G548" s="4"/>
    </row>
    <row r="549" spans="6:7" x14ac:dyDescent="0.25">
      <c r="F549" s="3"/>
      <c r="G549" s="4"/>
    </row>
    <row r="550" spans="6:7" x14ac:dyDescent="0.25">
      <c r="F550" s="3"/>
      <c r="G550" s="4"/>
    </row>
    <row r="551" spans="6:7" x14ac:dyDescent="0.25">
      <c r="F551" s="3"/>
      <c r="G551" s="4"/>
    </row>
    <row r="552" spans="6:7" x14ac:dyDescent="0.25">
      <c r="F552" s="3"/>
      <c r="G552" s="4"/>
    </row>
    <row r="553" spans="6:7" x14ac:dyDescent="0.25">
      <c r="F553" s="3"/>
      <c r="G553" s="4"/>
    </row>
    <row r="554" spans="6:7" x14ac:dyDescent="0.25">
      <c r="F554" s="3"/>
      <c r="G554" s="4"/>
    </row>
    <row r="555" spans="6:7" x14ac:dyDescent="0.25">
      <c r="F555" s="3"/>
      <c r="G555" s="4"/>
    </row>
    <row r="556" spans="6:7" x14ac:dyDescent="0.25">
      <c r="F556" s="3"/>
      <c r="G556" s="4"/>
    </row>
    <row r="557" spans="6:7" x14ac:dyDescent="0.25">
      <c r="F557" s="3"/>
      <c r="G557" s="4"/>
    </row>
    <row r="558" spans="6:7" x14ac:dyDescent="0.25">
      <c r="F558" s="3"/>
      <c r="G558" s="4"/>
    </row>
    <row r="559" spans="6:7" x14ac:dyDescent="0.25">
      <c r="F559" s="3"/>
      <c r="G559" s="4"/>
    </row>
    <row r="560" spans="6:7" x14ac:dyDescent="0.25">
      <c r="F560" s="3"/>
      <c r="G560" s="4"/>
    </row>
    <row r="561" spans="6:7" x14ac:dyDescent="0.25">
      <c r="F561" s="3"/>
      <c r="G561" s="4"/>
    </row>
    <row r="562" spans="6:7" x14ac:dyDescent="0.25">
      <c r="F562" s="3"/>
      <c r="G562" s="4"/>
    </row>
    <row r="563" spans="6:7" x14ac:dyDescent="0.25">
      <c r="F563" s="3"/>
      <c r="G563" s="4"/>
    </row>
    <row r="564" spans="6:7" x14ac:dyDescent="0.25">
      <c r="F564" s="3"/>
      <c r="G564" s="4"/>
    </row>
    <row r="565" spans="6:7" x14ac:dyDescent="0.25">
      <c r="F565" s="3"/>
      <c r="G565" s="4"/>
    </row>
    <row r="566" spans="6:7" x14ac:dyDescent="0.25">
      <c r="F566" s="3"/>
      <c r="G566" s="4"/>
    </row>
    <row r="567" spans="6:7" x14ac:dyDescent="0.25">
      <c r="F567" s="3"/>
      <c r="G567" s="4"/>
    </row>
    <row r="568" spans="6:7" x14ac:dyDescent="0.25">
      <c r="F568" s="3"/>
      <c r="G568" s="4"/>
    </row>
    <row r="569" spans="6:7" x14ac:dyDescent="0.25">
      <c r="F569" s="3"/>
      <c r="G569" s="4"/>
    </row>
    <row r="570" spans="6:7" x14ac:dyDescent="0.25">
      <c r="F570" s="3"/>
      <c r="G570" s="4"/>
    </row>
    <row r="571" spans="6:7" x14ac:dyDescent="0.25">
      <c r="F571" s="3"/>
      <c r="G571" s="4"/>
    </row>
    <row r="572" spans="6:7" x14ac:dyDescent="0.25">
      <c r="F572" s="3"/>
      <c r="G572" s="4"/>
    </row>
    <row r="573" spans="6:7" x14ac:dyDescent="0.25">
      <c r="F573" s="3"/>
      <c r="G573" s="4"/>
    </row>
    <row r="574" spans="6:7" x14ac:dyDescent="0.25">
      <c r="F574" s="3"/>
      <c r="G574" s="4"/>
    </row>
    <row r="575" spans="6:7" x14ac:dyDescent="0.25">
      <c r="F575" s="3"/>
      <c r="G575" s="4"/>
    </row>
    <row r="576" spans="6:7" x14ac:dyDescent="0.25">
      <c r="F576" s="3"/>
      <c r="G576" s="4"/>
    </row>
    <row r="577" spans="6:7" x14ac:dyDescent="0.25">
      <c r="F577" s="3"/>
      <c r="G577" s="4"/>
    </row>
    <row r="578" spans="6:7" x14ac:dyDescent="0.25">
      <c r="F578" s="3"/>
      <c r="G578" s="4"/>
    </row>
    <row r="579" spans="6:7" x14ac:dyDescent="0.25">
      <c r="F579" s="3"/>
      <c r="G579" s="4"/>
    </row>
    <row r="580" spans="6:7" x14ac:dyDescent="0.25">
      <c r="F580" s="3"/>
      <c r="G580" s="4"/>
    </row>
    <row r="581" spans="6:7" x14ac:dyDescent="0.25">
      <c r="F581" s="3"/>
      <c r="G581" s="4"/>
    </row>
    <row r="582" spans="6:7" x14ac:dyDescent="0.25">
      <c r="F582" s="3"/>
      <c r="G582" s="4"/>
    </row>
    <row r="583" spans="6:7" x14ac:dyDescent="0.25">
      <c r="F583" s="3"/>
      <c r="G583" s="4"/>
    </row>
    <row r="584" spans="6:7" x14ac:dyDescent="0.25">
      <c r="F584" s="3"/>
      <c r="G584" s="4"/>
    </row>
    <row r="585" spans="6:7" x14ac:dyDescent="0.25">
      <c r="F585" s="3"/>
      <c r="G585" s="4"/>
    </row>
    <row r="586" spans="6:7" x14ac:dyDescent="0.25">
      <c r="F586" s="3"/>
      <c r="G586" s="4"/>
    </row>
    <row r="587" spans="6:7" x14ac:dyDescent="0.25">
      <c r="F587" s="3"/>
      <c r="G587" s="4"/>
    </row>
    <row r="588" spans="6:7" x14ac:dyDescent="0.25">
      <c r="F588" s="3"/>
      <c r="G588" s="4"/>
    </row>
    <row r="589" spans="6:7" x14ac:dyDescent="0.25">
      <c r="F589" s="3"/>
      <c r="G589" s="4"/>
    </row>
    <row r="590" spans="6:7" x14ac:dyDescent="0.25">
      <c r="F590" s="3"/>
      <c r="G590" s="4"/>
    </row>
    <row r="591" spans="6:7" x14ac:dyDescent="0.25">
      <c r="F591" s="3"/>
      <c r="G591" s="4"/>
    </row>
    <row r="592" spans="6:7" x14ac:dyDescent="0.25">
      <c r="F592" s="3"/>
      <c r="G592" s="4"/>
    </row>
    <row r="593" spans="6:7" x14ac:dyDescent="0.25">
      <c r="F593" s="3"/>
      <c r="G593" s="4"/>
    </row>
    <row r="594" spans="6:7" x14ac:dyDescent="0.25">
      <c r="F594" s="3"/>
      <c r="G594" s="4"/>
    </row>
    <row r="595" spans="6:7" x14ac:dyDescent="0.25">
      <c r="F595" s="3"/>
      <c r="G595" s="4"/>
    </row>
    <row r="596" spans="6:7" x14ac:dyDescent="0.25">
      <c r="F596" s="3"/>
      <c r="G596" s="4"/>
    </row>
    <row r="597" spans="6:7" x14ac:dyDescent="0.25">
      <c r="F597" s="3"/>
      <c r="G597" s="4"/>
    </row>
    <row r="598" spans="6:7" x14ac:dyDescent="0.25">
      <c r="F598" s="3"/>
      <c r="G598" s="4"/>
    </row>
    <row r="599" spans="6:7" x14ac:dyDescent="0.25">
      <c r="F599" s="3"/>
      <c r="G599" s="4"/>
    </row>
    <row r="600" spans="6:7" x14ac:dyDescent="0.25">
      <c r="F600" s="3"/>
      <c r="G600" s="4"/>
    </row>
    <row r="601" spans="6:7" x14ac:dyDescent="0.25">
      <c r="F601" s="3"/>
      <c r="G601" s="4"/>
    </row>
    <row r="602" spans="6:7" x14ac:dyDescent="0.25">
      <c r="F602" s="3"/>
      <c r="G602" s="4"/>
    </row>
    <row r="603" spans="6:7" x14ac:dyDescent="0.25">
      <c r="F603" s="3"/>
      <c r="G603" s="4"/>
    </row>
    <row r="604" spans="6:7" x14ac:dyDescent="0.25">
      <c r="F604" s="3"/>
      <c r="G604" s="4"/>
    </row>
    <row r="605" spans="6:7" x14ac:dyDescent="0.25">
      <c r="F605" s="3"/>
      <c r="G605" s="4"/>
    </row>
    <row r="606" spans="6:7" x14ac:dyDescent="0.25">
      <c r="F606" s="3"/>
      <c r="G606" s="4"/>
    </row>
    <row r="607" spans="6:7" x14ac:dyDescent="0.25">
      <c r="F607" s="3"/>
      <c r="G607" s="4"/>
    </row>
    <row r="608" spans="6:7" x14ac:dyDescent="0.25">
      <c r="F608" s="3"/>
      <c r="G608" s="4"/>
    </row>
    <row r="609" spans="6:7" x14ac:dyDescent="0.25">
      <c r="F609" s="3"/>
      <c r="G609" s="4"/>
    </row>
    <row r="610" spans="6:7" x14ac:dyDescent="0.25">
      <c r="F610" s="3"/>
      <c r="G610" s="4"/>
    </row>
    <row r="611" spans="6:7" x14ac:dyDescent="0.25">
      <c r="F611" s="3"/>
      <c r="G611" s="4"/>
    </row>
    <row r="612" spans="6:7" x14ac:dyDescent="0.25">
      <c r="F612" s="3"/>
      <c r="G612" s="4"/>
    </row>
    <row r="613" spans="6:7" x14ac:dyDescent="0.25">
      <c r="F613" s="3"/>
      <c r="G613" s="4"/>
    </row>
    <row r="614" spans="6:7" x14ac:dyDescent="0.25">
      <c r="F614" s="3"/>
      <c r="G614" s="4"/>
    </row>
    <row r="615" spans="6:7" x14ac:dyDescent="0.25">
      <c r="F615" s="3"/>
      <c r="G615" s="4"/>
    </row>
    <row r="616" spans="6:7" x14ac:dyDescent="0.25">
      <c r="F616" s="3"/>
      <c r="G616" s="4"/>
    </row>
    <row r="617" spans="6:7" x14ac:dyDescent="0.25">
      <c r="F617" s="3"/>
      <c r="G617" s="4"/>
    </row>
    <row r="618" spans="6:7" x14ac:dyDescent="0.25">
      <c r="F618" s="3"/>
      <c r="G618" s="4"/>
    </row>
    <row r="619" spans="6:7" x14ac:dyDescent="0.25">
      <c r="F619" s="3"/>
      <c r="G619" s="4"/>
    </row>
    <row r="620" spans="6:7" x14ac:dyDescent="0.25">
      <c r="F620" s="3"/>
      <c r="G620" s="4"/>
    </row>
    <row r="621" spans="6:7" x14ac:dyDescent="0.25">
      <c r="F621" s="3"/>
      <c r="G621" s="4"/>
    </row>
    <row r="622" spans="6:7" x14ac:dyDescent="0.25">
      <c r="F622" s="3"/>
      <c r="G622" s="4"/>
    </row>
    <row r="623" spans="6:7" x14ac:dyDescent="0.25">
      <c r="F623" s="3"/>
      <c r="G623" s="4"/>
    </row>
    <row r="624" spans="6:7" x14ac:dyDescent="0.25">
      <c r="F624" s="3"/>
      <c r="G624" s="4"/>
    </row>
    <row r="625" spans="6:7" x14ac:dyDescent="0.25">
      <c r="F625" s="3"/>
      <c r="G625" s="4"/>
    </row>
    <row r="626" spans="6:7" x14ac:dyDescent="0.25">
      <c r="F626" s="3"/>
      <c r="G626" s="4"/>
    </row>
    <row r="627" spans="6:7" x14ac:dyDescent="0.25">
      <c r="F627" s="3"/>
      <c r="G627" s="4"/>
    </row>
    <row r="628" spans="6:7" x14ac:dyDescent="0.25">
      <c r="F628" s="3"/>
      <c r="G628" s="4"/>
    </row>
    <row r="629" spans="6:7" x14ac:dyDescent="0.25">
      <c r="F629" s="3"/>
      <c r="G629" s="4"/>
    </row>
    <row r="630" spans="6:7" x14ac:dyDescent="0.25">
      <c r="F630" s="3"/>
      <c r="G630" s="4"/>
    </row>
    <row r="631" spans="6:7" x14ac:dyDescent="0.25">
      <c r="F631" s="3"/>
      <c r="G631" s="4"/>
    </row>
    <row r="632" spans="6:7" x14ac:dyDescent="0.25">
      <c r="F632" s="3"/>
      <c r="G632" s="4"/>
    </row>
    <row r="633" spans="6:7" x14ac:dyDescent="0.25">
      <c r="F633" s="3"/>
      <c r="G633" s="4"/>
    </row>
    <row r="634" spans="6:7" x14ac:dyDescent="0.25">
      <c r="F634" s="3"/>
      <c r="G634" s="4"/>
    </row>
    <row r="635" spans="6:7" x14ac:dyDescent="0.25">
      <c r="F635" s="3"/>
      <c r="G635" s="4"/>
    </row>
    <row r="636" spans="6:7" x14ac:dyDescent="0.25">
      <c r="F636" s="3"/>
      <c r="G636" s="4"/>
    </row>
    <row r="637" spans="6:7" x14ac:dyDescent="0.25">
      <c r="F637" s="3"/>
      <c r="G637" s="4"/>
    </row>
    <row r="638" spans="6:7" x14ac:dyDescent="0.25">
      <c r="F638" s="3"/>
      <c r="G638" s="4"/>
    </row>
    <row r="639" spans="6:7" x14ac:dyDescent="0.25">
      <c r="F639" s="3"/>
      <c r="G639" s="4"/>
    </row>
    <row r="640" spans="6:7" x14ac:dyDescent="0.25">
      <c r="F640" s="3"/>
      <c r="G640" s="4"/>
    </row>
    <row r="641" spans="6:7" x14ac:dyDescent="0.25">
      <c r="F641" s="3"/>
      <c r="G641" s="4"/>
    </row>
    <row r="642" spans="6:7" x14ac:dyDescent="0.25">
      <c r="F642" s="3"/>
      <c r="G642" s="4"/>
    </row>
    <row r="643" spans="6:7" x14ac:dyDescent="0.25">
      <c r="F643" s="3"/>
      <c r="G643" s="4"/>
    </row>
    <row r="644" spans="6:7" x14ac:dyDescent="0.25">
      <c r="F644" s="3"/>
      <c r="G644" s="4"/>
    </row>
    <row r="645" spans="6:7" x14ac:dyDescent="0.25">
      <c r="F645" s="3"/>
      <c r="G645" s="4"/>
    </row>
    <row r="646" spans="6:7" x14ac:dyDescent="0.25">
      <c r="F646" s="3"/>
      <c r="G646" s="4"/>
    </row>
    <row r="647" spans="6:7" x14ac:dyDescent="0.25">
      <c r="F647" s="3"/>
      <c r="G647" s="4"/>
    </row>
    <row r="648" spans="6:7" x14ac:dyDescent="0.25">
      <c r="F648" s="3"/>
      <c r="G648" s="4"/>
    </row>
    <row r="649" spans="6:7" x14ac:dyDescent="0.25">
      <c r="F649" s="3"/>
      <c r="G649" s="4"/>
    </row>
    <row r="650" spans="6:7" x14ac:dyDescent="0.25">
      <c r="F650" s="3"/>
      <c r="G650" s="4"/>
    </row>
    <row r="651" spans="6:7" x14ac:dyDescent="0.25">
      <c r="F651" s="3"/>
      <c r="G651" s="4"/>
    </row>
    <row r="652" spans="6:7" x14ac:dyDescent="0.25">
      <c r="F652" s="3"/>
      <c r="G652" s="4"/>
    </row>
    <row r="653" spans="6:7" x14ac:dyDescent="0.25">
      <c r="F653" s="3"/>
      <c r="G653" s="4"/>
    </row>
    <row r="654" spans="6:7" x14ac:dyDescent="0.25">
      <c r="F654" s="3"/>
      <c r="G654" s="4"/>
    </row>
    <row r="655" spans="6:7" x14ac:dyDescent="0.25">
      <c r="F655" s="3"/>
      <c r="G655" s="4"/>
    </row>
    <row r="656" spans="6:7" x14ac:dyDescent="0.25">
      <c r="F656" s="3"/>
      <c r="G656" s="4"/>
    </row>
    <row r="657" spans="6:7" x14ac:dyDescent="0.25">
      <c r="F657" s="3"/>
      <c r="G657" s="4"/>
    </row>
  </sheetData>
  <mergeCells count="1">
    <mergeCell ref="A2:L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83B9C-5D60-4023-8134-FF63A49D8A74}">
  <dimension ref="A2:T16"/>
  <sheetViews>
    <sheetView workbookViewId="0">
      <selection activeCell="A2" sqref="A2:XFD2"/>
    </sheetView>
  </sheetViews>
  <sheetFormatPr defaultRowHeight="15" x14ac:dyDescent="0.25"/>
  <sheetData>
    <row r="2" spans="1:20" ht="26.25" x14ac:dyDescent="0.4">
      <c r="A2" s="37" t="s">
        <v>55</v>
      </c>
      <c r="B2" s="38"/>
      <c r="C2" s="38"/>
      <c r="D2" s="38"/>
      <c r="E2" s="38"/>
      <c r="F2" s="38"/>
      <c r="G2" s="38"/>
      <c r="H2" s="38"/>
      <c r="I2" s="38"/>
      <c r="J2" s="38"/>
      <c r="K2" s="38"/>
      <c r="L2" s="38"/>
      <c r="M2" s="38"/>
      <c r="N2" s="38"/>
      <c r="O2" s="38"/>
      <c r="P2" s="38"/>
      <c r="Q2" s="38"/>
      <c r="R2" s="38"/>
      <c r="S2" s="38"/>
      <c r="T2" s="38"/>
    </row>
    <row r="5" spans="1:20" x14ac:dyDescent="0.25">
      <c r="C5" t="s">
        <v>56</v>
      </c>
      <c r="D5" t="s">
        <v>49</v>
      </c>
    </row>
    <row r="6" spans="1:20" x14ac:dyDescent="0.25">
      <c r="B6" t="s">
        <v>57</v>
      </c>
      <c r="C6">
        <f>AVERAGE(data[Amount])</f>
        <v>4136.2299999999996</v>
      </c>
      <c r="D6">
        <f>AVERAGE(data[Units])</f>
        <v>152.19999999999999</v>
      </c>
    </row>
    <row r="7" spans="1:20" x14ac:dyDescent="0.25">
      <c r="B7" t="s">
        <v>58</v>
      </c>
      <c r="C7">
        <f>MEDIAN(data[Amount])</f>
        <v>3437</v>
      </c>
      <c r="D7">
        <f>MEDIAN(data[Units])</f>
        <v>124.5</v>
      </c>
      <c r="G7" t="s">
        <v>59</v>
      </c>
    </row>
    <row r="8" spans="1:20" x14ac:dyDescent="0.25">
      <c r="B8" t="s">
        <v>60</v>
      </c>
      <c r="C8">
        <f>MIN(data[Amount])</f>
        <v>0</v>
      </c>
      <c r="D8">
        <f>MIN(data[Units])</f>
        <v>0</v>
      </c>
    </row>
    <row r="9" spans="1:20" x14ac:dyDescent="0.25">
      <c r="B9" t="s">
        <v>61</v>
      </c>
      <c r="C9">
        <f>MAX(data[Amount])</f>
        <v>16184</v>
      </c>
      <c r="D9">
        <f>MAX(data[Units])</f>
        <v>525</v>
      </c>
    </row>
    <row r="10" spans="1:20" x14ac:dyDescent="0.25">
      <c r="B10" t="s">
        <v>62</v>
      </c>
      <c r="C10">
        <f>C9-C8</f>
        <v>16184</v>
      </c>
      <c r="D10">
        <f>D9-D8</f>
        <v>525</v>
      </c>
    </row>
    <row r="12" spans="1:20" x14ac:dyDescent="0.25">
      <c r="B12" t="s">
        <v>63</v>
      </c>
      <c r="C12">
        <f>_xlfn.PERCENTILE.EXC(data[Amount],0.25)</f>
        <v>1652</v>
      </c>
      <c r="D12">
        <f>_xlfn.PERCENTILE.EXC(data[Units],0.25)</f>
        <v>54</v>
      </c>
      <c r="G12" t="s">
        <v>65</v>
      </c>
      <c r="L12" t="s">
        <v>67</v>
      </c>
    </row>
    <row r="13" spans="1:20" x14ac:dyDescent="0.25">
      <c r="B13" t="s">
        <v>64</v>
      </c>
      <c r="C13">
        <f>_xlfn.PERCENTILE.EXC(data[Amount],0.75)</f>
        <v>6245.75</v>
      </c>
      <c r="D13">
        <f>_xlfn.PERCENTILE.EXC(data[Units],0.75)</f>
        <v>223.5</v>
      </c>
      <c r="G13" t="s">
        <v>66</v>
      </c>
    </row>
    <row r="16" spans="1:20" x14ac:dyDescent="0.25">
      <c r="B16" t="s">
        <v>68</v>
      </c>
      <c r="E16" t="s">
        <v>69</v>
      </c>
      <c r="I16" t="s">
        <v>70</v>
      </c>
    </row>
  </sheetData>
  <mergeCells count="1">
    <mergeCell ref="A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397A8-351F-445C-8332-BAEE69E219E3}">
  <dimension ref="A2:T306"/>
  <sheetViews>
    <sheetView workbookViewId="0">
      <selection activeCell="A2" sqref="A2:XFD2"/>
    </sheetView>
  </sheetViews>
  <sheetFormatPr defaultRowHeight="15" x14ac:dyDescent="0.25"/>
  <cols>
    <col min="3" max="3" width="16" bestFit="1" customWidth="1"/>
    <col min="4" max="4" width="12.5703125" bestFit="1" customWidth="1"/>
    <col min="5" max="5" width="21.85546875" bestFit="1" customWidth="1"/>
    <col min="6" max="6" width="12.5703125" customWidth="1"/>
    <col min="7" max="7" width="11.140625" customWidth="1"/>
    <col min="9" max="9" width="13.85546875" customWidth="1"/>
  </cols>
  <sheetData>
    <row r="2" spans="1:20" ht="26.25" x14ac:dyDescent="0.4">
      <c r="A2" s="37" t="s">
        <v>71</v>
      </c>
      <c r="B2" s="38"/>
      <c r="C2" s="38"/>
      <c r="D2" s="38"/>
      <c r="E2" s="38"/>
      <c r="F2" s="38"/>
      <c r="G2" s="38"/>
      <c r="H2" s="38"/>
      <c r="I2" s="38"/>
      <c r="J2" s="38"/>
      <c r="K2" s="38"/>
      <c r="L2" s="38"/>
      <c r="M2" s="38"/>
      <c r="N2" s="38"/>
      <c r="O2" s="38"/>
      <c r="P2" s="38"/>
      <c r="Q2" s="38"/>
      <c r="R2" s="38"/>
      <c r="S2" s="38"/>
      <c r="T2" s="38"/>
    </row>
    <row r="5" spans="1:20" x14ac:dyDescent="0.25">
      <c r="I5" t="s">
        <v>72</v>
      </c>
      <c r="L5" t="s">
        <v>73</v>
      </c>
    </row>
    <row r="6" spans="1:20" x14ac:dyDescent="0.25">
      <c r="C6" s="11" t="s">
        <v>11</v>
      </c>
      <c r="D6" s="14" t="s">
        <v>12</v>
      </c>
      <c r="E6" s="14" t="s">
        <v>0</v>
      </c>
      <c r="F6" s="15" t="s">
        <v>1</v>
      </c>
      <c r="G6" s="16" t="s">
        <v>49</v>
      </c>
      <c r="I6" s="15" t="s">
        <v>1</v>
      </c>
      <c r="L6" s="16" t="s">
        <v>49</v>
      </c>
    </row>
    <row r="7" spans="1:20" x14ac:dyDescent="0.25">
      <c r="C7" s="12" t="s">
        <v>5</v>
      </c>
      <c r="D7" s="17" t="s">
        <v>36</v>
      </c>
      <c r="E7" s="17" t="s">
        <v>16</v>
      </c>
      <c r="F7" s="18">
        <v>16184</v>
      </c>
      <c r="G7" s="19">
        <v>39</v>
      </c>
      <c r="I7" s="18">
        <v>16184</v>
      </c>
      <c r="L7" s="19">
        <v>39</v>
      </c>
    </row>
    <row r="8" spans="1:20" x14ac:dyDescent="0.25">
      <c r="C8" s="13" t="s">
        <v>5</v>
      </c>
      <c r="D8" s="20" t="s">
        <v>34</v>
      </c>
      <c r="E8" s="20" t="s">
        <v>20</v>
      </c>
      <c r="F8" s="21">
        <v>15610</v>
      </c>
      <c r="G8" s="22">
        <v>339</v>
      </c>
      <c r="I8" s="21">
        <v>15610</v>
      </c>
      <c r="L8" s="22">
        <v>339</v>
      </c>
    </row>
    <row r="9" spans="1:20" x14ac:dyDescent="0.25">
      <c r="C9" s="12" t="s">
        <v>9</v>
      </c>
      <c r="D9" s="17" t="s">
        <v>34</v>
      </c>
      <c r="E9" s="17" t="s">
        <v>28</v>
      </c>
      <c r="F9" s="18">
        <v>14329</v>
      </c>
      <c r="G9" s="19">
        <v>150</v>
      </c>
      <c r="I9" s="18">
        <v>14329</v>
      </c>
      <c r="L9" s="19">
        <v>150</v>
      </c>
    </row>
    <row r="10" spans="1:20" x14ac:dyDescent="0.25">
      <c r="C10" s="13" t="s">
        <v>5</v>
      </c>
      <c r="D10" s="20" t="s">
        <v>35</v>
      </c>
      <c r="E10" s="20" t="s">
        <v>15</v>
      </c>
      <c r="F10" s="21">
        <v>13391</v>
      </c>
      <c r="G10" s="22">
        <v>201</v>
      </c>
      <c r="I10" s="21">
        <v>13391</v>
      </c>
      <c r="L10" s="22">
        <v>201</v>
      </c>
    </row>
    <row r="11" spans="1:20" x14ac:dyDescent="0.25">
      <c r="C11" s="13" t="s">
        <v>10</v>
      </c>
      <c r="D11" s="20" t="s">
        <v>39</v>
      </c>
      <c r="E11" s="20" t="s">
        <v>33</v>
      </c>
      <c r="F11" s="21">
        <v>12950</v>
      </c>
      <c r="G11" s="22">
        <v>30</v>
      </c>
      <c r="I11" s="21">
        <v>12950</v>
      </c>
      <c r="L11" s="22">
        <v>30</v>
      </c>
    </row>
    <row r="12" spans="1:20" x14ac:dyDescent="0.25">
      <c r="C12" s="12" t="s">
        <v>40</v>
      </c>
      <c r="D12" s="17" t="s">
        <v>35</v>
      </c>
      <c r="E12" s="17" t="s">
        <v>32</v>
      </c>
      <c r="F12" s="18">
        <v>12348</v>
      </c>
      <c r="G12" s="19">
        <v>234</v>
      </c>
      <c r="I12" s="18">
        <v>12348</v>
      </c>
      <c r="L12" s="19">
        <v>234</v>
      </c>
    </row>
    <row r="13" spans="1:20" x14ac:dyDescent="0.25">
      <c r="C13" s="12" t="s">
        <v>2</v>
      </c>
      <c r="D13" s="17" t="s">
        <v>37</v>
      </c>
      <c r="E13" s="17" t="s">
        <v>18</v>
      </c>
      <c r="F13" s="18">
        <v>11571</v>
      </c>
      <c r="G13" s="19">
        <v>138</v>
      </c>
      <c r="I13" s="18">
        <v>11571</v>
      </c>
      <c r="L13" s="19">
        <v>138</v>
      </c>
    </row>
    <row r="14" spans="1:20" x14ac:dyDescent="0.25">
      <c r="C14" s="13" t="s">
        <v>9</v>
      </c>
      <c r="D14" s="20" t="s">
        <v>36</v>
      </c>
      <c r="E14" s="20" t="s">
        <v>27</v>
      </c>
      <c r="F14" s="21">
        <v>11522</v>
      </c>
      <c r="G14" s="22">
        <v>204</v>
      </c>
      <c r="I14" s="21">
        <v>11522</v>
      </c>
      <c r="L14" s="22">
        <v>204</v>
      </c>
    </row>
    <row r="15" spans="1:20" x14ac:dyDescent="0.25">
      <c r="C15" s="12" t="s">
        <v>2</v>
      </c>
      <c r="D15" s="17" t="s">
        <v>36</v>
      </c>
      <c r="E15" s="17" t="s">
        <v>16</v>
      </c>
      <c r="F15" s="18">
        <v>11417</v>
      </c>
      <c r="G15" s="19">
        <v>21</v>
      </c>
      <c r="I15" s="18">
        <v>11417</v>
      </c>
      <c r="L15" s="19">
        <v>21</v>
      </c>
    </row>
    <row r="16" spans="1:20" x14ac:dyDescent="0.25">
      <c r="C16" s="13" t="s">
        <v>41</v>
      </c>
      <c r="D16" s="20" t="s">
        <v>36</v>
      </c>
      <c r="E16" s="20" t="s">
        <v>13</v>
      </c>
      <c r="F16" s="21">
        <v>10311</v>
      </c>
      <c r="G16" s="22">
        <v>231</v>
      </c>
      <c r="I16" s="21">
        <v>10311</v>
      </c>
      <c r="L16" s="22">
        <v>231</v>
      </c>
    </row>
    <row r="17" spans="3:12" x14ac:dyDescent="0.25">
      <c r="C17" s="12" t="s">
        <v>41</v>
      </c>
      <c r="D17" s="17" t="s">
        <v>36</v>
      </c>
      <c r="E17" s="17" t="s">
        <v>32</v>
      </c>
      <c r="F17" s="18">
        <v>10304</v>
      </c>
      <c r="G17" s="19">
        <v>84</v>
      </c>
      <c r="I17" s="18">
        <v>10304</v>
      </c>
      <c r="L17" s="19">
        <v>84</v>
      </c>
    </row>
    <row r="18" spans="3:12" x14ac:dyDescent="0.25">
      <c r="C18" s="12" t="s">
        <v>7</v>
      </c>
      <c r="D18" s="17" t="s">
        <v>38</v>
      </c>
      <c r="E18" s="17" t="s">
        <v>30</v>
      </c>
      <c r="F18" s="18">
        <v>10129</v>
      </c>
      <c r="G18" s="19">
        <v>312</v>
      </c>
      <c r="I18" s="18">
        <v>10129</v>
      </c>
      <c r="L18" s="19">
        <v>312</v>
      </c>
    </row>
    <row r="19" spans="3:12" x14ac:dyDescent="0.25">
      <c r="C19" s="13" t="s">
        <v>6</v>
      </c>
      <c r="D19" s="20" t="s">
        <v>36</v>
      </c>
      <c r="E19" s="20" t="s">
        <v>4</v>
      </c>
      <c r="F19" s="21">
        <v>10073</v>
      </c>
      <c r="G19" s="22">
        <v>120</v>
      </c>
      <c r="I19" s="21">
        <v>10073</v>
      </c>
      <c r="L19" s="22">
        <v>120</v>
      </c>
    </row>
    <row r="20" spans="3:12" x14ac:dyDescent="0.25">
      <c r="C20" s="12" t="s">
        <v>2</v>
      </c>
      <c r="D20" s="17" t="s">
        <v>37</v>
      </c>
      <c r="E20" s="17" t="s">
        <v>17</v>
      </c>
      <c r="F20" s="18">
        <v>9926</v>
      </c>
      <c r="G20" s="19">
        <v>201</v>
      </c>
      <c r="I20" s="18">
        <v>9926</v>
      </c>
      <c r="L20" s="19">
        <v>201</v>
      </c>
    </row>
    <row r="21" spans="3:12" x14ac:dyDescent="0.25">
      <c r="C21" s="13" t="s">
        <v>7</v>
      </c>
      <c r="D21" s="20" t="s">
        <v>37</v>
      </c>
      <c r="E21" s="20" t="s">
        <v>22</v>
      </c>
      <c r="F21" s="21">
        <v>9835</v>
      </c>
      <c r="G21" s="22">
        <v>207</v>
      </c>
      <c r="I21" s="21">
        <v>9835</v>
      </c>
      <c r="L21" s="22">
        <v>207</v>
      </c>
    </row>
    <row r="22" spans="3:12" x14ac:dyDescent="0.25">
      <c r="C22" s="12" t="s">
        <v>40</v>
      </c>
      <c r="D22" s="17" t="s">
        <v>36</v>
      </c>
      <c r="E22" s="17" t="s">
        <v>33</v>
      </c>
      <c r="F22" s="18">
        <v>9772</v>
      </c>
      <c r="G22" s="19">
        <v>90</v>
      </c>
      <c r="I22" s="18">
        <v>9772</v>
      </c>
      <c r="L22" s="19">
        <v>90</v>
      </c>
    </row>
    <row r="23" spans="3:12" x14ac:dyDescent="0.25">
      <c r="C23" s="12" t="s">
        <v>8</v>
      </c>
      <c r="D23" s="17" t="s">
        <v>37</v>
      </c>
      <c r="E23" s="17" t="s">
        <v>15</v>
      </c>
      <c r="F23" s="18">
        <v>9709</v>
      </c>
      <c r="G23" s="19">
        <v>30</v>
      </c>
      <c r="I23" s="18">
        <v>9709</v>
      </c>
      <c r="L23" s="19">
        <v>30</v>
      </c>
    </row>
    <row r="24" spans="3:12" x14ac:dyDescent="0.25">
      <c r="C24" s="12" t="s">
        <v>8</v>
      </c>
      <c r="D24" s="17" t="s">
        <v>39</v>
      </c>
      <c r="E24" s="17" t="s">
        <v>18</v>
      </c>
      <c r="F24" s="18">
        <v>9660</v>
      </c>
      <c r="G24" s="19">
        <v>27</v>
      </c>
      <c r="I24" s="18">
        <v>9660</v>
      </c>
      <c r="L24" s="19">
        <v>27</v>
      </c>
    </row>
    <row r="25" spans="3:12" x14ac:dyDescent="0.25">
      <c r="C25" s="13" t="s">
        <v>41</v>
      </c>
      <c r="D25" s="20" t="s">
        <v>36</v>
      </c>
      <c r="E25" s="20" t="s">
        <v>18</v>
      </c>
      <c r="F25" s="21">
        <v>9632</v>
      </c>
      <c r="G25" s="22">
        <v>288</v>
      </c>
      <c r="I25" s="21">
        <v>9632</v>
      </c>
      <c r="L25" s="22">
        <v>288</v>
      </c>
    </row>
    <row r="26" spans="3:12" x14ac:dyDescent="0.25">
      <c r="C26" s="12" t="s">
        <v>9</v>
      </c>
      <c r="D26" s="17" t="s">
        <v>38</v>
      </c>
      <c r="E26" s="17" t="s">
        <v>33</v>
      </c>
      <c r="F26" s="18">
        <v>9506</v>
      </c>
      <c r="G26" s="19">
        <v>87</v>
      </c>
      <c r="I26" s="18">
        <v>9506</v>
      </c>
      <c r="L26" s="19">
        <v>87</v>
      </c>
    </row>
    <row r="27" spans="3:12" x14ac:dyDescent="0.25">
      <c r="C27" s="13" t="s">
        <v>2</v>
      </c>
      <c r="D27" s="20" t="s">
        <v>39</v>
      </c>
      <c r="E27" s="20" t="s">
        <v>20</v>
      </c>
      <c r="F27" s="21">
        <v>9443</v>
      </c>
      <c r="G27" s="22">
        <v>162</v>
      </c>
      <c r="I27" s="21">
        <v>9443</v>
      </c>
      <c r="L27" s="22">
        <v>162</v>
      </c>
    </row>
    <row r="28" spans="3:12" x14ac:dyDescent="0.25">
      <c r="C28" s="13" t="s">
        <v>3</v>
      </c>
      <c r="D28" s="20" t="s">
        <v>36</v>
      </c>
      <c r="E28" s="20" t="s">
        <v>16</v>
      </c>
      <c r="F28" s="21">
        <v>9198</v>
      </c>
      <c r="G28" s="22">
        <v>36</v>
      </c>
      <c r="I28" s="21">
        <v>9198</v>
      </c>
      <c r="L28" s="22">
        <v>36</v>
      </c>
    </row>
    <row r="29" spans="3:12" x14ac:dyDescent="0.25">
      <c r="C29" s="12" t="s">
        <v>9</v>
      </c>
      <c r="D29" s="17" t="s">
        <v>36</v>
      </c>
      <c r="E29" s="17" t="s">
        <v>30</v>
      </c>
      <c r="F29" s="18">
        <v>9051</v>
      </c>
      <c r="G29" s="19">
        <v>57</v>
      </c>
      <c r="I29" s="18">
        <v>9051</v>
      </c>
      <c r="L29" s="19">
        <v>57</v>
      </c>
    </row>
    <row r="30" spans="3:12" x14ac:dyDescent="0.25">
      <c r="C30" s="13" t="s">
        <v>40</v>
      </c>
      <c r="D30" s="20" t="s">
        <v>37</v>
      </c>
      <c r="E30" s="20" t="s">
        <v>29</v>
      </c>
      <c r="F30" s="21">
        <v>9002</v>
      </c>
      <c r="G30" s="22">
        <v>72</v>
      </c>
      <c r="I30" s="21">
        <v>9002</v>
      </c>
      <c r="L30" s="22">
        <v>72</v>
      </c>
    </row>
    <row r="31" spans="3:12" x14ac:dyDescent="0.25">
      <c r="C31" s="12" t="s">
        <v>8</v>
      </c>
      <c r="D31" s="17" t="s">
        <v>39</v>
      </c>
      <c r="E31" s="17" t="s">
        <v>31</v>
      </c>
      <c r="F31" s="18">
        <v>8890</v>
      </c>
      <c r="G31" s="19">
        <v>210</v>
      </c>
      <c r="I31" s="18">
        <v>8890</v>
      </c>
      <c r="L31" s="19">
        <v>210</v>
      </c>
    </row>
    <row r="32" spans="3:12" x14ac:dyDescent="0.25">
      <c r="C32" s="13" t="s">
        <v>40</v>
      </c>
      <c r="D32" s="20" t="s">
        <v>35</v>
      </c>
      <c r="E32" s="20" t="s">
        <v>33</v>
      </c>
      <c r="F32" s="21">
        <v>8869</v>
      </c>
      <c r="G32" s="22">
        <v>432</v>
      </c>
      <c r="I32" s="21">
        <v>8869</v>
      </c>
      <c r="L32" s="22">
        <v>432</v>
      </c>
    </row>
    <row r="33" spans="3:12" x14ac:dyDescent="0.25">
      <c r="C33" s="12" t="s">
        <v>7</v>
      </c>
      <c r="D33" s="17" t="s">
        <v>34</v>
      </c>
      <c r="E33" s="17" t="s">
        <v>24</v>
      </c>
      <c r="F33" s="18">
        <v>8862</v>
      </c>
      <c r="G33" s="19">
        <v>189</v>
      </c>
      <c r="I33" s="18">
        <v>8862</v>
      </c>
      <c r="L33" s="19">
        <v>189</v>
      </c>
    </row>
    <row r="34" spans="3:12" x14ac:dyDescent="0.25">
      <c r="C34" s="12" t="s">
        <v>3</v>
      </c>
      <c r="D34" s="17" t="s">
        <v>38</v>
      </c>
      <c r="E34" s="17" t="s">
        <v>26</v>
      </c>
      <c r="F34" s="18">
        <v>8841</v>
      </c>
      <c r="G34" s="19">
        <v>303</v>
      </c>
      <c r="I34" s="18">
        <v>8841</v>
      </c>
      <c r="L34" s="19">
        <v>303</v>
      </c>
    </row>
    <row r="35" spans="3:12" x14ac:dyDescent="0.25">
      <c r="C35" s="12" t="s">
        <v>5</v>
      </c>
      <c r="D35" s="17" t="s">
        <v>37</v>
      </c>
      <c r="E35" s="17" t="s">
        <v>25</v>
      </c>
      <c r="F35" s="18">
        <v>8813</v>
      </c>
      <c r="G35" s="19">
        <v>21</v>
      </c>
      <c r="I35" s="18">
        <v>8813</v>
      </c>
      <c r="L35" s="19">
        <v>21</v>
      </c>
    </row>
    <row r="36" spans="3:12" x14ac:dyDescent="0.25">
      <c r="C36" s="13" t="s">
        <v>9</v>
      </c>
      <c r="D36" s="20" t="s">
        <v>34</v>
      </c>
      <c r="E36" s="20" t="s">
        <v>20</v>
      </c>
      <c r="F36" s="21">
        <v>8463</v>
      </c>
      <c r="G36" s="22">
        <v>492</v>
      </c>
      <c r="I36" s="21">
        <v>8463</v>
      </c>
      <c r="L36" s="22">
        <v>492</v>
      </c>
    </row>
    <row r="37" spans="3:12" x14ac:dyDescent="0.25">
      <c r="C37" s="12" t="s">
        <v>7</v>
      </c>
      <c r="D37" s="17" t="s">
        <v>36</v>
      </c>
      <c r="E37" s="17" t="s">
        <v>22</v>
      </c>
      <c r="F37" s="18">
        <v>8435</v>
      </c>
      <c r="G37" s="19">
        <v>42</v>
      </c>
      <c r="I37" s="18">
        <v>8435</v>
      </c>
      <c r="L37" s="19">
        <v>42</v>
      </c>
    </row>
    <row r="38" spans="3:12" x14ac:dyDescent="0.25">
      <c r="C38" s="12" t="s">
        <v>2</v>
      </c>
      <c r="D38" s="17" t="s">
        <v>36</v>
      </c>
      <c r="E38" s="17" t="s">
        <v>29</v>
      </c>
      <c r="F38" s="18">
        <v>8211</v>
      </c>
      <c r="G38" s="19">
        <v>75</v>
      </c>
      <c r="I38" s="18">
        <v>8211</v>
      </c>
      <c r="L38" s="19">
        <v>75</v>
      </c>
    </row>
    <row r="39" spans="3:12" x14ac:dyDescent="0.25">
      <c r="C39" s="12" t="s">
        <v>9</v>
      </c>
      <c r="D39" s="17" t="s">
        <v>34</v>
      </c>
      <c r="E39" s="17" t="s">
        <v>23</v>
      </c>
      <c r="F39" s="18">
        <v>8155</v>
      </c>
      <c r="G39" s="19">
        <v>90</v>
      </c>
      <c r="I39" s="18">
        <v>8155</v>
      </c>
      <c r="L39" s="19">
        <v>90</v>
      </c>
    </row>
    <row r="40" spans="3:12" x14ac:dyDescent="0.25">
      <c r="C40" s="13" t="s">
        <v>6</v>
      </c>
      <c r="D40" s="20" t="s">
        <v>34</v>
      </c>
      <c r="E40" s="20" t="s">
        <v>26</v>
      </c>
      <c r="F40" s="21">
        <v>8008</v>
      </c>
      <c r="G40" s="22">
        <v>456</v>
      </c>
      <c r="I40" s="21">
        <v>8008</v>
      </c>
      <c r="L40" s="22">
        <v>456</v>
      </c>
    </row>
    <row r="41" spans="3:12" x14ac:dyDescent="0.25">
      <c r="C41" s="13" t="s">
        <v>41</v>
      </c>
      <c r="D41" s="20" t="s">
        <v>34</v>
      </c>
      <c r="E41" s="20" t="s">
        <v>33</v>
      </c>
      <c r="F41" s="21">
        <v>7847</v>
      </c>
      <c r="G41" s="22">
        <v>174</v>
      </c>
      <c r="I41" s="21">
        <v>7847</v>
      </c>
      <c r="L41" s="22">
        <v>174</v>
      </c>
    </row>
    <row r="42" spans="3:12" x14ac:dyDescent="0.25">
      <c r="C42" s="13" t="s">
        <v>9</v>
      </c>
      <c r="D42" s="20" t="s">
        <v>35</v>
      </c>
      <c r="E42" s="20" t="s">
        <v>15</v>
      </c>
      <c r="F42" s="21">
        <v>7833</v>
      </c>
      <c r="G42" s="22">
        <v>243</v>
      </c>
      <c r="I42" s="21">
        <v>7833</v>
      </c>
      <c r="L42" s="22">
        <v>243</v>
      </c>
    </row>
    <row r="43" spans="3:12" x14ac:dyDescent="0.25">
      <c r="C43" s="13" t="s">
        <v>2</v>
      </c>
      <c r="D43" s="20" t="s">
        <v>39</v>
      </c>
      <c r="E43" s="20" t="s">
        <v>27</v>
      </c>
      <c r="F43" s="21">
        <v>7812</v>
      </c>
      <c r="G43" s="22">
        <v>81</v>
      </c>
      <c r="I43" s="21">
        <v>7812</v>
      </c>
      <c r="L43" s="22">
        <v>81</v>
      </c>
    </row>
    <row r="44" spans="3:12" x14ac:dyDescent="0.25">
      <c r="C44" s="13" t="s">
        <v>3</v>
      </c>
      <c r="D44" s="20" t="s">
        <v>34</v>
      </c>
      <c r="E44" s="20" t="s">
        <v>32</v>
      </c>
      <c r="F44" s="21">
        <v>7777</v>
      </c>
      <c r="G44" s="22">
        <v>504</v>
      </c>
      <c r="I44" s="21">
        <v>7777</v>
      </c>
      <c r="L44" s="22">
        <v>504</v>
      </c>
    </row>
    <row r="45" spans="3:12" x14ac:dyDescent="0.25">
      <c r="C45" s="13" t="s">
        <v>7</v>
      </c>
      <c r="D45" s="20" t="s">
        <v>34</v>
      </c>
      <c r="E45" s="20" t="s">
        <v>17</v>
      </c>
      <c r="F45" s="21">
        <v>7777</v>
      </c>
      <c r="G45" s="22">
        <v>39</v>
      </c>
      <c r="I45" s="21">
        <v>7777</v>
      </c>
      <c r="L45" s="22">
        <v>39</v>
      </c>
    </row>
    <row r="46" spans="3:12" x14ac:dyDescent="0.25">
      <c r="C46" s="12" t="s">
        <v>6</v>
      </c>
      <c r="D46" s="17" t="s">
        <v>37</v>
      </c>
      <c r="E46" s="17" t="s">
        <v>31</v>
      </c>
      <c r="F46" s="18">
        <v>7693</v>
      </c>
      <c r="G46" s="19">
        <v>87</v>
      </c>
      <c r="I46" s="18">
        <v>7693</v>
      </c>
      <c r="L46" s="19">
        <v>87</v>
      </c>
    </row>
    <row r="47" spans="3:12" x14ac:dyDescent="0.25">
      <c r="C47" s="12" t="s">
        <v>40</v>
      </c>
      <c r="D47" s="17" t="s">
        <v>37</v>
      </c>
      <c r="E47" s="17" t="s">
        <v>19</v>
      </c>
      <c r="F47" s="18">
        <v>7693</v>
      </c>
      <c r="G47" s="19">
        <v>21</v>
      </c>
      <c r="I47" s="18">
        <v>7693</v>
      </c>
      <c r="L47" s="19">
        <v>21</v>
      </c>
    </row>
    <row r="48" spans="3:12" x14ac:dyDescent="0.25">
      <c r="C48" s="12" t="s">
        <v>2</v>
      </c>
      <c r="D48" s="17" t="s">
        <v>39</v>
      </c>
      <c r="E48" s="17" t="s">
        <v>21</v>
      </c>
      <c r="F48" s="18">
        <v>7651</v>
      </c>
      <c r="G48" s="19">
        <v>213</v>
      </c>
      <c r="I48" s="18">
        <v>7651</v>
      </c>
      <c r="L48" s="19">
        <v>213</v>
      </c>
    </row>
    <row r="49" spans="3:12" x14ac:dyDescent="0.25">
      <c r="C49" s="13" t="s">
        <v>2</v>
      </c>
      <c r="D49" s="20" t="s">
        <v>34</v>
      </c>
      <c r="E49" s="20" t="s">
        <v>19</v>
      </c>
      <c r="F49" s="21">
        <v>7511</v>
      </c>
      <c r="G49" s="22">
        <v>120</v>
      </c>
      <c r="I49" s="21">
        <v>7511</v>
      </c>
      <c r="L49" s="22">
        <v>120</v>
      </c>
    </row>
    <row r="50" spans="3:12" x14ac:dyDescent="0.25">
      <c r="C50" s="13" t="s">
        <v>5</v>
      </c>
      <c r="D50" s="20" t="s">
        <v>38</v>
      </c>
      <c r="E50" s="20" t="s">
        <v>25</v>
      </c>
      <c r="F50" s="21">
        <v>7483</v>
      </c>
      <c r="G50" s="22">
        <v>45</v>
      </c>
      <c r="I50" s="21">
        <v>7483</v>
      </c>
      <c r="L50" s="22">
        <v>45</v>
      </c>
    </row>
    <row r="51" spans="3:12" x14ac:dyDescent="0.25">
      <c r="C51" s="13" t="s">
        <v>41</v>
      </c>
      <c r="D51" s="20" t="s">
        <v>35</v>
      </c>
      <c r="E51" s="20" t="s">
        <v>28</v>
      </c>
      <c r="F51" s="21">
        <v>7455</v>
      </c>
      <c r="G51" s="22">
        <v>216</v>
      </c>
      <c r="I51" s="21">
        <v>7455</v>
      </c>
      <c r="L51" s="22">
        <v>216</v>
      </c>
    </row>
    <row r="52" spans="3:12" x14ac:dyDescent="0.25">
      <c r="C52" s="13" t="s">
        <v>6</v>
      </c>
      <c r="D52" s="20" t="s">
        <v>38</v>
      </c>
      <c r="E52" s="20" t="s">
        <v>21</v>
      </c>
      <c r="F52" s="21">
        <v>7322</v>
      </c>
      <c r="G52" s="22">
        <v>36</v>
      </c>
      <c r="I52" s="21">
        <v>7322</v>
      </c>
      <c r="L52" s="22">
        <v>36</v>
      </c>
    </row>
    <row r="53" spans="3:12" x14ac:dyDescent="0.25">
      <c r="C53" s="13" t="s">
        <v>3</v>
      </c>
      <c r="D53" s="20" t="s">
        <v>37</v>
      </c>
      <c r="E53" s="20" t="s">
        <v>28</v>
      </c>
      <c r="F53" s="21">
        <v>7308</v>
      </c>
      <c r="G53" s="22">
        <v>327</v>
      </c>
      <c r="I53" s="21">
        <v>7308</v>
      </c>
      <c r="L53" s="22">
        <v>327</v>
      </c>
    </row>
    <row r="54" spans="3:12" x14ac:dyDescent="0.25">
      <c r="C54" s="12" t="s">
        <v>5</v>
      </c>
      <c r="D54" s="17" t="s">
        <v>34</v>
      </c>
      <c r="E54" s="17" t="s">
        <v>15</v>
      </c>
      <c r="F54" s="18">
        <v>7280</v>
      </c>
      <c r="G54" s="19">
        <v>201</v>
      </c>
      <c r="I54" s="18">
        <v>7280</v>
      </c>
      <c r="L54" s="19">
        <v>201</v>
      </c>
    </row>
    <row r="55" spans="3:12" x14ac:dyDescent="0.25">
      <c r="C55" s="12" t="s">
        <v>9</v>
      </c>
      <c r="D55" s="17" t="s">
        <v>37</v>
      </c>
      <c r="E55" s="17" t="s">
        <v>20</v>
      </c>
      <c r="F55" s="18">
        <v>7273</v>
      </c>
      <c r="G55" s="19">
        <v>96</v>
      </c>
      <c r="I55" s="18">
        <v>7273</v>
      </c>
      <c r="L55" s="19">
        <v>96</v>
      </c>
    </row>
    <row r="56" spans="3:12" x14ac:dyDescent="0.25">
      <c r="C56" s="13" t="s">
        <v>3</v>
      </c>
      <c r="D56" s="20" t="s">
        <v>34</v>
      </c>
      <c r="E56" s="20" t="s">
        <v>14</v>
      </c>
      <c r="F56" s="21">
        <v>7259</v>
      </c>
      <c r="G56" s="22">
        <v>276</v>
      </c>
      <c r="I56" s="21">
        <v>7259</v>
      </c>
      <c r="L56" s="22">
        <v>276</v>
      </c>
    </row>
    <row r="57" spans="3:12" x14ac:dyDescent="0.25">
      <c r="C57" s="12" t="s">
        <v>5</v>
      </c>
      <c r="D57" s="17" t="s">
        <v>38</v>
      </c>
      <c r="E57" s="17" t="s">
        <v>13</v>
      </c>
      <c r="F57" s="18">
        <v>7189</v>
      </c>
      <c r="G57" s="19">
        <v>54</v>
      </c>
      <c r="I57" s="18">
        <v>7189</v>
      </c>
      <c r="L57" s="19">
        <v>54</v>
      </c>
    </row>
    <row r="58" spans="3:12" x14ac:dyDescent="0.25">
      <c r="C58" s="12" t="s">
        <v>8</v>
      </c>
      <c r="D58" s="17" t="s">
        <v>39</v>
      </c>
      <c r="E58" s="17" t="s">
        <v>30</v>
      </c>
      <c r="F58" s="18">
        <v>7021</v>
      </c>
      <c r="G58" s="19">
        <v>183</v>
      </c>
      <c r="I58" s="18">
        <v>7021</v>
      </c>
      <c r="L58" s="19">
        <v>183</v>
      </c>
    </row>
    <row r="59" spans="3:12" x14ac:dyDescent="0.25">
      <c r="C59" s="12" t="s">
        <v>5</v>
      </c>
      <c r="D59" s="17" t="s">
        <v>34</v>
      </c>
      <c r="E59" s="17" t="s">
        <v>27</v>
      </c>
      <c r="F59" s="18">
        <v>6986</v>
      </c>
      <c r="G59" s="19">
        <v>21</v>
      </c>
      <c r="I59" s="18">
        <v>6986</v>
      </c>
      <c r="L59" s="19">
        <v>21</v>
      </c>
    </row>
    <row r="60" spans="3:12" x14ac:dyDescent="0.25">
      <c r="C60" s="13" t="s">
        <v>5</v>
      </c>
      <c r="D60" s="20" t="s">
        <v>39</v>
      </c>
      <c r="E60" s="20" t="s">
        <v>22</v>
      </c>
      <c r="F60" s="21">
        <v>6909</v>
      </c>
      <c r="G60" s="22">
        <v>81</v>
      </c>
      <c r="I60" s="21">
        <v>6909</v>
      </c>
      <c r="L60" s="22">
        <v>81</v>
      </c>
    </row>
    <row r="61" spans="3:12" x14ac:dyDescent="0.25">
      <c r="C61" s="12" t="s">
        <v>10</v>
      </c>
      <c r="D61" s="17" t="s">
        <v>38</v>
      </c>
      <c r="E61" s="17" t="s">
        <v>4</v>
      </c>
      <c r="F61" s="18">
        <v>6860</v>
      </c>
      <c r="G61" s="19">
        <v>126</v>
      </c>
      <c r="I61" s="18">
        <v>6860</v>
      </c>
      <c r="L61" s="19">
        <v>126</v>
      </c>
    </row>
    <row r="62" spans="3:12" x14ac:dyDescent="0.25">
      <c r="C62" s="12" t="s">
        <v>40</v>
      </c>
      <c r="D62" s="17" t="s">
        <v>35</v>
      </c>
      <c r="E62" s="17" t="s">
        <v>22</v>
      </c>
      <c r="F62" s="18">
        <v>6853</v>
      </c>
      <c r="G62" s="19">
        <v>372</v>
      </c>
      <c r="I62" s="18">
        <v>6853</v>
      </c>
      <c r="L62" s="19">
        <v>372</v>
      </c>
    </row>
    <row r="63" spans="3:12" x14ac:dyDescent="0.25">
      <c r="C63" s="13" t="s">
        <v>9</v>
      </c>
      <c r="D63" s="20" t="s">
        <v>34</v>
      </c>
      <c r="E63" s="20" t="s">
        <v>21</v>
      </c>
      <c r="F63" s="21">
        <v>6832</v>
      </c>
      <c r="G63" s="22">
        <v>27</v>
      </c>
      <c r="I63" s="21">
        <v>6832</v>
      </c>
      <c r="L63" s="22">
        <v>27</v>
      </c>
    </row>
    <row r="64" spans="3:12" x14ac:dyDescent="0.25">
      <c r="C64" s="12" t="s">
        <v>6</v>
      </c>
      <c r="D64" s="17" t="s">
        <v>37</v>
      </c>
      <c r="E64" s="17" t="s">
        <v>26</v>
      </c>
      <c r="F64" s="18">
        <v>6818</v>
      </c>
      <c r="G64" s="19">
        <v>6</v>
      </c>
      <c r="I64" s="18">
        <v>6818</v>
      </c>
      <c r="L64" s="19">
        <v>6</v>
      </c>
    </row>
    <row r="65" spans="3:12" x14ac:dyDescent="0.25">
      <c r="C65" s="13" t="s">
        <v>7</v>
      </c>
      <c r="D65" s="20" t="s">
        <v>35</v>
      </c>
      <c r="E65" s="20" t="s">
        <v>30</v>
      </c>
      <c r="F65" s="21">
        <v>6755</v>
      </c>
      <c r="G65" s="22">
        <v>252</v>
      </c>
      <c r="I65" s="21">
        <v>6755</v>
      </c>
      <c r="L65" s="22">
        <v>252</v>
      </c>
    </row>
    <row r="66" spans="3:12" x14ac:dyDescent="0.25">
      <c r="C66" s="13" t="s">
        <v>40</v>
      </c>
      <c r="D66" s="20" t="s">
        <v>34</v>
      </c>
      <c r="E66" s="20" t="s">
        <v>26</v>
      </c>
      <c r="F66" s="21">
        <v>6748</v>
      </c>
      <c r="G66" s="22">
        <v>48</v>
      </c>
      <c r="I66" s="21">
        <v>6748</v>
      </c>
      <c r="L66" s="22">
        <v>48</v>
      </c>
    </row>
    <row r="67" spans="3:12" x14ac:dyDescent="0.25">
      <c r="C67" s="13" t="s">
        <v>6</v>
      </c>
      <c r="D67" s="20" t="s">
        <v>34</v>
      </c>
      <c r="E67" s="20" t="s">
        <v>32</v>
      </c>
      <c r="F67" s="21">
        <v>6734</v>
      </c>
      <c r="G67" s="22">
        <v>123</v>
      </c>
      <c r="I67" s="21">
        <v>6734</v>
      </c>
      <c r="L67" s="22">
        <v>123</v>
      </c>
    </row>
    <row r="68" spans="3:12" x14ac:dyDescent="0.25">
      <c r="C68" s="13" t="s">
        <v>8</v>
      </c>
      <c r="D68" s="20" t="s">
        <v>35</v>
      </c>
      <c r="E68" s="20" t="s">
        <v>32</v>
      </c>
      <c r="F68" s="21">
        <v>6706</v>
      </c>
      <c r="G68" s="22">
        <v>459</v>
      </c>
      <c r="I68" s="21">
        <v>6706</v>
      </c>
      <c r="L68" s="22">
        <v>459</v>
      </c>
    </row>
    <row r="69" spans="3:12" x14ac:dyDescent="0.25">
      <c r="C69" s="12" t="s">
        <v>10</v>
      </c>
      <c r="D69" s="17" t="s">
        <v>36</v>
      </c>
      <c r="E69" s="17" t="s">
        <v>32</v>
      </c>
      <c r="F69" s="18">
        <v>6657</v>
      </c>
      <c r="G69" s="19">
        <v>303</v>
      </c>
      <c r="I69" s="18">
        <v>6657</v>
      </c>
      <c r="L69" s="19">
        <v>303</v>
      </c>
    </row>
    <row r="70" spans="3:12" x14ac:dyDescent="0.25">
      <c r="C70" s="13" t="s">
        <v>3</v>
      </c>
      <c r="D70" s="20" t="s">
        <v>35</v>
      </c>
      <c r="E70" s="20" t="s">
        <v>15</v>
      </c>
      <c r="F70" s="21">
        <v>6657</v>
      </c>
      <c r="G70" s="22">
        <v>276</v>
      </c>
      <c r="I70" s="21">
        <v>6657</v>
      </c>
      <c r="L70" s="22">
        <v>276</v>
      </c>
    </row>
    <row r="71" spans="3:12" x14ac:dyDescent="0.25">
      <c r="C71" s="12" t="s">
        <v>7</v>
      </c>
      <c r="D71" s="17" t="s">
        <v>37</v>
      </c>
      <c r="E71" s="17" t="s">
        <v>14</v>
      </c>
      <c r="F71" s="18">
        <v>6608</v>
      </c>
      <c r="G71" s="19">
        <v>225</v>
      </c>
      <c r="I71" s="18">
        <v>6608</v>
      </c>
      <c r="L71" s="19">
        <v>225</v>
      </c>
    </row>
    <row r="72" spans="3:12" x14ac:dyDescent="0.25">
      <c r="C72" s="13" t="s">
        <v>2</v>
      </c>
      <c r="D72" s="20" t="s">
        <v>38</v>
      </c>
      <c r="E72" s="20" t="s">
        <v>28</v>
      </c>
      <c r="F72" s="21">
        <v>6580</v>
      </c>
      <c r="G72" s="22">
        <v>183</v>
      </c>
      <c r="I72" s="21">
        <v>6580</v>
      </c>
      <c r="L72" s="22">
        <v>183</v>
      </c>
    </row>
    <row r="73" spans="3:12" x14ac:dyDescent="0.25">
      <c r="C73" s="13" t="s">
        <v>7</v>
      </c>
      <c r="D73" s="20" t="s">
        <v>37</v>
      </c>
      <c r="E73" s="20" t="s">
        <v>30</v>
      </c>
      <c r="F73" s="21">
        <v>6454</v>
      </c>
      <c r="G73" s="22">
        <v>54</v>
      </c>
      <c r="I73" s="21">
        <v>6454</v>
      </c>
      <c r="L73" s="22">
        <v>54</v>
      </c>
    </row>
    <row r="74" spans="3:12" x14ac:dyDescent="0.25">
      <c r="C74" s="12" t="s">
        <v>8</v>
      </c>
      <c r="D74" s="17" t="s">
        <v>38</v>
      </c>
      <c r="E74" s="17" t="s">
        <v>21</v>
      </c>
      <c r="F74" s="18">
        <v>6433</v>
      </c>
      <c r="G74" s="19">
        <v>78</v>
      </c>
      <c r="I74" s="18">
        <v>6433</v>
      </c>
      <c r="L74" s="19">
        <v>78</v>
      </c>
    </row>
    <row r="75" spans="3:12" x14ac:dyDescent="0.25">
      <c r="C75" s="12" t="s">
        <v>41</v>
      </c>
      <c r="D75" s="17" t="s">
        <v>37</v>
      </c>
      <c r="E75" s="17" t="s">
        <v>24</v>
      </c>
      <c r="F75" s="18">
        <v>6398</v>
      </c>
      <c r="G75" s="19">
        <v>102</v>
      </c>
      <c r="I75" s="18">
        <v>6398</v>
      </c>
      <c r="L75" s="19">
        <v>102</v>
      </c>
    </row>
    <row r="76" spans="3:12" x14ac:dyDescent="0.25">
      <c r="C76" s="13" t="s">
        <v>7</v>
      </c>
      <c r="D76" s="20" t="s">
        <v>37</v>
      </c>
      <c r="E76" s="20" t="s">
        <v>33</v>
      </c>
      <c r="F76" s="21">
        <v>6391</v>
      </c>
      <c r="G76" s="22">
        <v>48</v>
      </c>
      <c r="I76" s="21">
        <v>6391</v>
      </c>
      <c r="L76" s="22">
        <v>48</v>
      </c>
    </row>
    <row r="77" spans="3:12" x14ac:dyDescent="0.25">
      <c r="C77" s="13" t="s">
        <v>40</v>
      </c>
      <c r="D77" s="20" t="s">
        <v>39</v>
      </c>
      <c r="E77" s="20" t="s">
        <v>27</v>
      </c>
      <c r="F77" s="21">
        <v>6370</v>
      </c>
      <c r="G77" s="22">
        <v>30</v>
      </c>
      <c r="I77" s="21">
        <v>6370</v>
      </c>
      <c r="L77" s="22">
        <v>30</v>
      </c>
    </row>
    <row r="78" spans="3:12" x14ac:dyDescent="0.25">
      <c r="C78" s="12" t="s">
        <v>5</v>
      </c>
      <c r="D78" s="17" t="s">
        <v>36</v>
      </c>
      <c r="E78" s="17" t="s">
        <v>23</v>
      </c>
      <c r="F78" s="18">
        <v>6314</v>
      </c>
      <c r="G78" s="19">
        <v>15</v>
      </c>
      <c r="I78" s="18">
        <v>6314</v>
      </c>
      <c r="L78" s="19">
        <v>15</v>
      </c>
    </row>
    <row r="79" spans="3:12" x14ac:dyDescent="0.25">
      <c r="C79" s="13" t="s">
        <v>3</v>
      </c>
      <c r="D79" s="20" t="s">
        <v>34</v>
      </c>
      <c r="E79" s="20" t="s">
        <v>25</v>
      </c>
      <c r="F79" s="21">
        <v>6300</v>
      </c>
      <c r="G79" s="22">
        <v>42</v>
      </c>
      <c r="I79" s="21">
        <v>6300</v>
      </c>
      <c r="L79" s="22">
        <v>42</v>
      </c>
    </row>
    <row r="80" spans="3:12" x14ac:dyDescent="0.25">
      <c r="C80" s="12" t="s">
        <v>8</v>
      </c>
      <c r="D80" s="17" t="s">
        <v>37</v>
      </c>
      <c r="E80" s="17" t="s">
        <v>26</v>
      </c>
      <c r="F80" s="18">
        <v>6279</v>
      </c>
      <c r="G80" s="19">
        <v>45</v>
      </c>
      <c r="I80" s="18">
        <v>6279</v>
      </c>
      <c r="L80" s="19">
        <v>45</v>
      </c>
    </row>
    <row r="81" spans="3:12" x14ac:dyDescent="0.25">
      <c r="C81" s="13" t="s">
        <v>5</v>
      </c>
      <c r="D81" s="20" t="s">
        <v>34</v>
      </c>
      <c r="E81" s="20" t="s">
        <v>22</v>
      </c>
      <c r="F81" s="21">
        <v>6279</v>
      </c>
      <c r="G81" s="22">
        <v>237</v>
      </c>
      <c r="I81" s="21">
        <v>6279</v>
      </c>
      <c r="L81" s="22">
        <v>237</v>
      </c>
    </row>
    <row r="82" spans="3:12" x14ac:dyDescent="0.25">
      <c r="C82" s="13" t="s">
        <v>5</v>
      </c>
      <c r="D82" s="20" t="s">
        <v>36</v>
      </c>
      <c r="E82" s="20" t="s">
        <v>13</v>
      </c>
      <c r="F82" s="21">
        <v>6146</v>
      </c>
      <c r="G82" s="22">
        <v>63</v>
      </c>
      <c r="I82" s="21">
        <v>6146</v>
      </c>
      <c r="L82" s="22">
        <v>63</v>
      </c>
    </row>
    <row r="83" spans="3:12" x14ac:dyDescent="0.25">
      <c r="C83" s="12" t="s">
        <v>40</v>
      </c>
      <c r="D83" s="17" t="s">
        <v>37</v>
      </c>
      <c r="E83" s="17" t="s">
        <v>27</v>
      </c>
      <c r="F83" s="18">
        <v>6132</v>
      </c>
      <c r="G83" s="19">
        <v>93</v>
      </c>
      <c r="I83" s="18">
        <v>6132</v>
      </c>
      <c r="L83" s="19">
        <v>93</v>
      </c>
    </row>
    <row r="84" spans="3:12" x14ac:dyDescent="0.25">
      <c r="C84" s="13" t="s">
        <v>40</v>
      </c>
      <c r="D84" s="20" t="s">
        <v>38</v>
      </c>
      <c r="E84" s="20" t="s">
        <v>4</v>
      </c>
      <c r="F84" s="21">
        <v>6125</v>
      </c>
      <c r="G84" s="22">
        <v>102</v>
      </c>
      <c r="I84" s="21">
        <v>6125</v>
      </c>
      <c r="L84" s="22">
        <v>102</v>
      </c>
    </row>
    <row r="85" spans="3:12" x14ac:dyDescent="0.25">
      <c r="C85" s="13" t="s">
        <v>6</v>
      </c>
      <c r="D85" s="20" t="s">
        <v>36</v>
      </c>
      <c r="E85" s="20" t="s">
        <v>32</v>
      </c>
      <c r="F85" s="21">
        <v>6118</v>
      </c>
      <c r="G85" s="22">
        <v>9</v>
      </c>
      <c r="I85" s="21">
        <v>6118</v>
      </c>
      <c r="L85" s="22">
        <v>9</v>
      </c>
    </row>
    <row r="86" spans="3:12" x14ac:dyDescent="0.25">
      <c r="C86" s="12" t="s">
        <v>41</v>
      </c>
      <c r="D86" s="17" t="s">
        <v>36</v>
      </c>
      <c r="E86" s="17" t="s">
        <v>30</v>
      </c>
      <c r="F86" s="18">
        <v>6118</v>
      </c>
      <c r="G86" s="19">
        <v>174</v>
      </c>
      <c r="I86" s="18">
        <v>6118</v>
      </c>
      <c r="L86" s="19">
        <v>174</v>
      </c>
    </row>
    <row r="87" spans="3:12" x14ac:dyDescent="0.25">
      <c r="C87" s="13" t="s">
        <v>5</v>
      </c>
      <c r="D87" s="20" t="s">
        <v>36</v>
      </c>
      <c r="E87" s="20" t="s">
        <v>18</v>
      </c>
      <c r="F87" s="21">
        <v>6111</v>
      </c>
      <c r="G87" s="22">
        <v>3</v>
      </c>
      <c r="I87" s="21">
        <v>6111</v>
      </c>
      <c r="L87" s="22">
        <v>3</v>
      </c>
    </row>
    <row r="88" spans="3:12" x14ac:dyDescent="0.25">
      <c r="C88" s="12" t="s">
        <v>6</v>
      </c>
      <c r="D88" s="17" t="s">
        <v>39</v>
      </c>
      <c r="E88" s="17" t="s">
        <v>17</v>
      </c>
      <c r="F88" s="18">
        <v>6048</v>
      </c>
      <c r="G88" s="19">
        <v>27</v>
      </c>
      <c r="I88" s="18">
        <v>6048</v>
      </c>
      <c r="L88" s="19">
        <v>27</v>
      </c>
    </row>
    <row r="89" spans="3:12" x14ac:dyDescent="0.25">
      <c r="C89" s="12" t="s">
        <v>2</v>
      </c>
      <c r="D89" s="17" t="s">
        <v>39</v>
      </c>
      <c r="E89" s="17" t="s">
        <v>28</v>
      </c>
      <c r="F89" s="18">
        <v>6027</v>
      </c>
      <c r="G89" s="19">
        <v>144</v>
      </c>
      <c r="I89" s="18">
        <v>6027</v>
      </c>
      <c r="L89" s="19">
        <v>144</v>
      </c>
    </row>
    <row r="90" spans="3:12" x14ac:dyDescent="0.25">
      <c r="C90" s="12" t="s">
        <v>41</v>
      </c>
      <c r="D90" s="17" t="s">
        <v>38</v>
      </c>
      <c r="E90" s="17" t="s">
        <v>22</v>
      </c>
      <c r="F90" s="18">
        <v>5915</v>
      </c>
      <c r="G90" s="19">
        <v>3</v>
      </c>
      <c r="I90" s="18">
        <v>5915</v>
      </c>
      <c r="L90" s="19">
        <v>3</v>
      </c>
    </row>
    <row r="91" spans="3:12" x14ac:dyDescent="0.25">
      <c r="C91" s="13" t="s">
        <v>40</v>
      </c>
      <c r="D91" s="20" t="s">
        <v>39</v>
      </c>
      <c r="E91" s="20" t="s">
        <v>22</v>
      </c>
      <c r="F91" s="21">
        <v>5817</v>
      </c>
      <c r="G91" s="22">
        <v>12</v>
      </c>
      <c r="I91" s="21">
        <v>5817</v>
      </c>
      <c r="L91" s="22">
        <v>12</v>
      </c>
    </row>
    <row r="92" spans="3:12" x14ac:dyDescent="0.25">
      <c r="C92" s="13" t="s">
        <v>40</v>
      </c>
      <c r="D92" s="20" t="s">
        <v>39</v>
      </c>
      <c r="E92" s="20" t="s">
        <v>15</v>
      </c>
      <c r="F92" s="21">
        <v>5775</v>
      </c>
      <c r="G92" s="22">
        <v>42</v>
      </c>
      <c r="I92" s="21">
        <v>5775</v>
      </c>
      <c r="L92" s="22">
        <v>42</v>
      </c>
    </row>
    <row r="93" spans="3:12" x14ac:dyDescent="0.25">
      <c r="C93" s="13" t="s">
        <v>7</v>
      </c>
      <c r="D93" s="20" t="s">
        <v>38</v>
      </c>
      <c r="E93" s="20" t="s">
        <v>28</v>
      </c>
      <c r="F93" s="21">
        <v>5677</v>
      </c>
      <c r="G93" s="22">
        <v>258</v>
      </c>
      <c r="I93" s="21">
        <v>5677</v>
      </c>
      <c r="L93" s="22">
        <v>258</v>
      </c>
    </row>
    <row r="94" spans="3:12" x14ac:dyDescent="0.25">
      <c r="C94" s="12" t="s">
        <v>40</v>
      </c>
      <c r="D94" s="17" t="s">
        <v>38</v>
      </c>
      <c r="E94" s="17" t="s">
        <v>13</v>
      </c>
      <c r="F94" s="18">
        <v>5670</v>
      </c>
      <c r="G94" s="19">
        <v>297</v>
      </c>
      <c r="I94" s="18">
        <v>5670</v>
      </c>
      <c r="L94" s="19">
        <v>297</v>
      </c>
    </row>
    <row r="95" spans="3:12" x14ac:dyDescent="0.25">
      <c r="C95" s="12" t="s">
        <v>10</v>
      </c>
      <c r="D95" s="17" t="s">
        <v>38</v>
      </c>
      <c r="E95" s="17" t="s">
        <v>14</v>
      </c>
      <c r="F95" s="18">
        <v>5586</v>
      </c>
      <c r="G95" s="19">
        <v>525</v>
      </c>
      <c r="I95" s="18">
        <v>5586</v>
      </c>
      <c r="L95" s="19">
        <v>525</v>
      </c>
    </row>
    <row r="96" spans="3:12" x14ac:dyDescent="0.25">
      <c r="C96" s="13" t="s">
        <v>7</v>
      </c>
      <c r="D96" s="20" t="s">
        <v>36</v>
      </c>
      <c r="E96" s="20" t="s">
        <v>29</v>
      </c>
      <c r="F96" s="21">
        <v>5551</v>
      </c>
      <c r="G96" s="22">
        <v>252</v>
      </c>
      <c r="I96" s="21">
        <v>5551</v>
      </c>
      <c r="L96" s="22">
        <v>252</v>
      </c>
    </row>
    <row r="97" spans="3:12" x14ac:dyDescent="0.25">
      <c r="C97" s="12" t="s">
        <v>5</v>
      </c>
      <c r="D97" s="17" t="s">
        <v>38</v>
      </c>
      <c r="E97" s="17" t="s">
        <v>19</v>
      </c>
      <c r="F97" s="18">
        <v>5474</v>
      </c>
      <c r="G97" s="19">
        <v>168</v>
      </c>
      <c r="I97" s="18">
        <v>5474</v>
      </c>
      <c r="L97" s="19">
        <v>168</v>
      </c>
    </row>
    <row r="98" spans="3:12" x14ac:dyDescent="0.25">
      <c r="C98" s="13" t="s">
        <v>40</v>
      </c>
      <c r="D98" s="20" t="s">
        <v>36</v>
      </c>
      <c r="E98" s="20" t="s">
        <v>25</v>
      </c>
      <c r="F98" s="21">
        <v>5439</v>
      </c>
      <c r="G98" s="22">
        <v>30</v>
      </c>
      <c r="I98" s="21">
        <v>5439</v>
      </c>
      <c r="L98" s="22">
        <v>30</v>
      </c>
    </row>
    <row r="99" spans="3:12" x14ac:dyDescent="0.25">
      <c r="C99" s="12" t="s">
        <v>10</v>
      </c>
      <c r="D99" s="17" t="s">
        <v>34</v>
      </c>
      <c r="E99" s="17" t="s">
        <v>19</v>
      </c>
      <c r="F99" s="18">
        <v>5355</v>
      </c>
      <c r="G99" s="19">
        <v>204</v>
      </c>
      <c r="I99" s="18">
        <v>5355</v>
      </c>
      <c r="L99" s="19">
        <v>204</v>
      </c>
    </row>
    <row r="100" spans="3:12" x14ac:dyDescent="0.25">
      <c r="C100" s="13" t="s">
        <v>7</v>
      </c>
      <c r="D100" s="20" t="s">
        <v>37</v>
      </c>
      <c r="E100" s="20" t="s">
        <v>26</v>
      </c>
      <c r="F100" s="21">
        <v>5306</v>
      </c>
      <c r="G100" s="22">
        <v>0</v>
      </c>
      <c r="I100" s="21">
        <v>5306</v>
      </c>
      <c r="L100" s="22">
        <v>0</v>
      </c>
    </row>
    <row r="101" spans="3:12" x14ac:dyDescent="0.25">
      <c r="C101" s="12" t="s">
        <v>5</v>
      </c>
      <c r="D101" s="17" t="s">
        <v>39</v>
      </c>
      <c r="E101" s="17" t="s">
        <v>26</v>
      </c>
      <c r="F101" s="18">
        <v>5236</v>
      </c>
      <c r="G101" s="19">
        <v>51</v>
      </c>
      <c r="I101" s="18">
        <v>5236</v>
      </c>
      <c r="L101" s="19">
        <v>51</v>
      </c>
    </row>
    <row r="102" spans="3:12" x14ac:dyDescent="0.25">
      <c r="C102" s="12" t="s">
        <v>7</v>
      </c>
      <c r="D102" s="17" t="s">
        <v>35</v>
      </c>
      <c r="E102" s="17" t="s">
        <v>28</v>
      </c>
      <c r="F102" s="18">
        <v>5194</v>
      </c>
      <c r="G102" s="19">
        <v>288</v>
      </c>
      <c r="I102" s="18">
        <v>5194</v>
      </c>
      <c r="L102" s="19">
        <v>288</v>
      </c>
    </row>
    <row r="103" spans="3:12" x14ac:dyDescent="0.25">
      <c r="C103" s="12" t="s">
        <v>5</v>
      </c>
      <c r="D103" s="17" t="s">
        <v>38</v>
      </c>
      <c r="E103" s="17" t="s">
        <v>32</v>
      </c>
      <c r="F103" s="18">
        <v>5075</v>
      </c>
      <c r="G103" s="19">
        <v>21</v>
      </c>
      <c r="I103" s="18">
        <v>5075</v>
      </c>
      <c r="L103" s="19">
        <v>21</v>
      </c>
    </row>
    <row r="104" spans="3:12" x14ac:dyDescent="0.25">
      <c r="C104" s="13" t="s">
        <v>40</v>
      </c>
      <c r="D104" s="20" t="s">
        <v>34</v>
      </c>
      <c r="E104" s="20" t="s">
        <v>17</v>
      </c>
      <c r="F104" s="21">
        <v>5019</v>
      </c>
      <c r="G104" s="22">
        <v>156</v>
      </c>
      <c r="I104" s="21">
        <v>5019</v>
      </c>
      <c r="L104" s="22">
        <v>156</v>
      </c>
    </row>
    <row r="105" spans="3:12" x14ac:dyDescent="0.25">
      <c r="C105" s="13" t="s">
        <v>8</v>
      </c>
      <c r="D105" s="20" t="s">
        <v>36</v>
      </c>
      <c r="E105" s="20" t="s">
        <v>23</v>
      </c>
      <c r="F105" s="21">
        <v>5019</v>
      </c>
      <c r="G105" s="22">
        <v>150</v>
      </c>
      <c r="I105" s="21">
        <v>5019</v>
      </c>
      <c r="L105" s="22">
        <v>150</v>
      </c>
    </row>
    <row r="106" spans="3:12" x14ac:dyDescent="0.25">
      <c r="C106" s="13" t="s">
        <v>8</v>
      </c>
      <c r="D106" s="20" t="s">
        <v>35</v>
      </c>
      <c r="E106" s="20" t="s">
        <v>22</v>
      </c>
      <c r="F106" s="21">
        <v>5012</v>
      </c>
      <c r="G106" s="22">
        <v>210</v>
      </c>
      <c r="I106" s="21">
        <v>5012</v>
      </c>
      <c r="L106" s="22">
        <v>210</v>
      </c>
    </row>
    <row r="107" spans="3:12" x14ac:dyDescent="0.25">
      <c r="C107" s="13" t="s">
        <v>5</v>
      </c>
      <c r="D107" s="20" t="s">
        <v>37</v>
      </c>
      <c r="E107" s="20" t="s">
        <v>14</v>
      </c>
      <c r="F107" s="21">
        <v>4991</v>
      </c>
      <c r="G107" s="22">
        <v>12</v>
      </c>
      <c r="I107" s="21">
        <v>4991</v>
      </c>
      <c r="L107" s="22">
        <v>12</v>
      </c>
    </row>
    <row r="108" spans="3:12" x14ac:dyDescent="0.25">
      <c r="C108" s="12" t="s">
        <v>10</v>
      </c>
      <c r="D108" s="17" t="s">
        <v>34</v>
      </c>
      <c r="E108" s="17" t="s">
        <v>26</v>
      </c>
      <c r="F108" s="18">
        <v>4991</v>
      </c>
      <c r="G108" s="19">
        <v>9</v>
      </c>
      <c r="I108" s="18">
        <v>4991</v>
      </c>
      <c r="L108" s="19">
        <v>9</v>
      </c>
    </row>
    <row r="109" spans="3:12" x14ac:dyDescent="0.25">
      <c r="C109" s="13" t="s">
        <v>6</v>
      </c>
      <c r="D109" s="20" t="s">
        <v>36</v>
      </c>
      <c r="E109" s="20" t="s">
        <v>17</v>
      </c>
      <c r="F109" s="21">
        <v>4970</v>
      </c>
      <c r="G109" s="22">
        <v>156</v>
      </c>
      <c r="I109" s="21">
        <v>4970</v>
      </c>
      <c r="L109" s="22">
        <v>156</v>
      </c>
    </row>
    <row r="110" spans="3:12" x14ac:dyDescent="0.25">
      <c r="C110" s="13" t="s">
        <v>3</v>
      </c>
      <c r="D110" s="20" t="s">
        <v>39</v>
      </c>
      <c r="E110" s="20" t="s">
        <v>26</v>
      </c>
      <c r="F110" s="21">
        <v>4956</v>
      </c>
      <c r="G110" s="22">
        <v>171</v>
      </c>
      <c r="I110" s="21">
        <v>4956</v>
      </c>
      <c r="L110" s="22">
        <v>171</v>
      </c>
    </row>
    <row r="111" spans="3:12" x14ac:dyDescent="0.25">
      <c r="C111" s="13" t="s">
        <v>6</v>
      </c>
      <c r="D111" s="20" t="s">
        <v>37</v>
      </c>
      <c r="E111" s="20" t="s">
        <v>23</v>
      </c>
      <c r="F111" s="21">
        <v>4949</v>
      </c>
      <c r="G111" s="22">
        <v>189</v>
      </c>
      <c r="I111" s="21">
        <v>4949</v>
      </c>
      <c r="L111" s="22">
        <v>189</v>
      </c>
    </row>
    <row r="112" spans="3:12" x14ac:dyDescent="0.25">
      <c r="C112" s="13" t="s">
        <v>41</v>
      </c>
      <c r="D112" s="20" t="s">
        <v>34</v>
      </c>
      <c r="E112" s="20" t="s">
        <v>23</v>
      </c>
      <c r="F112" s="21">
        <v>4935</v>
      </c>
      <c r="G112" s="22">
        <v>126</v>
      </c>
      <c r="I112" s="21">
        <v>4935</v>
      </c>
      <c r="L112" s="22">
        <v>126</v>
      </c>
    </row>
    <row r="113" spans="3:12" x14ac:dyDescent="0.25">
      <c r="C113" s="13" t="s">
        <v>10</v>
      </c>
      <c r="D113" s="20" t="s">
        <v>39</v>
      </c>
      <c r="E113" s="20" t="s">
        <v>21</v>
      </c>
      <c r="F113" s="21">
        <v>4858</v>
      </c>
      <c r="G113" s="22">
        <v>279</v>
      </c>
      <c r="I113" s="21">
        <v>4858</v>
      </c>
      <c r="L113" s="22">
        <v>279</v>
      </c>
    </row>
    <row r="114" spans="3:12" x14ac:dyDescent="0.25">
      <c r="C114" s="13" t="s">
        <v>2</v>
      </c>
      <c r="D114" s="20" t="s">
        <v>39</v>
      </c>
      <c r="E114" s="20" t="s">
        <v>15</v>
      </c>
      <c r="F114" s="21">
        <v>4802</v>
      </c>
      <c r="G114" s="22">
        <v>36</v>
      </c>
      <c r="I114" s="21">
        <v>4802</v>
      </c>
      <c r="L114" s="22">
        <v>36</v>
      </c>
    </row>
    <row r="115" spans="3:12" x14ac:dyDescent="0.25">
      <c r="C115" s="12" t="s">
        <v>6</v>
      </c>
      <c r="D115" s="17" t="s">
        <v>35</v>
      </c>
      <c r="E115" s="17" t="s">
        <v>30</v>
      </c>
      <c r="F115" s="18">
        <v>4781</v>
      </c>
      <c r="G115" s="19">
        <v>123</v>
      </c>
      <c r="I115" s="18">
        <v>4781</v>
      </c>
      <c r="L115" s="19">
        <v>123</v>
      </c>
    </row>
    <row r="116" spans="3:12" x14ac:dyDescent="0.25">
      <c r="C116" s="12" t="s">
        <v>41</v>
      </c>
      <c r="D116" s="17" t="s">
        <v>35</v>
      </c>
      <c r="E116" s="17" t="s">
        <v>13</v>
      </c>
      <c r="F116" s="18">
        <v>4760</v>
      </c>
      <c r="G116" s="19">
        <v>69</v>
      </c>
      <c r="I116" s="18">
        <v>4760</v>
      </c>
      <c r="L116" s="19">
        <v>69</v>
      </c>
    </row>
    <row r="117" spans="3:12" x14ac:dyDescent="0.25">
      <c r="C117" s="13" t="s">
        <v>8</v>
      </c>
      <c r="D117" s="20" t="s">
        <v>35</v>
      </c>
      <c r="E117" s="20" t="s">
        <v>27</v>
      </c>
      <c r="F117" s="21">
        <v>4753</v>
      </c>
      <c r="G117" s="22">
        <v>300</v>
      </c>
      <c r="I117" s="21">
        <v>4753</v>
      </c>
      <c r="L117" s="22">
        <v>300</v>
      </c>
    </row>
    <row r="118" spans="3:12" x14ac:dyDescent="0.25">
      <c r="C118" s="12" t="s">
        <v>5</v>
      </c>
      <c r="D118" s="17" t="s">
        <v>35</v>
      </c>
      <c r="E118" s="17" t="s">
        <v>31</v>
      </c>
      <c r="F118" s="18">
        <v>4753</v>
      </c>
      <c r="G118" s="19">
        <v>246</v>
      </c>
      <c r="I118" s="18">
        <v>4753</v>
      </c>
      <c r="L118" s="19">
        <v>246</v>
      </c>
    </row>
    <row r="119" spans="3:12" x14ac:dyDescent="0.25">
      <c r="C119" s="13" t="s">
        <v>40</v>
      </c>
      <c r="D119" s="20" t="s">
        <v>35</v>
      </c>
      <c r="E119" s="20" t="s">
        <v>16</v>
      </c>
      <c r="F119" s="21">
        <v>4725</v>
      </c>
      <c r="G119" s="22">
        <v>174</v>
      </c>
      <c r="I119" s="21">
        <v>4725</v>
      </c>
      <c r="L119" s="22">
        <v>174</v>
      </c>
    </row>
    <row r="120" spans="3:12" x14ac:dyDescent="0.25">
      <c r="C120" s="13" t="s">
        <v>10</v>
      </c>
      <c r="D120" s="20" t="s">
        <v>37</v>
      </c>
      <c r="E120" s="20" t="s">
        <v>23</v>
      </c>
      <c r="F120" s="21">
        <v>4683</v>
      </c>
      <c r="G120" s="22">
        <v>30</v>
      </c>
      <c r="I120" s="21">
        <v>4683</v>
      </c>
      <c r="L120" s="22">
        <v>30</v>
      </c>
    </row>
    <row r="121" spans="3:12" x14ac:dyDescent="0.25">
      <c r="C121" s="12" t="s">
        <v>7</v>
      </c>
      <c r="D121" s="17" t="s">
        <v>35</v>
      </c>
      <c r="E121" s="17" t="s">
        <v>14</v>
      </c>
      <c r="F121" s="18">
        <v>4606</v>
      </c>
      <c r="G121" s="19">
        <v>63</v>
      </c>
      <c r="I121" s="18">
        <v>4606</v>
      </c>
      <c r="L121" s="19">
        <v>63</v>
      </c>
    </row>
    <row r="122" spans="3:12" x14ac:dyDescent="0.25">
      <c r="C122" s="12" t="s">
        <v>3</v>
      </c>
      <c r="D122" s="17" t="s">
        <v>37</v>
      </c>
      <c r="E122" s="17" t="s">
        <v>29</v>
      </c>
      <c r="F122" s="18">
        <v>4592</v>
      </c>
      <c r="G122" s="19">
        <v>324</v>
      </c>
      <c r="I122" s="18">
        <v>4592</v>
      </c>
      <c r="L122" s="19">
        <v>324</v>
      </c>
    </row>
    <row r="123" spans="3:12" x14ac:dyDescent="0.25">
      <c r="C123" s="12" t="s">
        <v>7</v>
      </c>
      <c r="D123" s="17" t="s">
        <v>35</v>
      </c>
      <c r="E123" s="17" t="s">
        <v>19</v>
      </c>
      <c r="F123" s="18">
        <v>4585</v>
      </c>
      <c r="G123" s="19">
        <v>240</v>
      </c>
      <c r="I123" s="18">
        <v>4585</v>
      </c>
      <c r="L123" s="19">
        <v>240</v>
      </c>
    </row>
    <row r="124" spans="3:12" x14ac:dyDescent="0.25">
      <c r="C124" s="12" t="s">
        <v>7</v>
      </c>
      <c r="D124" s="17" t="s">
        <v>37</v>
      </c>
      <c r="E124" s="17" t="s">
        <v>17</v>
      </c>
      <c r="F124" s="18">
        <v>4487</v>
      </c>
      <c r="G124" s="19">
        <v>111</v>
      </c>
      <c r="I124" s="18">
        <v>4487</v>
      </c>
      <c r="L124" s="19">
        <v>111</v>
      </c>
    </row>
    <row r="125" spans="3:12" x14ac:dyDescent="0.25">
      <c r="C125" s="12" t="s">
        <v>7</v>
      </c>
      <c r="D125" s="17" t="s">
        <v>37</v>
      </c>
      <c r="E125" s="17" t="s">
        <v>16</v>
      </c>
      <c r="F125" s="18">
        <v>4487</v>
      </c>
      <c r="G125" s="19">
        <v>333</v>
      </c>
      <c r="I125" s="18">
        <v>4487</v>
      </c>
      <c r="L125" s="19">
        <v>333</v>
      </c>
    </row>
    <row r="126" spans="3:12" x14ac:dyDescent="0.25">
      <c r="C126" s="12" t="s">
        <v>5</v>
      </c>
      <c r="D126" s="17" t="s">
        <v>35</v>
      </c>
      <c r="E126" s="17" t="s">
        <v>29</v>
      </c>
      <c r="F126" s="18">
        <v>4480</v>
      </c>
      <c r="G126" s="19">
        <v>357</v>
      </c>
      <c r="I126" s="18">
        <v>4480</v>
      </c>
      <c r="L126" s="19">
        <v>357</v>
      </c>
    </row>
    <row r="127" spans="3:12" x14ac:dyDescent="0.25">
      <c r="C127" s="13" t="s">
        <v>7</v>
      </c>
      <c r="D127" s="20" t="s">
        <v>39</v>
      </c>
      <c r="E127" s="20" t="s">
        <v>17</v>
      </c>
      <c r="F127" s="21">
        <v>4438</v>
      </c>
      <c r="G127" s="22">
        <v>246</v>
      </c>
      <c r="I127" s="21">
        <v>4438</v>
      </c>
      <c r="L127" s="22">
        <v>246</v>
      </c>
    </row>
    <row r="128" spans="3:12" x14ac:dyDescent="0.25">
      <c r="C128" s="12" t="s">
        <v>40</v>
      </c>
      <c r="D128" s="17" t="s">
        <v>36</v>
      </c>
      <c r="E128" s="17" t="s">
        <v>13</v>
      </c>
      <c r="F128" s="18">
        <v>4424</v>
      </c>
      <c r="G128" s="19">
        <v>201</v>
      </c>
      <c r="I128" s="18">
        <v>4424</v>
      </c>
      <c r="L128" s="19">
        <v>201</v>
      </c>
    </row>
    <row r="129" spans="3:12" x14ac:dyDescent="0.25">
      <c r="C129" s="13" t="s">
        <v>2</v>
      </c>
      <c r="D129" s="20" t="s">
        <v>38</v>
      </c>
      <c r="E129" s="20" t="s">
        <v>23</v>
      </c>
      <c r="F129" s="21">
        <v>4417</v>
      </c>
      <c r="G129" s="22">
        <v>153</v>
      </c>
      <c r="I129" s="21">
        <v>4417</v>
      </c>
      <c r="L129" s="22">
        <v>153</v>
      </c>
    </row>
    <row r="130" spans="3:12" x14ac:dyDescent="0.25">
      <c r="C130" s="12" t="s">
        <v>2</v>
      </c>
      <c r="D130" s="17" t="s">
        <v>38</v>
      </c>
      <c r="E130" s="17" t="s">
        <v>31</v>
      </c>
      <c r="F130" s="18">
        <v>4326</v>
      </c>
      <c r="G130" s="19">
        <v>348</v>
      </c>
      <c r="I130" s="18">
        <v>4326</v>
      </c>
      <c r="L130" s="19">
        <v>348</v>
      </c>
    </row>
    <row r="131" spans="3:12" x14ac:dyDescent="0.25">
      <c r="C131" s="13" t="s">
        <v>6</v>
      </c>
      <c r="D131" s="20" t="s">
        <v>36</v>
      </c>
      <c r="E131" s="20" t="s">
        <v>13</v>
      </c>
      <c r="F131" s="21">
        <v>4319</v>
      </c>
      <c r="G131" s="22">
        <v>30</v>
      </c>
      <c r="I131" s="21">
        <v>4319</v>
      </c>
      <c r="L131" s="22">
        <v>30</v>
      </c>
    </row>
    <row r="132" spans="3:12" x14ac:dyDescent="0.25">
      <c r="C132" s="13" t="s">
        <v>9</v>
      </c>
      <c r="D132" s="20" t="s">
        <v>37</v>
      </c>
      <c r="E132" s="20" t="s">
        <v>25</v>
      </c>
      <c r="F132" s="21">
        <v>4305</v>
      </c>
      <c r="G132" s="22">
        <v>156</v>
      </c>
      <c r="I132" s="21">
        <v>4305</v>
      </c>
      <c r="L132" s="22">
        <v>156</v>
      </c>
    </row>
    <row r="133" spans="3:12" x14ac:dyDescent="0.25">
      <c r="C133" s="12" t="s">
        <v>6</v>
      </c>
      <c r="D133" s="17" t="s">
        <v>34</v>
      </c>
      <c r="E133" s="17" t="s">
        <v>27</v>
      </c>
      <c r="F133" s="18">
        <v>4242</v>
      </c>
      <c r="G133" s="19">
        <v>207</v>
      </c>
      <c r="I133" s="18">
        <v>4242</v>
      </c>
      <c r="L133" s="19">
        <v>207</v>
      </c>
    </row>
    <row r="134" spans="3:12" x14ac:dyDescent="0.25">
      <c r="C134" s="12" t="s">
        <v>9</v>
      </c>
      <c r="D134" s="17" t="s">
        <v>38</v>
      </c>
      <c r="E134" s="17" t="s">
        <v>24</v>
      </c>
      <c r="F134" s="18">
        <v>4137</v>
      </c>
      <c r="G134" s="19">
        <v>60</v>
      </c>
      <c r="I134" s="18">
        <v>4137</v>
      </c>
      <c r="L134" s="19">
        <v>60</v>
      </c>
    </row>
    <row r="135" spans="3:12" x14ac:dyDescent="0.25">
      <c r="C135" s="13" t="s">
        <v>10</v>
      </c>
      <c r="D135" s="20" t="s">
        <v>34</v>
      </c>
      <c r="E135" s="20" t="s">
        <v>22</v>
      </c>
      <c r="F135" s="21">
        <v>4053</v>
      </c>
      <c r="G135" s="22">
        <v>24</v>
      </c>
      <c r="I135" s="21">
        <v>4053</v>
      </c>
      <c r="L135" s="22">
        <v>24</v>
      </c>
    </row>
    <row r="136" spans="3:12" x14ac:dyDescent="0.25">
      <c r="C136" s="12" t="s">
        <v>40</v>
      </c>
      <c r="D136" s="17" t="s">
        <v>34</v>
      </c>
      <c r="E136" s="17" t="s">
        <v>19</v>
      </c>
      <c r="F136" s="18">
        <v>4018</v>
      </c>
      <c r="G136" s="19">
        <v>162</v>
      </c>
      <c r="I136" s="18">
        <v>4018</v>
      </c>
      <c r="L136" s="19">
        <v>162</v>
      </c>
    </row>
    <row r="137" spans="3:12" x14ac:dyDescent="0.25">
      <c r="C137" s="12" t="s">
        <v>5</v>
      </c>
      <c r="D137" s="17" t="s">
        <v>39</v>
      </c>
      <c r="E137" s="17" t="s">
        <v>24</v>
      </c>
      <c r="F137" s="18">
        <v>4018</v>
      </c>
      <c r="G137" s="19">
        <v>171</v>
      </c>
      <c r="I137" s="18">
        <v>4018</v>
      </c>
      <c r="L137" s="19">
        <v>171</v>
      </c>
    </row>
    <row r="138" spans="3:12" x14ac:dyDescent="0.25">
      <c r="C138" s="13" t="s">
        <v>2</v>
      </c>
      <c r="D138" s="20" t="s">
        <v>39</v>
      </c>
      <c r="E138" s="20" t="s">
        <v>33</v>
      </c>
      <c r="F138" s="21">
        <v>4018</v>
      </c>
      <c r="G138" s="22">
        <v>126</v>
      </c>
      <c r="I138" s="21">
        <v>4018</v>
      </c>
      <c r="L138" s="22">
        <v>126</v>
      </c>
    </row>
    <row r="139" spans="3:12" x14ac:dyDescent="0.25">
      <c r="C139" s="13" t="s">
        <v>3</v>
      </c>
      <c r="D139" s="20" t="s">
        <v>37</v>
      </c>
      <c r="E139" s="20" t="s">
        <v>17</v>
      </c>
      <c r="F139" s="21">
        <v>3983</v>
      </c>
      <c r="G139" s="22">
        <v>144</v>
      </c>
      <c r="I139" s="21">
        <v>3983</v>
      </c>
      <c r="L139" s="22">
        <v>144</v>
      </c>
    </row>
    <row r="140" spans="3:12" x14ac:dyDescent="0.25">
      <c r="C140" s="12" t="s">
        <v>41</v>
      </c>
      <c r="D140" s="17" t="s">
        <v>39</v>
      </c>
      <c r="E140" s="17" t="s">
        <v>14</v>
      </c>
      <c r="F140" s="18">
        <v>3976</v>
      </c>
      <c r="G140" s="19">
        <v>72</v>
      </c>
      <c r="I140" s="18">
        <v>3976</v>
      </c>
      <c r="L140" s="19">
        <v>72</v>
      </c>
    </row>
    <row r="141" spans="3:12" x14ac:dyDescent="0.25">
      <c r="C141" s="12" t="s">
        <v>9</v>
      </c>
      <c r="D141" s="17" t="s">
        <v>39</v>
      </c>
      <c r="E141" s="17" t="s">
        <v>24</v>
      </c>
      <c r="F141" s="18">
        <v>3920</v>
      </c>
      <c r="G141" s="19">
        <v>306</v>
      </c>
      <c r="I141" s="18">
        <v>3920</v>
      </c>
      <c r="L141" s="19">
        <v>306</v>
      </c>
    </row>
    <row r="142" spans="3:12" x14ac:dyDescent="0.25">
      <c r="C142" s="12" t="s">
        <v>6</v>
      </c>
      <c r="D142" s="17" t="s">
        <v>35</v>
      </c>
      <c r="E142" s="17" t="s">
        <v>27</v>
      </c>
      <c r="F142" s="18">
        <v>3864</v>
      </c>
      <c r="G142" s="19">
        <v>177</v>
      </c>
      <c r="I142" s="18">
        <v>3864</v>
      </c>
      <c r="L142" s="19">
        <v>177</v>
      </c>
    </row>
    <row r="143" spans="3:12" x14ac:dyDescent="0.25">
      <c r="C143" s="13" t="s">
        <v>9</v>
      </c>
      <c r="D143" s="20" t="s">
        <v>38</v>
      </c>
      <c r="E143" s="20" t="s">
        <v>25</v>
      </c>
      <c r="F143" s="21">
        <v>3850</v>
      </c>
      <c r="G143" s="22">
        <v>102</v>
      </c>
      <c r="I143" s="21">
        <v>3850</v>
      </c>
      <c r="L143" s="22">
        <v>102</v>
      </c>
    </row>
    <row r="144" spans="3:12" x14ac:dyDescent="0.25">
      <c r="C144" s="12" t="s">
        <v>7</v>
      </c>
      <c r="D144" s="17" t="s">
        <v>34</v>
      </c>
      <c r="E144" s="17" t="s">
        <v>15</v>
      </c>
      <c r="F144" s="18">
        <v>3829</v>
      </c>
      <c r="G144" s="19">
        <v>24</v>
      </c>
      <c r="I144" s="18">
        <v>3829</v>
      </c>
      <c r="L144" s="19">
        <v>24</v>
      </c>
    </row>
    <row r="145" spans="3:12" x14ac:dyDescent="0.25">
      <c r="C145" s="13" t="s">
        <v>10</v>
      </c>
      <c r="D145" s="20" t="s">
        <v>35</v>
      </c>
      <c r="E145" s="20" t="s">
        <v>18</v>
      </c>
      <c r="F145" s="21">
        <v>3808</v>
      </c>
      <c r="G145" s="22">
        <v>279</v>
      </c>
      <c r="I145" s="21">
        <v>3808</v>
      </c>
      <c r="L145" s="22">
        <v>279</v>
      </c>
    </row>
    <row r="146" spans="3:12" x14ac:dyDescent="0.25">
      <c r="C146" s="13" t="s">
        <v>40</v>
      </c>
      <c r="D146" s="20" t="s">
        <v>34</v>
      </c>
      <c r="E146" s="20" t="s">
        <v>33</v>
      </c>
      <c r="F146" s="21">
        <v>3794</v>
      </c>
      <c r="G146" s="22">
        <v>159</v>
      </c>
      <c r="I146" s="21">
        <v>3794</v>
      </c>
      <c r="L146" s="22">
        <v>159</v>
      </c>
    </row>
    <row r="147" spans="3:12" x14ac:dyDescent="0.25">
      <c r="C147" s="13" t="s">
        <v>3</v>
      </c>
      <c r="D147" s="20" t="s">
        <v>36</v>
      </c>
      <c r="E147" s="20" t="s">
        <v>23</v>
      </c>
      <c r="F147" s="21">
        <v>3773</v>
      </c>
      <c r="G147" s="22">
        <v>165</v>
      </c>
      <c r="I147" s="21">
        <v>3773</v>
      </c>
      <c r="L147" s="22">
        <v>165</v>
      </c>
    </row>
    <row r="148" spans="3:12" x14ac:dyDescent="0.25">
      <c r="C148" s="12" t="s">
        <v>6</v>
      </c>
      <c r="D148" s="17" t="s">
        <v>34</v>
      </c>
      <c r="E148" s="17" t="s">
        <v>17</v>
      </c>
      <c r="F148" s="18">
        <v>3759</v>
      </c>
      <c r="G148" s="19">
        <v>150</v>
      </c>
      <c r="I148" s="18">
        <v>3759</v>
      </c>
      <c r="L148" s="19">
        <v>150</v>
      </c>
    </row>
    <row r="149" spans="3:12" x14ac:dyDescent="0.25">
      <c r="C149" s="13" t="s">
        <v>8</v>
      </c>
      <c r="D149" s="20" t="s">
        <v>38</v>
      </c>
      <c r="E149" s="20" t="s">
        <v>32</v>
      </c>
      <c r="F149" s="21">
        <v>3752</v>
      </c>
      <c r="G149" s="22">
        <v>213</v>
      </c>
      <c r="I149" s="21">
        <v>3752</v>
      </c>
      <c r="L149" s="22">
        <v>213</v>
      </c>
    </row>
    <row r="150" spans="3:12" x14ac:dyDescent="0.25">
      <c r="C150" s="13" t="s">
        <v>3</v>
      </c>
      <c r="D150" s="20" t="s">
        <v>34</v>
      </c>
      <c r="E150" s="20" t="s">
        <v>28</v>
      </c>
      <c r="F150" s="21">
        <v>3689</v>
      </c>
      <c r="G150" s="22">
        <v>312</v>
      </c>
      <c r="I150" s="21">
        <v>3689</v>
      </c>
      <c r="L150" s="22">
        <v>312</v>
      </c>
    </row>
    <row r="151" spans="3:12" x14ac:dyDescent="0.25">
      <c r="C151" s="13" t="s">
        <v>3</v>
      </c>
      <c r="D151" s="20" t="s">
        <v>39</v>
      </c>
      <c r="E151" s="20" t="s">
        <v>29</v>
      </c>
      <c r="F151" s="21">
        <v>3640</v>
      </c>
      <c r="G151" s="22">
        <v>51</v>
      </c>
      <c r="I151" s="21">
        <v>3640</v>
      </c>
      <c r="L151" s="22">
        <v>51</v>
      </c>
    </row>
    <row r="152" spans="3:12" x14ac:dyDescent="0.25">
      <c r="C152" s="13" t="s">
        <v>8</v>
      </c>
      <c r="D152" s="20" t="s">
        <v>35</v>
      </c>
      <c r="E152" s="20" t="s">
        <v>30</v>
      </c>
      <c r="F152" s="21">
        <v>3598</v>
      </c>
      <c r="G152" s="22">
        <v>81</v>
      </c>
      <c r="I152" s="21">
        <v>3598</v>
      </c>
      <c r="L152" s="22">
        <v>81</v>
      </c>
    </row>
    <row r="153" spans="3:12" x14ac:dyDescent="0.25">
      <c r="C153" s="13" t="s">
        <v>6</v>
      </c>
      <c r="D153" s="20" t="s">
        <v>37</v>
      </c>
      <c r="E153" s="20" t="s">
        <v>28</v>
      </c>
      <c r="F153" s="21">
        <v>3556</v>
      </c>
      <c r="G153" s="22">
        <v>459</v>
      </c>
      <c r="I153" s="21">
        <v>3556</v>
      </c>
      <c r="L153" s="22">
        <v>459</v>
      </c>
    </row>
    <row r="154" spans="3:12" x14ac:dyDescent="0.25">
      <c r="C154" s="12" t="s">
        <v>2</v>
      </c>
      <c r="D154" s="17" t="s">
        <v>38</v>
      </c>
      <c r="E154" s="17" t="s">
        <v>4</v>
      </c>
      <c r="F154" s="18">
        <v>3549</v>
      </c>
      <c r="G154" s="19">
        <v>3</v>
      </c>
      <c r="I154" s="18">
        <v>3549</v>
      </c>
      <c r="L154" s="19">
        <v>3</v>
      </c>
    </row>
    <row r="155" spans="3:12" x14ac:dyDescent="0.25">
      <c r="C155" s="12" t="s">
        <v>8</v>
      </c>
      <c r="D155" s="17" t="s">
        <v>34</v>
      </c>
      <c r="E155" s="17" t="s">
        <v>31</v>
      </c>
      <c r="F155" s="18">
        <v>3507</v>
      </c>
      <c r="G155" s="19">
        <v>288</v>
      </c>
      <c r="I155" s="18">
        <v>3507</v>
      </c>
      <c r="L155" s="19">
        <v>288</v>
      </c>
    </row>
    <row r="156" spans="3:12" x14ac:dyDescent="0.25">
      <c r="C156" s="13" t="s">
        <v>10</v>
      </c>
      <c r="D156" s="20" t="s">
        <v>35</v>
      </c>
      <c r="E156" s="20" t="s">
        <v>14</v>
      </c>
      <c r="F156" s="21">
        <v>3472</v>
      </c>
      <c r="G156" s="22">
        <v>96</v>
      </c>
      <c r="I156" s="21">
        <v>3472</v>
      </c>
      <c r="L156" s="22">
        <v>96</v>
      </c>
    </row>
    <row r="157" spans="3:12" x14ac:dyDescent="0.25">
      <c r="C157" s="13" t="s">
        <v>6</v>
      </c>
      <c r="D157" s="20" t="s">
        <v>34</v>
      </c>
      <c r="E157" s="20" t="s">
        <v>30</v>
      </c>
      <c r="F157" s="21">
        <v>3402</v>
      </c>
      <c r="G157" s="22">
        <v>366</v>
      </c>
      <c r="I157" s="21">
        <v>3402</v>
      </c>
      <c r="L157" s="22">
        <v>366</v>
      </c>
    </row>
    <row r="158" spans="3:12" x14ac:dyDescent="0.25">
      <c r="C158" s="13" t="s">
        <v>41</v>
      </c>
      <c r="D158" s="20" t="s">
        <v>37</v>
      </c>
      <c r="E158" s="20" t="s">
        <v>20</v>
      </c>
      <c r="F158" s="21">
        <v>3388</v>
      </c>
      <c r="G158" s="22">
        <v>123</v>
      </c>
      <c r="I158" s="21">
        <v>3388</v>
      </c>
      <c r="L158" s="22">
        <v>123</v>
      </c>
    </row>
    <row r="159" spans="3:12" x14ac:dyDescent="0.25">
      <c r="C159" s="12" t="s">
        <v>6</v>
      </c>
      <c r="D159" s="17" t="s">
        <v>34</v>
      </c>
      <c r="E159" s="17" t="s">
        <v>29</v>
      </c>
      <c r="F159" s="18">
        <v>3339</v>
      </c>
      <c r="G159" s="19">
        <v>75</v>
      </c>
      <c r="I159" s="18">
        <v>3339</v>
      </c>
      <c r="L159" s="19">
        <v>75</v>
      </c>
    </row>
    <row r="160" spans="3:12" x14ac:dyDescent="0.25">
      <c r="C160" s="12" t="s">
        <v>3</v>
      </c>
      <c r="D160" s="17" t="s">
        <v>36</v>
      </c>
      <c r="E160" s="17" t="s">
        <v>25</v>
      </c>
      <c r="F160" s="18">
        <v>3339</v>
      </c>
      <c r="G160" s="19">
        <v>39</v>
      </c>
      <c r="I160" s="18">
        <v>3339</v>
      </c>
      <c r="L160" s="19">
        <v>39</v>
      </c>
    </row>
    <row r="161" spans="3:12" x14ac:dyDescent="0.25">
      <c r="C161" s="12" t="s">
        <v>5</v>
      </c>
      <c r="D161" s="17" t="s">
        <v>36</v>
      </c>
      <c r="E161" s="17" t="s">
        <v>17</v>
      </c>
      <c r="F161" s="18">
        <v>3339</v>
      </c>
      <c r="G161" s="19">
        <v>348</v>
      </c>
      <c r="I161" s="18">
        <v>3339</v>
      </c>
      <c r="L161" s="19">
        <v>348</v>
      </c>
    </row>
    <row r="162" spans="3:12" x14ac:dyDescent="0.25">
      <c r="C162" s="12" t="s">
        <v>7</v>
      </c>
      <c r="D162" s="17" t="s">
        <v>34</v>
      </c>
      <c r="E162" s="17" t="s">
        <v>32</v>
      </c>
      <c r="F162" s="18">
        <v>3262</v>
      </c>
      <c r="G162" s="19">
        <v>75</v>
      </c>
      <c r="I162" s="18">
        <v>3262</v>
      </c>
      <c r="L162" s="19">
        <v>75</v>
      </c>
    </row>
    <row r="163" spans="3:12" x14ac:dyDescent="0.25">
      <c r="C163" s="13" t="s">
        <v>9</v>
      </c>
      <c r="D163" s="20" t="s">
        <v>39</v>
      </c>
      <c r="E163" s="20" t="s">
        <v>25</v>
      </c>
      <c r="F163" s="21">
        <v>3192</v>
      </c>
      <c r="G163" s="22">
        <v>72</v>
      </c>
      <c r="I163" s="21">
        <v>3192</v>
      </c>
      <c r="L163" s="22">
        <v>72</v>
      </c>
    </row>
    <row r="164" spans="3:12" x14ac:dyDescent="0.25">
      <c r="C164" s="13" t="s">
        <v>40</v>
      </c>
      <c r="D164" s="20" t="s">
        <v>36</v>
      </c>
      <c r="E164" s="20" t="s">
        <v>27</v>
      </c>
      <c r="F164" s="21">
        <v>3164</v>
      </c>
      <c r="G164" s="22">
        <v>306</v>
      </c>
      <c r="I164" s="21">
        <v>3164</v>
      </c>
      <c r="L164" s="22">
        <v>306</v>
      </c>
    </row>
    <row r="165" spans="3:12" x14ac:dyDescent="0.25">
      <c r="C165" s="12" t="s">
        <v>3</v>
      </c>
      <c r="D165" s="17" t="s">
        <v>34</v>
      </c>
      <c r="E165" s="17" t="s">
        <v>26</v>
      </c>
      <c r="F165" s="18">
        <v>3108</v>
      </c>
      <c r="G165" s="19">
        <v>54</v>
      </c>
      <c r="I165" s="18">
        <v>3108</v>
      </c>
      <c r="L165" s="19">
        <v>54</v>
      </c>
    </row>
    <row r="166" spans="3:12" x14ac:dyDescent="0.25">
      <c r="C166" s="13" t="s">
        <v>40</v>
      </c>
      <c r="D166" s="20" t="s">
        <v>39</v>
      </c>
      <c r="E166" s="20" t="s">
        <v>28</v>
      </c>
      <c r="F166" s="21">
        <v>3101</v>
      </c>
      <c r="G166" s="22">
        <v>225</v>
      </c>
      <c r="I166" s="21">
        <v>3101</v>
      </c>
      <c r="L166" s="22">
        <v>225</v>
      </c>
    </row>
    <row r="167" spans="3:12" x14ac:dyDescent="0.25">
      <c r="C167" s="13" t="s">
        <v>2</v>
      </c>
      <c r="D167" s="20" t="s">
        <v>36</v>
      </c>
      <c r="E167" s="20" t="s">
        <v>31</v>
      </c>
      <c r="F167" s="21">
        <v>3094</v>
      </c>
      <c r="G167" s="22">
        <v>246</v>
      </c>
      <c r="I167" s="21">
        <v>3094</v>
      </c>
      <c r="L167" s="22">
        <v>246</v>
      </c>
    </row>
    <row r="168" spans="3:12" x14ac:dyDescent="0.25">
      <c r="C168" s="13" t="s">
        <v>10</v>
      </c>
      <c r="D168" s="20" t="s">
        <v>37</v>
      </c>
      <c r="E168" s="20" t="s">
        <v>28</v>
      </c>
      <c r="F168" s="21">
        <v>3059</v>
      </c>
      <c r="G168" s="22">
        <v>27</v>
      </c>
      <c r="I168" s="21">
        <v>3059</v>
      </c>
      <c r="L168" s="22">
        <v>27</v>
      </c>
    </row>
    <row r="169" spans="3:12" x14ac:dyDescent="0.25">
      <c r="C169" s="12" t="s">
        <v>6</v>
      </c>
      <c r="D169" s="17" t="s">
        <v>39</v>
      </c>
      <c r="E169" s="17" t="s">
        <v>29</v>
      </c>
      <c r="F169" s="18">
        <v>3052</v>
      </c>
      <c r="G169" s="19">
        <v>378</v>
      </c>
      <c r="I169" s="18">
        <v>3052</v>
      </c>
      <c r="L169" s="19">
        <v>378</v>
      </c>
    </row>
    <row r="170" spans="3:12" x14ac:dyDescent="0.25">
      <c r="C170" s="12" t="s">
        <v>6</v>
      </c>
      <c r="D170" s="17" t="s">
        <v>39</v>
      </c>
      <c r="E170" s="17" t="s">
        <v>24</v>
      </c>
      <c r="F170" s="18">
        <v>2989</v>
      </c>
      <c r="G170" s="19">
        <v>3</v>
      </c>
      <c r="I170" s="18">
        <v>2989</v>
      </c>
      <c r="L170" s="19">
        <v>3</v>
      </c>
    </row>
    <row r="171" spans="3:12" x14ac:dyDescent="0.25">
      <c r="C171" s="12" t="s">
        <v>9</v>
      </c>
      <c r="D171" s="17" t="s">
        <v>36</v>
      </c>
      <c r="E171" s="17" t="s">
        <v>32</v>
      </c>
      <c r="F171" s="18">
        <v>2954</v>
      </c>
      <c r="G171" s="19">
        <v>189</v>
      </c>
      <c r="I171" s="18">
        <v>2954</v>
      </c>
      <c r="L171" s="19">
        <v>189</v>
      </c>
    </row>
    <row r="172" spans="3:12" x14ac:dyDescent="0.25">
      <c r="C172" s="12" t="s">
        <v>41</v>
      </c>
      <c r="D172" s="17" t="s">
        <v>37</v>
      </c>
      <c r="E172" s="17" t="s">
        <v>21</v>
      </c>
      <c r="F172" s="18">
        <v>2933</v>
      </c>
      <c r="G172" s="19">
        <v>9</v>
      </c>
      <c r="I172" s="18">
        <v>2933</v>
      </c>
      <c r="L172" s="19">
        <v>9</v>
      </c>
    </row>
    <row r="173" spans="3:12" x14ac:dyDescent="0.25">
      <c r="C173" s="13" t="s">
        <v>9</v>
      </c>
      <c r="D173" s="20" t="s">
        <v>37</v>
      </c>
      <c r="E173" s="20" t="s">
        <v>28</v>
      </c>
      <c r="F173" s="21">
        <v>2919</v>
      </c>
      <c r="G173" s="22">
        <v>45</v>
      </c>
      <c r="I173" s="21">
        <v>2919</v>
      </c>
      <c r="L173" s="22">
        <v>45</v>
      </c>
    </row>
    <row r="174" spans="3:12" x14ac:dyDescent="0.25">
      <c r="C174" s="12" t="s">
        <v>3</v>
      </c>
      <c r="D174" s="17" t="s">
        <v>34</v>
      </c>
      <c r="E174" s="17" t="s">
        <v>17</v>
      </c>
      <c r="F174" s="18">
        <v>2919</v>
      </c>
      <c r="G174" s="19">
        <v>93</v>
      </c>
      <c r="I174" s="18">
        <v>2919</v>
      </c>
      <c r="L174" s="19">
        <v>93</v>
      </c>
    </row>
    <row r="175" spans="3:12" x14ac:dyDescent="0.25">
      <c r="C175" s="12" t="s">
        <v>5</v>
      </c>
      <c r="D175" s="17" t="s">
        <v>34</v>
      </c>
      <c r="E175" s="17" t="s">
        <v>29</v>
      </c>
      <c r="F175" s="18">
        <v>2891</v>
      </c>
      <c r="G175" s="19">
        <v>102</v>
      </c>
      <c r="I175" s="18">
        <v>2891</v>
      </c>
      <c r="L175" s="19">
        <v>102</v>
      </c>
    </row>
    <row r="176" spans="3:12" x14ac:dyDescent="0.25">
      <c r="C176" s="12" t="s">
        <v>7</v>
      </c>
      <c r="D176" s="17" t="s">
        <v>36</v>
      </c>
      <c r="E176" s="17" t="s">
        <v>19</v>
      </c>
      <c r="F176" s="18">
        <v>2870</v>
      </c>
      <c r="G176" s="19">
        <v>300</v>
      </c>
      <c r="I176" s="18">
        <v>2870</v>
      </c>
      <c r="L176" s="19">
        <v>300</v>
      </c>
    </row>
    <row r="177" spans="3:12" x14ac:dyDescent="0.25">
      <c r="C177" s="12" t="s">
        <v>2</v>
      </c>
      <c r="D177" s="17" t="s">
        <v>37</v>
      </c>
      <c r="E177" s="17" t="s">
        <v>15</v>
      </c>
      <c r="F177" s="18">
        <v>2863</v>
      </c>
      <c r="G177" s="19">
        <v>42</v>
      </c>
      <c r="I177" s="18">
        <v>2863</v>
      </c>
      <c r="L177" s="19">
        <v>42</v>
      </c>
    </row>
    <row r="178" spans="3:12" x14ac:dyDescent="0.25">
      <c r="C178" s="13" t="s">
        <v>9</v>
      </c>
      <c r="D178" s="20" t="s">
        <v>37</v>
      </c>
      <c r="E178" s="20" t="s">
        <v>26</v>
      </c>
      <c r="F178" s="21">
        <v>2856</v>
      </c>
      <c r="G178" s="22">
        <v>246</v>
      </c>
      <c r="I178" s="21">
        <v>2856</v>
      </c>
      <c r="L178" s="22">
        <v>246</v>
      </c>
    </row>
    <row r="179" spans="3:12" x14ac:dyDescent="0.25">
      <c r="C179" s="13" t="s">
        <v>7</v>
      </c>
      <c r="D179" s="20" t="s">
        <v>35</v>
      </c>
      <c r="E179" s="20" t="s">
        <v>24</v>
      </c>
      <c r="F179" s="21">
        <v>2793</v>
      </c>
      <c r="G179" s="22">
        <v>114</v>
      </c>
      <c r="I179" s="21">
        <v>2793</v>
      </c>
      <c r="L179" s="22">
        <v>114</v>
      </c>
    </row>
    <row r="180" spans="3:12" x14ac:dyDescent="0.25">
      <c r="C180" s="12" t="s">
        <v>40</v>
      </c>
      <c r="D180" s="17" t="s">
        <v>34</v>
      </c>
      <c r="E180" s="17" t="s">
        <v>23</v>
      </c>
      <c r="F180" s="18">
        <v>2779</v>
      </c>
      <c r="G180" s="19">
        <v>75</v>
      </c>
      <c r="I180" s="18">
        <v>2779</v>
      </c>
      <c r="L180" s="19">
        <v>75</v>
      </c>
    </row>
    <row r="181" spans="3:12" x14ac:dyDescent="0.25">
      <c r="C181" s="13" t="s">
        <v>5</v>
      </c>
      <c r="D181" s="20" t="s">
        <v>35</v>
      </c>
      <c r="E181" s="20" t="s">
        <v>4</v>
      </c>
      <c r="F181" s="21">
        <v>2744</v>
      </c>
      <c r="G181" s="22">
        <v>9</v>
      </c>
      <c r="I181" s="21">
        <v>2744</v>
      </c>
      <c r="L181" s="22">
        <v>9</v>
      </c>
    </row>
    <row r="182" spans="3:12" x14ac:dyDescent="0.25">
      <c r="C182" s="12" t="s">
        <v>9</v>
      </c>
      <c r="D182" s="17" t="s">
        <v>37</v>
      </c>
      <c r="E182" s="17" t="s">
        <v>23</v>
      </c>
      <c r="F182" s="18">
        <v>2737</v>
      </c>
      <c r="G182" s="19">
        <v>93</v>
      </c>
      <c r="I182" s="18">
        <v>2737</v>
      </c>
      <c r="L182" s="19">
        <v>93</v>
      </c>
    </row>
    <row r="183" spans="3:12" x14ac:dyDescent="0.25">
      <c r="C183" s="12" t="s">
        <v>8</v>
      </c>
      <c r="D183" s="17" t="s">
        <v>35</v>
      </c>
      <c r="E183" s="17" t="s">
        <v>20</v>
      </c>
      <c r="F183" s="18">
        <v>2702</v>
      </c>
      <c r="G183" s="19">
        <v>363</v>
      </c>
      <c r="I183" s="18">
        <v>2702</v>
      </c>
      <c r="L183" s="19">
        <v>363</v>
      </c>
    </row>
    <row r="184" spans="3:12" x14ac:dyDescent="0.25">
      <c r="C184" s="12" t="s">
        <v>6</v>
      </c>
      <c r="D184" s="17" t="s">
        <v>38</v>
      </c>
      <c r="E184" s="17" t="s">
        <v>31</v>
      </c>
      <c r="F184" s="18">
        <v>2681</v>
      </c>
      <c r="G184" s="19">
        <v>54</v>
      </c>
      <c r="I184" s="18">
        <v>2681</v>
      </c>
      <c r="L184" s="19">
        <v>54</v>
      </c>
    </row>
    <row r="185" spans="3:12" x14ac:dyDescent="0.25">
      <c r="C185" s="12" t="s">
        <v>9</v>
      </c>
      <c r="D185" s="17" t="s">
        <v>38</v>
      </c>
      <c r="E185" s="17" t="s">
        <v>16</v>
      </c>
      <c r="F185" s="18">
        <v>2646</v>
      </c>
      <c r="G185" s="19">
        <v>120</v>
      </c>
      <c r="I185" s="18">
        <v>2646</v>
      </c>
      <c r="L185" s="19">
        <v>120</v>
      </c>
    </row>
    <row r="186" spans="3:12" x14ac:dyDescent="0.25">
      <c r="C186" s="12" t="s">
        <v>7</v>
      </c>
      <c r="D186" s="17" t="s">
        <v>36</v>
      </c>
      <c r="E186" s="17" t="s">
        <v>18</v>
      </c>
      <c r="F186" s="18">
        <v>2646</v>
      </c>
      <c r="G186" s="19">
        <v>177</v>
      </c>
      <c r="I186" s="18">
        <v>2646</v>
      </c>
      <c r="L186" s="19">
        <v>177</v>
      </c>
    </row>
    <row r="187" spans="3:12" x14ac:dyDescent="0.25">
      <c r="C187" s="12" t="s">
        <v>9</v>
      </c>
      <c r="D187" s="17" t="s">
        <v>39</v>
      </c>
      <c r="E187" s="17" t="s">
        <v>18</v>
      </c>
      <c r="F187" s="18">
        <v>2639</v>
      </c>
      <c r="G187" s="19">
        <v>204</v>
      </c>
      <c r="I187" s="18">
        <v>2639</v>
      </c>
      <c r="L187" s="19">
        <v>204</v>
      </c>
    </row>
    <row r="188" spans="3:12" x14ac:dyDescent="0.25">
      <c r="C188" s="13" t="s">
        <v>3</v>
      </c>
      <c r="D188" s="20" t="s">
        <v>34</v>
      </c>
      <c r="E188" s="20" t="s">
        <v>20</v>
      </c>
      <c r="F188" s="21">
        <v>2583</v>
      </c>
      <c r="G188" s="22">
        <v>18</v>
      </c>
      <c r="I188" s="21">
        <v>2583</v>
      </c>
      <c r="L188" s="22">
        <v>18</v>
      </c>
    </row>
    <row r="189" spans="3:12" x14ac:dyDescent="0.25">
      <c r="C189" s="13" t="s">
        <v>10</v>
      </c>
      <c r="D189" s="20" t="s">
        <v>35</v>
      </c>
      <c r="E189" s="20" t="s">
        <v>15</v>
      </c>
      <c r="F189" s="21">
        <v>2562</v>
      </c>
      <c r="G189" s="22">
        <v>6</v>
      </c>
      <c r="I189" s="21">
        <v>2562</v>
      </c>
      <c r="L189" s="22">
        <v>6</v>
      </c>
    </row>
    <row r="190" spans="3:12" x14ac:dyDescent="0.25">
      <c r="C190" s="13" t="s">
        <v>40</v>
      </c>
      <c r="D190" s="20" t="s">
        <v>38</v>
      </c>
      <c r="E190" s="20" t="s">
        <v>25</v>
      </c>
      <c r="F190" s="21">
        <v>2541</v>
      </c>
      <c r="G190" s="22">
        <v>90</v>
      </c>
      <c r="I190" s="21">
        <v>2541</v>
      </c>
      <c r="L190" s="22">
        <v>90</v>
      </c>
    </row>
    <row r="191" spans="3:12" x14ac:dyDescent="0.25">
      <c r="C191" s="13" t="s">
        <v>40</v>
      </c>
      <c r="D191" s="20" t="s">
        <v>38</v>
      </c>
      <c r="E191" s="20" t="s">
        <v>29</v>
      </c>
      <c r="F191" s="21">
        <v>2541</v>
      </c>
      <c r="G191" s="22">
        <v>45</v>
      </c>
      <c r="I191" s="21">
        <v>2541</v>
      </c>
      <c r="L191" s="22">
        <v>45</v>
      </c>
    </row>
    <row r="192" spans="3:12" x14ac:dyDescent="0.25">
      <c r="C192" s="12" t="s">
        <v>7</v>
      </c>
      <c r="D192" s="17" t="s">
        <v>35</v>
      </c>
      <c r="E192" s="17" t="s">
        <v>27</v>
      </c>
      <c r="F192" s="18">
        <v>2478</v>
      </c>
      <c r="G192" s="19">
        <v>21</v>
      </c>
      <c r="I192" s="18">
        <v>2478</v>
      </c>
      <c r="L192" s="19">
        <v>21</v>
      </c>
    </row>
    <row r="193" spans="3:12" x14ac:dyDescent="0.25">
      <c r="C193" s="13" t="s">
        <v>10</v>
      </c>
      <c r="D193" s="20" t="s">
        <v>36</v>
      </c>
      <c r="E193" s="20" t="s">
        <v>29</v>
      </c>
      <c r="F193" s="21">
        <v>2471</v>
      </c>
      <c r="G193" s="22">
        <v>342</v>
      </c>
      <c r="I193" s="21">
        <v>2471</v>
      </c>
      <c r="L193" s="22">
        <v>342</v>
      </c>
    </row>
    <row r="194" spans="3:12" x14ac:dyDescent="0.25">
      <c r="C194" s="12" t="s">
        <v>3</v>
      </c>
      <c r="D194" s="17" t="s">
        <v>35</v>
      </c>
      <c r="E194" s="17" t="s">
        <v>25</v>
      </c>
      <c r="F194" s="18">
        <v>2464</v>
      </c>
      <c r="G194" s="19">
        <v>234</v>
      </c>
      <c r="I194" s="18">
        <v>2464</v>
      </c>
      <c r="L194" s="19">
        <v>234</v>
      </c>
    </row>
    <row r="195" spans="3:12" x14ac:dyDescent="0.25">
      <c r="C195" s="13" t="s">
        <v>9</v>
      </c>
      <c r="D195" s="20" t="s">
        <v>38</v>
      </c>
      <c r="E195" s="20" t="s">
        <v>26</v>
      </c>
      <c r="F195" s="21">
        <v>2436</v>
      </c>
      <c r="G195" s="22">
        <v>99</v>
      </c>
      <c r="I195" s="21">
        <v>2436</v>
      </c>
      <c r="L195" s="22">
        <v>99</v>
      </c>
    </row>
    <row r="196" spans="3:12" x14ac:dyDescent="0.25">
      <c r="C196" s="13" t="s">
        <v>9</v>
      </c>
      <c r="D196" s="20" t="s">
        <v>35</v>
      </c>
      <c r="E196" s="20" t="s">
        <v>27</v>
      </c>
      <c r="F196" s="21">
        <v>2429</v>
      </c>
      <c r="G196" s="22">
        <v>144</v>
      </c>
      <c r="I196" s="21">
        <v>2429</v>
      </c>
      <c r="L196" s="22">
        <v>144</v>
      </c>
    </row>
    <row r="197" spans="3:12" x14ac:dyDescent="0.25">
      <c r="C197" s="13" t="s">
        <v>3</v>
      </c>
      <c r="D197" s="20" t="s">
        <v>35</v>
      </c>
      <c r="E197" s="20" t="s">
        <v>14</v>
      </c>
      <c r="F197" s="21">
        <v>2415</v>
      </c>
      <c r="G197" s="22">
        <v>255</v>
      </c>
      <c r="I197" s="21">
        <v>2415</v>
      </c>
      <c r="L197" s="22">
        <v>255</v>
      </c>
    </row>
    <row r="198" spans="3:12" x14ac:dyDescent="0.25">
      <c r="C198" s="13" t="s">
        <v>5</v>
      </c>
      <c r="D198" s="20" t="s">
        <v>35</v>
      </c>
      <c r="E198" s="20" t="s">
        <v>18</v>
      </c>
      <c r="F198" s="21">
        <v>2415</v>
      </c>
      <c r="G198" s="22">
        <v>15</v>
      </c>
      <c r="I198" s="21">
        <v>2415</v>
      </c>
      <c r="L198" s="22">
        <v>15</v>
      </c>
    </row>
    <row r="199" spans="3:12" x14ac:dyDescent="0.25">
      <c r="C199" s="12" t="s">
        <v>9</v>
      </c>
      <c r="D199" s="17" t="s">
        <v>38</v>
      </c>
      <c r="E199" s="17" t="s">
        <v>17</v>
      </c>
      <c r="F199" s="18">
        <v>2408</v>
      </c>
      <c r="G199" s="19">
        <v>9</v>
      </c>
      <c r="I199" s="18">
        <v>2408</v>
      </c>
      <c r="L199" s="19">
        <v>9</v>
      </c>
    </row>
    <row r="200" spans="3:12" x14ac:dyDescent="0.25">
      <c r="C200" s="12" t="s">
        <v>41</v>
      </c>
      <c r="D200" s="17" t="s">
        <v>37</v>
      </c>
      <c r="E200" s="17" t="s">
        <v>26</v>
      </c>
      <c r="F200" s="18">
        <v>2324</v>
      </c>
      <c r="G200" s="19">
        <v>177</v>
      </c>
      <c r="I200" s="18">
        <v>2324</v>
      </c>
      <c r="L200" s="19">
        <v>177</v>
      </c>
    </row>
    <row r="201" spans="3:12" x14ac:dyDescent="0.25">
      <c r="C201" s="12" t="s">
        <v>10</v>
      </c>
      <c r="D201" s="17" t="s">
        <v>36</v>
      </c>
      <c r="E201" s="17" t="s">
        <v>23</v>
      </c>
      <c r="F201" s="18">
        <v>2317</v>
      </c>
      <c r="G201" s="19">
        <v>261</v>
      </c>
      <c r="I201" s="18">
        <v>2317</v>
      </c>
      <c r="L201" s="19">
        <v>261</v>
      </c>
    </row>
    <row r="202" spans="3:12" x14ac:dyDescent="0.25">
      <c r="C202" s="12" t="s">
        <v>6</v>
      </c>
      <c r="D202" s="17" t="s">
        <v>38</v>
      </c>
      <c r="E202" s="17" t="s">
        <v>13</v>
      </c>
      <c r="F202" s="18">
        <v>2317</v>
      </c>
      <c r="G202" s="19">
        <v>123</v>
      </c>
      <c r="I202" s="18">
        <v>2317</v>
      </c>
      <c r="L202" s="19">
        <v>123</v>
      </c>
    </row>
    <row r="203" spans="3:12" x14ac:dyDescent="0.25">
      <c r="C203" s="13" t="s">
        <v>40</v>
      </c>
      <c r="D203" s="20" t="s">
        <v>34</v>
      </c>
      <c r="E203" s="20" t="s">
        <v>27</v>
      </c>
      <c r="F203" s="21">
        <v>2289</v>
      </c>
      <c r="G203" s="22">
        <v>135</v>
      </c>
      <c r="I203" s="21">
        <v>2289</v>
      </c>
      <c r="L203" s="22">
        <v>135</v>
      </c>
    </row>
    <row r="204" spans="3:12" x14ac:dyDescent="0.25">
      <c r="C204" s="13" t="s">
        <v>40</v>
      </c>
      <c r="D204" s="20" t="s">
        <v>35</v>
      </c>
      <c r="E204" s="20" t="s">
        <v>30</v>
      </c>
      <c r="F204" s="21">
        <v>2275</v>
      </c>
      <c r="G204" s="22">
        <v>447</v>
      </c>
      <c r="I204" s="21">
        <v>2275</v>
      </c>
      <c r="L204" s="22">
        <v>447</v>
      </c>
    </row>
    <row r="205" spans="3:12" x14ac:dyDescent="0.25">
      <c r="C205" s="13" t="s">
        <v>8</v>
      </c>
      <c r="D205" s="20" t="s">
        <v>38</v>
      </c>
      <c r="E205" s="20" t="s">
        <v>27</v>
      </c>
      <c r="F205" s="21">
        <v>2268</v>
      </c>
      <c r="G205" s="22">
        <v>63</v>
      </c>
      <c r="I205" s="21">
        <v>2268</v>
      </c>
      <c r="L205" s="22">
        <v>63</v>
      </c>
    </row>
    <row r="206" spans="3:12" x14ac:dyDescent="0.25">
      <c r="C206" s="13" t="s">
        <v>7</v>
      </c>
      <c r="D206" s="20" t="s">
        <v>34</v>
      </c>
      <c r="E206" s="20" t="s">
        <v>33</v>
      </c>
      <c r="F206" s="21">
        <v>2226</v>
      </c>
      <c r="G206" s="22">
        <v>48</v>
      </c>
      <c r="I206" s="21">
        <v>2226</v>
      </c>
      <c r="L206" s="22">
        <v>48</v>
      </c>
    </row>
    <row r="207" spans="3:12" x14ac:dyDescent="0.25">
      <c r="C207" s="13" t="s">
        <v>6</v>
      </c>
      <c r="D207" s="20" t="s">
        <v>34</v>
      </c>
      <c r="E207" s="20" t="s">
        <v>16</v>
      </c>
      <c r="F207" s="21">
        <v>2219</v>
      </c>
      <c r="G207" s="22">
        <v>75</v>
      </c>
      <c r="I207" s="21">
        <v>2219</v>
      </c>
      <c r="L207" s="22">
        <v>75</v>
      </c>
    </row>
    <row r="208" spans="3:12" x14ac:dyDescent="0.25">
      <c r="C208" s="13" t="s">
        <v>3</v>
      </c>
      <c r="D208" s="20" t="s">
        <v>34</v>
      </c>
      <c r="E208" s="20" t="s">
        <v>23</v>
      </c>
      <c r="F208" s="21">
        <v>2212</v>
      </c>
      <c r="G208" s="22">
        <v>117</v>
      </c>
      <c r="I208" s="21">
        <v>2212</v>
      </c>
      <c r="L208" s="22">
        <v>117</v>
      </c>
    </row>
    <row r="209" spans="3:12" x14ac:dyDescent="0.25">
      <c r="C209" s="12" t="s">
        <v>10</v>
      </c>
      <c r="D209" s="17" t="s">
        <v>38</v>
      </c>
      <c r="E209" s="17" t="s">
        <v>22</v>
      </c>
      <c r="F209" s="18">
        <v>2205</v>
      </c>
      <c r="G209" s="19">
        <v>141</v>
      </c>
      <c r="I209" s="18">
        <v>2205</v>
      </c>
      <c r="L209" s="19">
        <v>141</v>
      </c>
    </row>
    <row r="210" spans="3:12" x14ac:dyDescent="0.25">
      <c r="C210" s="13" t="s">
        <v>7</v>
      </c>
      <c r="D210" s="20" t="s">
        <v>34</v>
      </c>
      <c r="E210" s="20" t="s">
        <v>20</v>
      </c>
      <c r="F210" s="21">
        <v>2205</v>
      </c>
      <c r="G210" s="22">
        <v>138</v>
      </c>
      <c r="I210" s="21">
        <v>2205</v>
      </c>
      <c r="L210" s="22">
        <v>138</v>
      </c>
    </row>
    <row r="211" spans="3:12" x14ac:dyDescent="0.25">
      <c r="C211" s="12" t="s">
        <v>7</v>
      </c>
      <c r="D211" s="17" t="s">
        <v>36</v>
      </c>
      <c r="E211" s="17" t="s">
        <v>31</v>
      </c>
      <c r="F211" s="18">
        <v>2149</v>
      </c>
      <c r="G211" s="19">
        <v>117</v>
      </c>
      <c r="I211" s="18">
        <v>2149</v>
      </c>
      <c r="L211" s="19">
        <v>117</v>
      </c>
    </row>
    <row r="212" spans="3:12" x14ac:dyDescent="0.25">
      <c r="C212" s="12" t="s">
        <v>9</v>
      </c>
      <c r="D212" s="17" t="s">
        <v>36</v>
      </c>
      <c r="E212" s="17" t="s">
        <v>25</v>
      </c>
      <c r="F212" s="18">
        <v>2142</v>
      </c>
      <c r="G212" s="19">
        <v>114</v>
      </c>
      <c r="I212" s="18">
        <v>2142</v>
      </c>
      <c r="L212" s="19">
        <v>114</v>
      </c>
    </row>
    <row r="213" spans="3:12" x14ac:dyDescent="0.25">
      <c r="C213" s="13" t="s">
        <v>7</v>
      </c>
      <c r="D213" s="20" t="s">
        <v>35</v>
      </c>
      <c r="E213" s="20" t="s">
        <v>16</v>
      </c>
      <c r="F213" s="21">
        <v>2135</v>
      </c>
      <c r="G213" s="22">
        <v>27</v>
      </c>
      <c r="I213" s="21">
        <v>2135</v>
      </c>
      <c r="L213" s="22">
        <v>27</v>
      </c>
    </row>
    <row r="214" spans="3:12" x14ac:dyDescent="0.25">
      <c r="C214" s="13" t="s">
        <v>3</v>
      </c>
      <c r="D214" s="20" t="s">
        <v>35</v>
      </c>
      <c r="E214" s="20" t="s">
        <v>29</v>
      </c>
      <c r="F214" s="21">
        <v>2114</v>
      </c>
      <c r="G214" s="22">
        <v>66</v>
      </c>
      <c r="I214" s="21">
        <v>2114</v>
      </c>
      <c r="L214" s="22">
        <v>66</v>
      </c>
    </row>
    <row r="215" spans="3:12" x14ac:dyDescent="0.25">
      <c r="C215" s="12" t="s">
        <v>41</v>
      </c>
      <c r="D215" s="17" t="s">
        <v>35</v>
      </c>
      <c r="E215" s="17" t="s">
        <v>15</v>
      </c>
      <c r="F215" s="18">
        <v>2114</v>
      </c>
      <c r="G215" s="19">
        <v>186</v>
      </c>
      <c r="I215" s="18">
        <v>2114</v>
      </c>
      <c r="L215" s="19">
        <v>186</v>
      </c>
    </row>
    <row r="216" spans="3:12" x14ac:dyDescent="0.25">
      <c r="C216" s="12" t="s">
        <v>6</v>
      </c>
      <c r="D216" s="17" t="s">
        <v>39</v>
      </c>
      <c r="E216" s="17" t="s">
        <v>25</v>
      </c>
      <c r="F216" s="18">
        <v>2100</v>
      </c>
      <c r="G216" s="19">
        <v>414</v>
      </c>
      <c r="I216" s="18">
        <v>2100</v>
      </c>
      <c r="L216" s="19">
        <v>414</v>
      </c>
    </row>
    <row r="217" spans="3:12" x14ac:dyDescent="0.25">
      <c r="C217" s="13" t="s">
        <v>8</v>
      </c>
      <c r="D217" s="20" t="s">
        <v>35</v>
      </c>
      <c r="E217" s="20" t="s">
        <v>29</v>
      </c>
      <c r="F217" s="21">
        <v>2023</v>
      </c>
      <c r="G217" s="22">
        <v>168</v>
      </c>
      <c r="I217" s="21">
        <v>2023</v>
      </c>
      <c r="L217" s="22">
        <v>168</v>
      </c>
    </row>
    <row r="218" spans="3:12" x14ac:dyDescent="0.25">
      <c r="C218" s="13" t="s">
        <v>3</v>
      </c>
      <c r="D218" s="20" t="s">
        <v>35</v>
      </c>
      <c r="E218" s="20" t="s">
        <v>23</v>
      </c>
      <c r="F218" s="21">
        <v>2023</v>
      </c>
      <c r="G218" s="22">
        <v>78</v>
      </c>
      <c r="I218" s="21">
        <v>2023</v>
      </c>
      <c r="L218" s="22">
        <v>78</v>
      </c>
    </row>
    <row r="219" spans="3:12" x14ac:dyDescent="0.25">
      <c r="C219" s="12" t="s">
        <v>2</v>
      </c>
      <c r="D219" s="17" t="s">
        <v>39</v>
      </c>
      <c r="E219" s="17" t="s">
        <v>16</v>
      </c>
      <c r="F219" s="18">
        <v>2016</v>
      </c>
      <c r="G219" s="19">
        <v>117</v>
      </c>
      <c r="I219" s="18">
        <v>2016</v>
      </c>
      <c r="L219" s="19">
        <v>117</v>
      </c>
    </row>
    <row r="220" spans="3:12" x14ac:dyDescent="0.25">
      <c r="C220" s="13" t="s">
        <v>8</v>
      </c>
      <c r="D220" s="20" t="s">
        <v>34</v>
      </c>
      <c r="E220" s="20" t="s">
        <v>16</v>
      </c>
      <c r="F220" s="21">
        <v>2009</v>
      </c>
      <c r="G220" s="22">
        <v>219</v>
      </c>
      <c r="I220" s="21">
        <v>2009</v>
      </c>
      <c r="L220" s="22">
        <v>219</v>
      </c>
    </row>
    <row r="221" spans="3:12" x14ac:dyDescent="0.25">
      <c r="C221" s="12" t="s">
        <v>40</v>
      </c>
      <c r="D221" s="17" t="s">
        <v>38</v>
      </c>
      <c r="E221" s="17" t="s">
        <v>31</v>
      </c>
      <c r="F221" s="18">
        <v>1988</v>
      </c>
      <c r="G221" s="19">
        <v>39</v>
      </c>
      <c r="I221" s="18">
        <v>1988</v>
      </c>
      <c r="L221" s="19">
        <v>39</v>
      </c>
    </row>
    <row r="222" spans="3:12" x14ac:dyDescent="0.25">
      <c r="C222" s="13" t="s">
        <v>10</v>
      </c>
      <c r="D222" s="20" t="s">
        <v>35</v>
      </c>
      <c r="E222" s="20" t="s">
        <v>20</v>
      </c>
      <c r="F222" s="21">
        <v>1974</v>
      </c>
      <c r="G222" s="22">
        <v>195</v>
      </c>
      <c r="I222" s="21">
        <v>1974</v>
      </c>
      <c r="L222" s="22">
        <v>195</v>
      </c>
    </row>
    <row r="223" spans="3:12" x14ac:dyDescent="0.25">
      <c r="C223" s="12" t="s">
        <v>7</v>
      </c>
      <c r="D223" s="17" t="s">
        <v>34</v>
      </c>
      <c r="E223" s="17" t="s">
        <v>14</v>
      </c>
      <c r="F223" s="18">
        <v>1932</v>
      </c>
      <c r="G223" s="19">
        <v>369</v>
      </c>
      <c r="I223" s="18">
        <v>1932</v>
      </c>
      <c r="L223" s="19">
        <v>369</v>
      </c>
    </row>
    <row r="224" spans="3:12" x14ac:dyDescent="0.25">
      <c r="C224" s="13" t="s">
        <v>41</v>
      </c>
      <c r="D224" s="20" t="s">
        <v>36</v>
      </c>
      <c r="E224" s="20" t="s">
        <v>19</v>
      </c>
      <c r="F224" s="21">
        <v>1925</v>
      </c>
      <c r="G224" s="22">
        <v>192</v>
      </c>
      <c r="I224" s="21">
        <v>1925</v>
      </c>
      <c r="L224" s="22">
        <v>192</v>
      </c>
    </row>
    <row r="225" spans="3:12" x14ac:dyDescent="0.25">
      <c r="C225" s="13" t="s">
        <v>6</v>
      </c>
      <c r="D225" s="20" t="s">
        <v>37</v>
      </c>
      <c r="E225" s="20" t="s">
        <v>16</v>
      </c>
      <c r="F225" s="21">
        <v>1904</v>
      </c>
      <c r="G225" s="22">
        <v>405</v>
      </c>
      <c r="I225" s="21">
        <v>1904</v>
      </c>
      <c r="L225" s="22">
        <v>405</v>
      </c>
    </row>
    <row r="226" spans="3:12" x14ac:dyDescent="0.25">
      <c r="C226" s="13" t="s">
        <v>8</v>
      </c>
      <c r="D226" s="20" t="s">
        <v>37</v>
      </c>
      <c r="E226" s="20" t="s">
        <v>22</v>
      </c>
      <c r="F226" s="21">
        <v>1890</v>
      </c>
      <c r="G226" s="22">
        <v>195</v>
      </c>
      <c r="I226" s="21">
        <v>1890</v>
      </c>
      <c r="L226" s="22">
        <v>195</v>
      </c>
    </row>
    <row r="227" spans="3:12" x14ac:dyDescent="0.25">
      <c r="C227" s="12" t="s">
        <v>2</v>
      </c>
      <c r="D227" s="17" t="s">
        <v>39</v>
      </c>
      <c r="E227" s="17" t="s">
        <v>25</v>
      </c>
      <c r="F227" s="18">
        <v>1785</v>
      </c>
      <c r="G227" s="19">
        <v>462</v>
      </c>
      <c r="I227" s="18">
        <v>1785</v>
      </c>
      <c r="L227" s="19">
        <v>462</v>
      </c>
    </row>
    <row r="228" spans="3:12" x14ac:dyDescent="0.25">
      <c r="C228" s="12" t="s">
        <v>7</v>
      </c>
      <c r="D228" s="17" t="s">
        <v>38</v>
      </c>
      <c r="E228" s="17" t="s">
        <v>18</v>
      </c>
      <c r="F228" s="18">
        <v>1778</v>
      </c>
      <c r="G228" s="19">
        <v>270</v>
      </c>
      <c r="I228" s="18">
        <v>1778</v>
      </c>
      <c r="L228" s="19">
        <v>270</v>
      </c>
    </row>
    <row r="229" spans="3:12" x14ac:dyDescent="0.25">
      <c r="C229" s="13" t="s">
        <v>8</v>
      </c>
      <c r="D229" s="20" t="s">
        <v>37</v>
      </c>
      <c r="E229" s="20" t="s">
        <v>19</v>
      </c>
      <c r="F229" s="21">
        <v>1771</v>
      </c>
      <c r="G229" s="22">
        <v>204</v>
      </c>
      <c r="I229" s="21">
        <v>1771</v>
      </c>
      <c r="L229" s="22">
        <v>204</v>
      </c>
    </row>
    <row r="230" spans="3:12" x14ac:dyDescent="0.25">
      <c r="C230" s="13" t="s">
        <v>8</v>
      </c>
      <c r="D230" s="20" t="s">
        <v>38</v>
      </c>
      <c r="E230" s="20" t="s">
        <v>23</v>
      </c>
      <c r="F230" s="21">
        <v>1701</v>
      </c>
      <c r="G230" s="22">
        <v>234</v>
      </c>
      <c r="I230" s="21">
        <v>1701</v>
      </c>
      <c r="L230" s="22">
        <v>234</v>
      </c>
    </row>
    <row r="231" spans="3:12" x14ac:dyDescent="0.25">
      <c r="C231" s="13" t="s">
        <v>5</v>
      </c>
      <c r="D231" s="20" t="s">
        <v>34</v>
      </c>
      <c r="E231" s="20" t="s">
        <v>33</v>
      </c>
      <c r="F231" s="21">
        <v>1652</v>
      </c>
      <c r="G231" s="22">
        <v>93</v>
      </c>
      <c r="I231" s="21">
        <v>1652</v>
      </c>
      <c r="L231" s="22">
        <v>93</v>
      </c>
    </row>
    <row r="232" spans="3:12" x14ac:dyDescent="0.25">
      <c r="C232" s="13" t="s">
        <v>3</v>
      </c>
      <c r="D232" s="20" t="s">
        <v>39</v>
      </c>
      <c r="E232" s="20" t="s">
        <v>28</v>
      </c>
      <c r="F232" s="21">
        <v>1652</v>
      </c>
      <c r="G232" s="22">
        <v>102</v>
      </c>
      <c r="I232" s="21">
        <v>1652</v>
      </c>
      <c r="L232" s="22">
        <v>102</v>
      </c>
    </row>
    <row r="233" spans="3:12" x14ac:dyDescent="0.25">
      <c r="C233" s="13" t="s">
        <v>6</v>
      </c>
      <c r="D233" s="20" t="s">
        <v>39</v>
      </c>
      <c r="E233" s="20" t="s">
        <v>30</v>
      </c>
      <c r="F233" s="21">
        <v>1638</v>
      </c>
      <c r="G233" s="22">
        <v>63</v>
      </c>
      <c r="I233" s="21">
        <v>1638</v>
      </c>
      <c r="L233" s="22">
        <v>63</v>
      </c>
    </row>
    <row r="234" spans="3:12" x14ac:dyDescent="0.25">
      <c r="C234" s="13" t="s">
        <v>40</v>
      </c>
      <c r="D234" s="20" t="s">
        <v>35</v>
      </c>
      <c r="E234" s="20" t="s">
        <v>24</v>
      </c>
      <c r="F234" s="21">
        <v>1638</v>
      </c>
      <c r="G234" s="22">
        <v>48</v>
      </c>
      <c r="I234" s="21">
        <v>1638</v>
      </c>
      <c r="L234" s="22">
        <v>48</v>
      </c>
    </row>
    <row r="235" spans="3:12" x14ac:dyDescent="0.25">
      <c r="C235" s="12" t="s">
        <v>40</v>
      </c>
      <c r="D235" s="17" t="s">
        <v>37</v>
      </c>
      <c r="E235" s="17" t="s">
        <v>30</v>
      </c>
      <c r="F235" s="18">
        <v>1624</v>
      </c>
      <c r="G235" s="19">
        <v>114</v>
      </c>
      <c r="I235" s="18">
        <v>1624</v>
      </c>
      <c r="L235" s="19">
        <v>114</v>
      </c>
    </row>
    <row r="236" spans="3:12" x14ac:dyDescent="0.25">
      <c r="C236" s="13" t="s">
        <v>40</v>
      </c>
      <c r="D236" s="20" t="s">
        <v>35</v>
      </c>
      <c r="E236" s="20" t="s">
        <v>29</v>
      </c>
      <c r="F236" s="21">
        <v>1617</v>
      </c>
      <c r="G236" s="22">
        <v>126</v>
      </c>
      <c r="I236" s="21">
        <v>1617</v>
      </c>
      <c r="L236" s="22">
        <v>126</v>
      </c>
    </row>
    <row r="237" spans="3:12" x14ac:dyDescent="0.25">
      <c r="C237" s="13" t="s">
        <v>2</v>
      </c>
      <c r="D237" s="20" t="s">
        <v>35</v>
      </c>
      <c r="E237" s="20" t="s">
        <v>17</v>
      </c>
      <c r="F237" s="21">
        <v>1589</v>
      </c>
      <c r="G237" s="22">
        <v>303</v>
      </c>
      <c r="I237" s="21">
        <v>1589</v>
      </c>
      <c r="L237" s="22">
        <v>303</v>
      </c>
    </row>
    <row r="238" spans="3:12" x14ac:dyDescent="0.25">
      <c r="C238" s="13" t="s">
        <v>7</v>
      </c>
      <c r="D238" s="20" t="s">
        <v>34</v>
      </c>
      <c r="E238" s="20" t="s">
        <v>25</v>
      </c>
      <c r="F238" s="21">
        <v>1568</v>
      </c>
      <c r="G238" s="22">
        <v>96</v>
      </c>
      <c r="I238" s="21">
        <v>1568</v>
      </c>
      <c r="L238" s="22">
        <v>96</v>
      </c>
    </row>
    <row r="239" spans="3:12" x14ac:dyDescent="0.25">
      <c r="C239" s="12" t="s">
        <v>2</v>
      </c>
      <c r="D239" s="17" t="s">
        <v>39</v>
      </c>
      <c r="E239" s="17" t="s">
        <v>22</v>
      </c>
      <c r="F239" s="18">
        <v>1568</v>
      </c>
      <c r="G239" s="19">
        <v>141</v>
      </c>
      <c r="I239" s="18">
        <v>1568</v>
      </c>
      <c r="L239" s="19">
        <v>141</v>
      </c>
    </row>
    <row r="240" spans="3:12" x14ac:dyDescent="0.25">
      <c r="C240" s="12" t="s">
        <v>8</v>
      </c>
      <c r="D240" s="17" t="s">
        <v>39</v>
      </c>
      <c r="E240" s="17" t="s">
        <v>26</v>
      </c>
      <c r="F240" s="18">
        <v>1561</v>
      </c>
      <c r="G240" s="19">
        <v>27</v>
      </c>
      <c r="I240" s="18">
        <v>1561</v>
      </c>
      <c r="L240" s="19">
        <v>27</v>
      </c>
    </row>
    <row r="241" spans="3:12" x14ac:dyDescent="0.25">
      <c r="C241" s="12" t="s">
        <v>41</v>
      </c>
      <c r="D241" s="17" t="s">
        <v>37</v>
      </c>
      <c r="E241" s="17" t="s">
        <v>30</v>
      </c>
      <c r="F241" s="18">
        <v>1526</v>
      </c>
      <c r="G241" s="19">
        <v>240</v>
      </c>
      <c r="I241" s="18">
        <v>1526</v>
      </c>
      <c r="L241" s="19">
        <v>240</v>
      </c>
    </row>
    <row r="242" spans="3:12" x14ac:dyDescent="0.25">
      <c r="C242" s="12" t="s">
        <v>5</v>
      </c>
      <c r="D242" s="17" t="s">
        <v>36</v>
      </c>
      <c r="E242" s="17" t="s">
        <v>30</v>
      </c>
      <c r="F242" s="18">
        <v>1526</v>
      </c>
      <c r="G242" s="19">
        <v>105</v>
      </c>
      <c r="I242" s="18">
        <v>1526</v>
      </c>
      <c r="L242" s="19">
        <v>105</v>
      </c>
    </row>
    <row r="243" spans="3:12" x14ac:dyDescent="0.25">
      <c r="C243" s="12" t="s">
        <v>6</v>
      </c>
      <c r="D243" s="17" t="s">
        <v>37</v>
      </c>
      <c r="E243" s="17" t="s">
        <v>18</v>
      </c>
      <c r="F243" s="18">
        <v>1505</v>
      </c>
      <c r="G243" s="19">
        <v>102</v>
      </c>
      <c r="I243" s="18">
        <v>1505</v>
      </c>
      <c r="L243" s="19">
        <v>102</v>
      </c>
    </row>
    <row r="244" spans="3:12" x14ac:dyDescent="0.25">
      <c r="C244" s="12" t="s">
        <v>41</v>
      </c>
      <c r="D244" s="17" t="s">
        <v>34</v>
      </c>
      <c r="E244" s="17" t="s">
        <v>17</v>
      </c>
      <c r="F244" s="18">
        <v>1463</v>
      </c>
      <c r="G244" s="19">
        <v>39</v>
      </c>
      <c r="I244" s="18">
        <v>1463</v>
      </c>
      <c r="L244" s="19">
        <v>39</v>
      </c>
    </row>
    <row r="245" spans="3:12" x14ac:dyDescent="0.25">
      <c r="C245" s="12" t="s">
        <v>6</v>
      </c>
      <c r="D245" s="17" t="s">
        <v>34</v>
      </c>
      <c r="E245" s="17" t="s">
        <v>15</v>
      </c>
      <c r="F245" s="18">
        <v>1442</v>
      </c>
      <c r="G245" s="19">
        <v>15</v>
      </c>
      <c r="I245" s="18">
        <v>1442</v>
      </c>
      <c r="L245" s="19">
        <v>15</v>
      </c>
    </row>
    <row r="246" spans="3:12" x14ac:dyDescent="0.25">
      <c r="C246" s="12" t="s">
        <v>10</v>
      </c>
      <c r="D246" s="17" t="s">
        <v>34</v>
      </c>
      <c r="E246" s="17" t="s">
        <v>25</v>
      </c>
      <c r="F246" s="18">
        <v>1428</v>
      </c>
      <c r="G246" s="19">
        <v>93</v>
      </c>
      <c r="I246" s="18">
        <v>1428</v>
      </c>
      <c r="L246" s="19">
        <v>93</v>
      </c>
    </row>
    <row r="247" spans="3:12" x14ac:dyDescent="0.25">
      <c r="C247" s="12" t="s">
        <v>10</v>
      </c>
      <c r="D247" s="17" t="s">
        <v>36</v>
      </c>
      <c r="E247" s="17" t="s">
        <v>27</v>
      </c>
      <c r="F247" s="18">
        <v>1407</v>
      </c>
      <c r="G247" s="19">
        <v>72</v>
      </c>
      <c r="I247" s="18">
        <v>1407</v>
      </c>
      <c r="L247" s="19">
        <v>72</v>
      </c>
    </row>
    <row r="248" spans="3:12" x14ac:dyDescent="0.25">
      <c r="C248" s="12" t="s">
        <v>6</v>
      </c>
      <c r="D248" s="17" t="s">
        <v>36</v>
      </c>
      <c r="E248" s="17" t="s">
        <v>29</v>
      </c>
      <c r="F248" s="18">
        <v>1400</v>
      </c>
      <c r="G248" s="19">
        <v>135</v>
      </c>
      <c r="I248" s="18">
        <v>1400</v>
      </c>
      <c r="L248" s="19">
        <v>135</v>
      </c>
    </row>
    <row r="249" spans="3:12" x14ac:dyDescent="0.25">
      <c r="C249" s="12" t="s">
        <v>6</v>
      </c>
      <c r="D249" s="17" t="s">
        <v>35</v>
      </c>
      <c r="E249" s="17" t="s">
        <v>4</v>
      </c>
      <c r="F249" s="18">
        <v>1302</v>
      </c>
      <c r="G249" s="19">
        <v>402</v>
      </c>
      <c r="I249" s="18">
        <v>1302</v>
      </c>
      <c r="L249" s="19">
        <v>402</v>
      </c>
    </row>
    <row r="250" spans="3:12" x14ac:dyDescent="0.25">
      <c r="C250" s="12" t="s">
        <v>7</v>
      </c>
      <c r="D250" s="17" t="s">
        <v>38</v>
      </c>
      <c r="E250" s="17" t="s">
        <v>14</v>
      </c>
      <c r="F250" s="18">
        <v>1281</v>
      </c>
      <c r="G250" s="19">
        <v>75</v>
      </c>
      <c r="I250" s="18">
        <v>1281</v>
      </c>
      <c r="L250" s="19">
        <v>75</v>
      </c>
    </row>
    <row r="251" spans="3:12" x14ac:dyDescent="0.25">
      <c r="C251" s="13" t="s">
        <v>3</v>
      </c>
      <c r="D251" s="20" t="s">
        <v>36</v>
      </c>
      <c r="E251" s="20" t="s">
        <v>19</v>
      </c>
      <c r="F251" s="21">
        <v>1281</v>
      </c>
      <c r="G251" s="22">
        <v>18</v>
      </c>
      <c r="I251" s="21">
        <v>1281</v>
      </c>
      <c r="L251" s="22">
        <v>18</v>
      </c>
    </row>
    <row r="252" spans="3:12" x14ac:dyDescent="0.25">
      <c r="C252" s="13" t="s">
        <v>41</v>
      </c>
      <c r="D252" s="20" t="s">
        <v>34</v>
      </c>
      <c r="E252" s="20" t="s">
        <v>16</v>
      </c>
      <c r="F252" s="21">
        <v>1274</v>
      </c>
      <c r="G252" s="22">
        <v>225</v>
      </c>
      <c r="I252" s="21">
        <v>1274</v>
      </c>
      <c r="L252" s="22">
        <v>225</v>
      </c>
    </row>
    <row r="253" spans="3:12" x14ac:dyDescent="0.25">
      <c r="C253" s="13" t="s">
        <v>6</v>
      </c>
      <c r="D253" s="20" t="s">
        <v>38</v>
      </c>
      <c r="E253" s="20" t="s">
        <v>27</v>
      </c>
      <c r="F253" s="21">
        <v>1134</v>
      </c>
      <c r="G253" s="22">
        <v>282</v>
      </c>
      <c r="I253" s="21">
        <v>1134</v>
      </c>
      <c r="L253" s="22">
        <v>282</v>
      </c>
    </row>
    <row r="254" spans="3:12" x14ac:dyDescent="0.25">
      <c r="C254" s="12" t="s">
        <v>9</v>
      </c>
      <c r="D254" s="17" t="s">
        <v>37</v>
      </c>
      <c r="E254" s="17" t="s">
        <v>29</v>
      </c>
      <c r="F254" s="18">
        <v>1085</v>
      </c>
      <c r="G254" s="19">
        <v>273</v>
      </c>
      <c r="I254" s="18">
        <v>1085</v>
      </c>
      <c r="L254" s="19">
        <v>273</v>
      </c>
    </row>
    <row r="255" spans="3:12" x14ac:dyDescent="0.25">
      <c r="C255" s="12" t="s">
        <v>6</v>
      </c>
      <c r="D255" s="17" t="s">
        <v>35</v>
      </c>
      <c r="E255" s="17" t="s">
        <v>20</v>
      </c>
      <c r="F255" s="18">
        <v>1071</v>
      </c>
      <c r="G255" s="19">
        <v>270</v>
      </c>
      <c r="I255" s="18">
        <v>1071</v>
      </c>
      <c r="L255" s="19">
        <v>270</v>
      </c>
    </row>
    <row r="256" spans="3:12" x14ac:dyDescent="0.25">
      <c r="C256" s="12" t="s">
        <v>2</v>
      </c>
      <c r="D256" s="17" t="s">
        <v>37</v>
      </c>
      <c r="E256" s="17" t="s">
        <v>14</v>
      </c>
      <c r="F256" s="18">
        <v>1057</v>
      </c>
      <c r="G256" s="19">
        <v>54</v>
      </c>
      <c r="I256" s="18">
        <v>1057</v>
      </c>
      <c r="L256" s="19">
        <v>54</v>
      </c>
    </row>
    <row r="257" spans="3:12" x14ac:dyDescent="0.25">
      <c r="C257" s="13" t="s">
        <v>3</v>
      </c>
      <c r="D257" s="20" t="s">
        <v>36</v>
      </c>
      <c r="E257" s="20" t="s">
        <v>28</v>
      </c>
      <c r="F257" s="21">
        <v>973</v>
      </c>
      <c r="G257" s="22">
        <v>162</v>
      </c>
      <c r="I257" s="21">
        <v>973</v>
      </c>
      <c r="L257" s="22">
        <v>162</v>
      </c>
    </row>
    <row r="258" spans="3:12" x14ac:dyDescent="0.25">
      <c r="C258" s="13" t="s">
        <v>7</v>
      </c>
      <c r="D258" s="20" t="s">
        <v>39</v>
      </c>
      <c r="E258" s="20" t="s">
        <v>27</v>
      </c>
      <c r="F258" s="21">
        <v>966</v>
      </c>
      <c r="G258" s="22">
        <v>198</v>
      </c>
      <c r="I258" s="21">
        <v>966</v>
      </c>
      <c r="L258" s="22">
        <v>198</v>
      </c>
    </row>
    <row r="259" spans="3:12" x14ac:dyDescent="0.25">
      <c r="C259" s="12" t="s">
        <v>9</v>
      </c>
      <c r="D259" s="17" t="s">
        <v>35</v>
      </c>
      <c r="E259" s="17" t="s">
        <v>4</v>
      </c>
      <c r="F259" s="18">
        <v>959</v>
      </c>
      <c r="G259" s="19">
        <v>147</v>
      </c>
      <c r="I259" s="18">
        <v>959</v>
      </c>
      <c r="L259" s="19">
        <v>147</v>
      </c>
    </row>
    <row r="260" spans="3:12" x14ac:dyDescent="0.25">
      <c r="C260" s="12" t="s">
        <v>6</v>
      </c>
      <c r="D260" s="17" t="s">
        <v>38</v>
      </c>
      <c r="E260" s="17" t="s">
        <v>33</v>
      </c>
      <c r="F260" s="18">
        <v>959</v>
      </c>
      <c r="G260" s="19">
        <v>135</v>
      </c>
      <c r="I260" s="18">
        <v>959</v>
      </c>
      <c r="L260" s="19">
        <v>135</v>
      </c>
    </row>
    <row r="261" spans="3:12" x14ac:dyDescent="0.25">
      <c r="C261" s="13" t="s">
        <v>10</v>
      </c>
      <c r="D261" s="20" t="s">
        <v>36</v>
      </c>
      <c r="E261" s="20" t="s">
        <v>13</v>
      </c>
      <c r="F261" s="21">
        <v>945</v>
      </c>
      <c r="G261" s="22">
        <v>75</v>
      </c>
      <c r="I261" s="21">
        <v>945</v>
      </c>
      <c r="L261" s="22">
        <v>75</v>
      </c>
    </row>
    <row r="262" spans="3:12" x14ac:dyDescent="0.25">
      <c r="C262" s="13" t="s">
        <v>6</v>
      </c>
      <c r="D262" s="20" t="s">
        <v>38</v>
      </c>
      <c r="E262" s="20" t="s">
        <v>16</v>
      </c>
      <c r="F262" s="21">
        <v>938</v>
      </c>
      <c r="G262" s="22">
        <v>6</v>
      </c>
      <c r="I262" s="21">
        <v>938</v>
      </c>
      <c r="L262" s="22">
        <v>6</v>
      </c>
    </row>
    <row r="263" spans="3:12" x14ac:dyDescent="0.25">
      <c r="C263" s="13" t="s">
        <v>9</v>
      </c>
      <c r="D263" s="20" t="s">
        <v>34</v>
      </c>
      <c r="E263" s="20" t="s">
        <v>16</v>
      </c>
      <c r="F263" s="21">
        <v>938</v>
      </c>
      <c r="G263" s="22">
        <v>189</v>
      </c>
      <c r="I263" s="21">
        <v>938</v>
      </c>
      <c r="L263" s="22">
        <v>189</v>
      </c>
    </row>
    <row r="264" spans="3:12" x14ac:dyDescent="0.25">
      <c r="C264" s="13" t="s">
        <v>3</v>
      </c>
      <c r="D264" s="20" t="s">
        <v>37</v>
      </c>
      <c r="E264" s="20" t="s">
        <v>4</v>
      </c>
      <c r="F264" s="21">
        <v>938</v>
      </c>
      <c r="G264" s="22">
        <v>366</v>
      </c>
      <c r="I264" s="21">
        <v>938</v>
      </c>
      <c r="L264" s="22">
        <v>366</v>
      </c>
    </row>
    <row r="265" spans="3:12" x14ac:dyDescent="0.25">
      <c r="C265" s="13" t="s">
        <v>5</v>
      </c>
      <c r="D265" s="20" t="s">
        <v>34</v>
      </c>
      <c r="E265" s="20" t="s">
        <v>19</v>
      </c>
      <c r="F265" s="21">
        <v>861</v>
      </c>
      <c r="G265" s="22">
        <v>195</v>
      </c>
      <c r="I265" s="21">
        <v>861</v>
      </c>
      <c r="L265" s="22">
        <v>195</v>
      </c>
    </row>
    <row r="266" spans="3:12" x14ac:dyDescent="0.25">
      <c r="C266" s="12" t="s">
        <v>41</v>
      </c>
      <c r="D266" s="17" t="s">
        <v>36</v>
      </c>
      <c r="E266" s="17" t="s">
        <v>28</v>
      </c>
      <c r="F266" s="18">
        <v>854</v>
      </c>
      <c r="G266" s="19">
        <v>309</v>
      </c>
      <c r="I266" s="18">
        <v>854</v>
      </c>
      <c r="L266" s="19">
        <v>309</v>
      </c>
    </row>
    <row r="267" spans="3:12" x14ac:dyDescent="0.25">
      <c r="C267" s="12" t="s">
        <v>41</v>
      </c>
      <c r="D267" s="17" t="s">
        <v>35</v>
      </c>
      <c r="E267" s="17" t="s">
        <v>27</v>
      </c>
      <c r="F267" s="18">
        <v>847</v>
      </c>
      <c r="G267" s="19">
        <v>129</v>
      </c>
      <c r="I267" s="18">
        <v>847</v>
      </c>
      <c r="L267" s="19">
        <v>129</v>
      </c>
    </row>
    <row r="268" spans="3:12" x14ac:dyDescent="0.25">
      <c r="C268" s="13" t="s">
        <v>8</v>
      </c>
      <c r="D268" s="20" t="s">
        <v>38</v>
      </c>
      <c r="E268" s="20" t="s">
        <v>13</v>
      </c>
      <c r="F268" s="21">
        <v>819</v>
      </c>
      <c r="G268" s="22">
        <v>510</v>
      </c>
      <c r="I268" s="21">
        <v>819</v>
      </c>
      <c r="L268" s="22">
        <v>510</v>
      </c>
    </row>
    <row r="269" spans="3:12" x14ac:dyDescent="0.25">
      <c r="C269" s="12" t="s">
        <v>3</v>
      </c>
      <c r="D269" s="17" t="s">
        <v>35</v>
      </c>
      <c r="E269" s="17" t="s">
        <v>33</v>
      </c>
      <c r="F269" s="18">
        <v>819</v>
      </c>
      <c r="G269" s="19">
        <v>306</v>
      </c>
      <c r="I269" s="18">
        <v>819</v>
      </c>
      <c r="L269" s="19">
        <v>306</v>
      </c>
    </row>
    <row r="270" spans="3:12" x14ac:dyDescent="0.25">
      <c r="C270" s="13" t="s">
        <v>2</v>
      </c>
      <c r="D270" s="20" t="s">
        <v>36</v>
      </c>
      <c r="E270" s="20" t="s">
        <v>27</v>
      </c>
      <c r="F270" s="21">
        <v>798</v>
      </c>
      <c r="G270" s="22">
        <v>519</v>
      </c>
      <c r="I270" s="21">
        <v>798</v>
      </c>
      <c r="L270" s="22">
        <v>519</v>
      </c>
    </row>
    <row r="271" spans="3:12" x14ac:dyDescent="0.25">
      <c r="C271" s="12" t="s">
        <v>41</v>
      </c>
      <c r="D271" s="17" t="s">
        <v>37</v>
      </c>
      <c r="E271" s="17" t="s">
        <v>15</v>
      </c>
      <c r="F271" s="18">
        <v>714</v>
      </c>
      <c r="G271" s="19">
        <v>231</v>
      </c>
      <c r="I271" s="18">
        <v>714</v>
      </c>
      <c r="L271" s="19">
        <v>231</v>
      </c>
    </row>
    <row r="272" spans="3:12" x14ac:dyDescent="0.25">
      <c r="C272" s="12" t="s">
        <v>9</v>
      </c>
      <c r="D272" s="17" t="s">
        <v>34</v>
      </c>
      <c r="E272" s="17" t="s">
        <v>17</v>
      </c>
      <c r="F272" s="18">
        <v>707</v>
      </c>
      <c r="G272" s="19">
        <v>174</v>
      </c>
      <c r="I272" s="18">
        <v>707</v>
      </c>
      <c r="L272" s="19">
        <v>174</v>
      </c>
    </row>
    <row r="273" spans="3:12" x14ac:dyDescent="0.25">
      <c r="C273" s="13" t="s">
        <v>10</v>
      </c>
      <c r="D273" s="20" t="s">
        <v>34</v>
      </c>
      <c r="E273" s="20" t="s">
        <v>17</v>
      </c>
      <c r="F273" s="21">
        <v>700</v>
      </c>
      <c r="G273" s="22">
        <v>87</v>
      </c>
      <c r="I273" s="21">
        <v>700</v>
      </c>
      <c r="L273" s="22">
        <v>87</v>
      </c>
    </row>
    <row r="274" spans="3:12" x14ac:dyDescent="0.25">
      <c r="C274" s="12" t="s">
        <v>2</v>
      </c>
      <c r="D274" s="17" t="s">
        <v>39</v>
      </c>
      <c r="E274" s="17" t="s">
        <v>23</v>
      </c>
      <c r="F274" s="18">
        <v>630</v>
      </c>
      <c r="G274" s="19">
        <v>36</v>
      </c>
      <c r="I274" s="18">
        <v>630</v>
      </c>
      <c r="L274" s="19">
        <v>36</v>
      </c>
    </row>
    <row r="275" spans="3:12" x14ac:dyDescent="0.25">
      <c r="C275" s="12" t="s">
        <v>40</v>
      </c>
      <c r="D275" s="17" t="s">
        <v>38</v>
      </c>
      <c r="E275" s="17" t="s">
        <v>24</v>
      </c>
      <c r="F275" s="18">
        <v>623</v>
      </c>
      <c r="G275" s="19">
        <v>51</v>
      </c>
      <c r="I275" s="18">
        <v>623</v>
      </c>
      <c r="L275" s="19">
        <v>51</v>
      </c>
    </row>
    <row r="276" spans="3:12" x14ac:dyDescent="0.25">
      <c r="C276" s="12" t="s">
        <v>40</v>
      </c>
      <c r="D276" s="17" t="s">
        <v>38</v>
      </c>
      <c r="E276" s="17" t="s">
        <v>26</v>
      </c>
      <c r="F276" s="18">
        <v>609</v>
      </c>
      <c r="G276" s="19">
        <v>87</v>
      </c>
      <c r="I276" s="18">
        <v>609</v>
      </c>
      <c r="L276" s="19">
        <v>87</v>
      </c>
    </row>
    <row r="277" spans="3:12" x14ac:dyDescent="0.25">
      <c r="C277" s="12" t="s">
        <v>41</v>
      </c>
      <c r="D277" s="17" t="s">
        <v>35</v>
      </c>
      <c r="E277" s="17" t="s">
        <v>19</v>
      </c>
      <c r="F277" s="18">
        <v>609</v>
      </c>
      <c r="G277" s="19">
        <v>99</v>
      </c>
      <c r="I277" s="18">
        <v>609</v>
      </c>
      <c r="L277" s="19">
        <v>99</v>
      </c>
    </row>
    <row r="278" spans="3:12" x14ac:dyDescent="0.25">
      <c r="C278" s="12" t="s">
        <v>10</v>
      </c>
      <c r="D278" s="17" t="s">
        <v>35</v>
      </c>
      <c r="E278" s="17" t="s">
        <v>21</v>
      </c>
      <c r="F278" s="18">
        <v>567</v>
      </c>
      <c r="G278" s="19">
        <v>228</v>
      </c>
      <c r="I278" s="18">
        <v>567</v>
      </c>
      <c r="L278" s="19">
        <v>228</v>
      </c>
    </row>
    <row r="279" spans="3:12" x14ac:dyDescent="0.25">
      <c r="C279" s="12" t="s">
        <v>6</v>
      </c>
      <c r="D279" s="17" t="s">
        <v>37</v>
      </c>
      <c r="E279" s="17" t="s">
        <v>30</v>
      </c>
      <c r="F279" s="18">
        <v>560</v>
      </c>
      <c r="G279" s="19">
        <v>81</v>
      </c>
      <c r="I279" s="18">
        <v>560</v>
      </c>
      <c r="L279" s="19">
        <v>81</v>
      </c>
    </row>
    <row r="280" spans="3:12" x14ac:dyDescent="0.25">
      <c r="C280" s="13" t="s">
        <v>2</v>
      </c>
      <c r="D280" s="20" t="s">
        <v>35</v>
      </c>
      <c r="E280" s="20" t="s">
        <v>19</v>
      </c>
      <c r="F280" s="21">
        <v>553</v>
      </c>
      <c r="G280" s="22">
        <v>15</v>
      </c>
      <c r="I280" s="21">
        <v>553</v>
      </c>
      <c r="L280" s="22">
        <v>15</v>
      </c>
    </row>
    <row r="281" spans="3:12" x14ac:dyDescent="0.25">
      <c r="C281" s="13" t="s">
        <v>6</v>
      </c>
      <c r="D281" s="20" t="s">
        <v>34</v>
      </c>
      <c r="E281" s="20" t="s">
        <v>4</v>
      </c>
      <c r="F281" s="21">
        <v>525</v>
      </c>
      <c r="G281" s="22">
        <v>48</v>
      </c>
      <c r="I281" s="21">
        <v>525</v>
      </c>
      <c r="L281" s="22">
        <v>48</v>
      </c>
    </row>
    <row r="282" spans="3:12" x14ac:dyDescent="0.25">
      <c r="C282" s="12" t="s">
        <v>5</v>
      </c>
      <c r="D282" s="17" t="s">
        <v>37</v>
      </c>
      <c r="E282" s="17" t="s">
        <v>22</v>
      </c>
      <c r="F282" s="18">
        <v>518</v>
      </c>
      <c r="G282" s="19">
        <v>75</v>
      </c>
      <c r="I282" s="18">
        <v>518</v>
      </c>
      <c r="L282" s="19">
        <v>75</v>
      </c>
    </row>
    <row r="283" spans="3:12" x14ac:dyDescent="0.25">
      <c r="C283" s="13" t="s">
        <v>6</v>
      </c>
      <c r="D283" s="20" t="s">
        <v>36</v>
      </c>
      <c r="E283" s="20" t="s">
        <v>21</v>
      </c>
      <c r="F283" s="21">
        <v>497</v>
      </c>
      <c r="G283" s="22">
        <v>63</v>
      </c>
      <c r="I283" s="21">
        <v>497</v>
      </c>
      <c r="L283" s="22">
        <v>63</v>
      </c>
    </row>
    <row r="284" spans="3:12" x14ac:dyDescent="0.25">
      <c r="C284" s="12" t="s">
        <v>5</v>
      </c>
      <c r="D284" s="17" t="s">
        <v>35</v>
      </c>
      <c r="E284" s="17" t="s">
        <v>22</v>
      </c>
      <c r="F284" s="18">
        <v>490</v>
      </c>
      <c r="G284" s="19">
        <v>84</v>
      </c>
      <c r="I284" s="18">
        <v>490</v>
      </c>
      <c r="L284" s="19">
        <v>84</v>
      </c>
    </row>
    <row r="285" spans="3:12" x14ac:dyDescent="0.25">
      <c r="C285" s="13" t="s">
        <v>6</v>
      </c>
      <c r="D285" s="20" t="s">
        <v>38</v>
      </c>
      <c r="E285" s="20" t="s">
        <v>25</v>
      </c>
      <c r="F285" s="21">
        <v>469</v>
      </c>
      <c r="G285" s="22">
        <v>75</v>
      </c>
      <c r="I285" s="21">
        <v>469</v>
      </c>
      <c r="L285" s="22">
        <v>75</v>
      </c>
    </row>
    <row r="286" spans="3:12" x14ac:dyDescent="0.25">
      <c r="C286" s="13" t="s">
        <v>8</v>
      </c>
      <c r="D286" s="20" t="s">
        <v>37</v>
      </c>
      <c r="E286" s="20" t="s">
        <v>21</v>
      </c>
      <c r="F286" s="21">
        <v>434</v>
      </c>
      <c r="G286" s="22">
        <v>87</v>
      </c>
      <c r="I286" s="21">
        <v>434</v>
      </c>
      <c r="L286" s="22">
        <v>87</v>
      </c>
    </row>
    <row r="287" spans="3:12" x14ac:dyDescent="0.25">
      <c r="C287" s="12" t="s">
        <v>5</v>
      </c>
      <c r="D287" s="17" t="s">
        <v>39</v>
      </c>
      <c r="E287" s="17" t="s">
        <v>18</v>
      </c>
      <c r="F287" s="18">
        <v>385</v>
      </c>
      <c r="G287" s="19">
        <v>249</v>
      </c>
      <c r="I287" s="18">
        <v>385</v>
      </c>
      <c r="L287" s="19">
        <v>249</v>
      </c>
    </row>
    <row r="288" spans="3:12" x14ac:dyDescent="0.25">
      <c r="C288" s="12" t="s">
        <v>8</v>
      </c>
      <c r="D288" s="17" t="s">
        <v>35</v>
      </c>
      <c r="E288" s="17" t="s">
        <v>33</v>
      </c>
      <c r="F288" s="18">
        <v>357</v>
      </c>
      <c r="G288" s="19">
        <v>126</v>
      </c>
      <c r="I288" s="18">
        <v>357</v>
      </c>
      <c r="L288" s="19">
        <v>126</v>
      </c>
    </row>
    <row r="289" spans="3:12" x14ac:dyDescent="0.25">
      <c r="C289" s="12" t="s">
        <v>41</v>
      </c>
      <c r="D289" s="17" t="s">
        <v>34</v>
      </c>
      <c r="E289" s="17" t="s">
        <v>22</v>
      </c>
      <c r="F289" s="18">
        <v>336</v>
      </c>
      <c r="G289" s="19">
        <v>144</v>
      </c>
      <c r="I289" s="18">
        <v>336</v>
      </c>
      <c r="L289" s="19">
        <v>144</v>
      </c>
    </row>
    <row r="290" spans="3:12" x14ac:dyDescent="0.25">
      <c r="C290" s="13" t="s">
        <v>7</v>
      </c>
      <c r="D290" s="20" t="s">
        <v>36</v>
      </c>
      <c r="E290" s="20" t="s">
        <v>32</v>
      </c>
      <c r="F290" s="21">
        <v>280</v>
      </c>
      <c r="G290" s="22">
        <v>87</v>
      </c>
      <c r="I290" s="21">
        <v>280</v>
      </c>
      <c r="L290" s="22">
        <v>87</v>
      </c>
    </row>
    <row r="291" spans="3:12" x14ac:dyDescent="0.25">
      <c r="C291" s="13" t="s">
        <v>9</v>
      </c>
      <c r="D291" s="20" t="s">
        <v>37</v>
      </c>
      <c r="E291" s="20" t="s">
        <v>4</v>
      </c>
      <c r="F291" s="21">
        <v>259</v>
      </c>
      <c r="G291" s="22">
        <v>207</v>
      </c>
      <c r="I291" s="21">
        <v>259</v>
      </c>
      <c r="L291" s="22">
        <v>207</v>
      </c>
    </row>
    <row r="292" spans="3:12" x14ac:dyDescent="0.25">
      <c r="C292" s="13" t="s">
        <v>2</v>
      </c>
      <c r="D292" s="20" t="s">
        <v>34</v>
      </c>
      <c r="E292" s="20" t="s">
        <v>13</v>
      </c>
      <c r="F292" s="21">
        <v>252</v>
      </c>
      <c r="G292" s="22">
        <v>54</v>
      </c>
      <c r="I292" s="21">
        <v>252</v>
      </c>
      <c r="L292" s="22">
        <v>54</v>
      </c>
    </row>
    <row r="293" spans="3:12" x14ac:dyDescent="0.25">
      <c r="C293" s="13" t="s">
        <v>10</v>
      </c>
      <c r="D293" s="20" t="s">
        <v>37</v>
      </c>
      <c r="E293" s="20" t="s">
        <v>21</v>
      </c>
      <c r="F293" s="21">
        <v>245</v>
      </c>
      <c r="G293" s="22">
        <v>288</v>
      </c>
      <c r="I293" s="21">
        <v>245</v>
      </c>
      <c r="L293" s="22">
        <v>288</v>
      </c>
    </row>
    <row r="294" spans="3:12" x14ac:dyDescent="0.25">
      <c r="C294" s="12" t="s">
        <v>2</v>
      </c>
      <c r="D294" s="17" t="s">
        <v>37</v>
      </c>
      <c r="E294" s="17" t="s">
        <v>19</v>
      </c>
      <c r="F294" s="18">
        <v>238</v>
      </c>
      <c r="G294" s="19">
        <v>18</v>
      </c>
      <c r="I294" s="18">
        <v>238</v>
      </c>
      <c r="L294" s="19">
        <v>18</v>
      </c>
    </row>
    <row r="295" spans="3:12" x14ac:dyDescent="0.25">
      <c r="C295" s="12" t="s">
        <v>40</v>
      </c>
      <c r="D295" s="17" t="s">
        <v>36</v>
      </c>
      <c r="E295" s="17" t="s">
        <v>4</v>
      </c>
      <c r="F295" s="18">
        <v>217</v>
      </c>
      <c r="G295" s="19">
        <v>36</v>
      </c>
      <c r="I295" s="18">
        <v>217</v>
      </c>
      <c r="L295" s="19">
        <v>36</v>
      </c>
    </row>
    <row r="296" spans="3:12" x14ac:dyDescent="0.25">
      <c r="C296" s="13" t="s">
        <v>2</v>
      </c>
      <c r="D296" s="20" t="s">
        <v>36</v>
      </c>
      <c r="E296" s="20" t="s">
        <v>17</v>
      </c>
      <c r="F296" s="21">
        <v>189</v>
      </c>
      <c r="G296" s="22">
        <v>48</v>
      </c>
      <c r="I296" s="21">
        <v>189</v>
      </c>
      <c r="L296" s="22">
        <v>48</v>
      </c>
    </row>
    <row r="297" spans="3:12" x14ac:dyDescent="0.25">
      <c r="C297" s="13" t="s">
        <v>5</v>
      </c>
      <c r="D297" s="20" t="s">
        <v>37</v>
      </c>
      <c r="E297" s="20" t="s">
        <v>31</v>
      </c>
      <c r="F297" s="21">
        <v>182</v>
      </c>
      <c r="G297" s="22">
        <v>48</v>
      </c>
      <c r="I297" s="21">
        <v>182</v>
      </c>
      <c r="L297" s="22">
        <v>48</v>
      </c>
    </row>
    <row r="298" spans="3:12" x14ac:dyDescent="0.25">
      <c r="C298" s="12" t="s">
        <v>8</v>
      </c>
      <c r="D298" s="17" t="s">
        <v>38</v>
      </c>
      <c r="E298" s="17" t="s">
        <v>22</v>
      </c>
      <c r="F298" s="18">
        <v>168</v>
      </c>
      <c r="G298" s="19">
        <v>84</v>
      </c>
      <c r="I298" s="18">
        <v>168</v>
      </c>
      <c r="L298" s="19">
        <v>84</v>
      </c>
    </row>
    <row r="299" spans="3:12" x14ac:dyDescent="0.25">
      <c r="C299" s="12" t="s">
        <v>41</v>
      </c>
      <c r="D299" s="17" t="s">
        <v>38</v>
      </c>
      <c r="E299" s="17" t="s">
        <v>25</v>
      </c>
      <c r="F299" s="18">
        <v>154</v>
      </c>
      <c r="G299" s="19">
        <v>21</v>
      </c>
      <c r="I299" s="18">
        <v>154</v>
      </c>
      <c r="L299" s="19">
        <v>21</v>
      </c>
    </row>
    <row r="300" spans="3:12" x14ac:dyDescent="0.25">
      <c r="C300" s="12" t="s">
        <v>9</v>
      </c>
      <c r="D300" s="17" t="s">
        <v>35</v>
      </c>
      <c r="E300" s="17" t="s">
        <v>26</v>
      </c>
      <c r="F300" s="18">
        <v>98</v>
      </c>
      <c r="G300" s="19">
        <v>159</v>
      </c>
      <c r="I300" s="18">
        <v>98</v>
      </c>
      <c r="L300" s="19">
        <v>159</v>
      </c>
    </row>
    <row r="301" spans="3:12" x14ac:dyDescent="0.25">
      <c r="C301" s="13" t="s">
        <v>41</v>
      </c>
      <c r="D301" s="20" t="s">
        <v>36</v>
      </c>
      <c r="E301" s="20" t="s">
        <v>26</v>
      </c>
      <c r="F301" s="21">
        <v>98</v>
      </c>
      <c r="G301" s="22">
        <v>204</v>
      </c>
      <c r="I301" s="21">
        <v>98</v>
      </c>
      <c r="L301" s="22">
        <v>204</v>
      </c>
    </row>
    <row r="302" spans="3:12" x14ac:dyDescent="0.25">
      <c r="C302" s="12" t="s">
        <v>10</v>
      </c>
      <c r="D302" s="17" t="s">
        <v>38</v>
      </c>
      <c r="E302" s="17" t="s">
        <v>13</v>
      </c>
      <c r="F302" s="18">
        <v>63</v>
      </c>
      <c r="G302" s="19">
        <v>123</v>
      </c>
      <c r="I302" s="18">
        <v>63</v>
      </c>
      <c r="L302" s="19">
        <v>123</v>
      </c>
    </row>
    <row r="303" spans="3:12" x14ac:dyDescent="0.25">
      <c r="C303" s="13" t="s">
        <v>2</v>
      </c>
      <c r="D303" s="20" t="s">
        <v>38</v>
      </c>
      <c r="E303" s="20" t="s">
        <v>13</v>
      </c>
      <c r="F303" s="21">
        <v>56</v>
      </c>
      <c r="G303" s="22">
        <v>51</v>
      </c>
      <c r="I303" s="21">
        <v>56</v>
      </c>
      <c r="L303" s="22">
        <v>51</v>
      </c>
    </row>
    <row r="304" spans="3:12" x14ac:dyDescent="0.25">
      <c r="C304" s="12" t="s">
        <v>8</v>
      </c>
      <c r="D304" s="17" t="s">
        <v>37</v>
      </c>
      <c r="E304" s="17" t="s">
        <v>30</v>
      </c>
      <c r="F304" s="18">
        <v>42</v>
      </c>
      <c r="G304" s="19">
        <v>150</v>
      </c>
      <c r="I304" s="18">
        <v>42</v>
      </c>
      <c r="L304" s="19">
        <v>150</v>
      </c>
    </row>
    <row r="305" spans="3:12" x14ac:dyDescent="0.25">
      <c r="C305" s="12" t="s">
        <v>3</v>
      </c>
      <c r="D305" s="17" t="s">
        <v>39</v>
      </c>
      <c r="E305" s="17" t="s">
        <v>16</v>
      </c>
      <c r="F305" s="18">
        <v>21</v>
      </c>
      <c r="G305" s="19">
        <v>168</v>
      </c>
      <c r="I305" s="18">
        <v>21</v>
      </c>
      <c r="L305" s="19">
        <v>168</v>
      </c>
    </row>
    <row r="306" spans="3:12" x14ac:dyDescent="0.25">
      <c r="C306" s="13" t="s">
        <v>40</v>
      </c>
      <c r="D306" s="20" t="s">
        <v>39</v>
      </c>
      <c r="E306" s="20" t="s">
        <v>29</v>
      </c>
      <c r="F306" s="21">
        <v>0</v>
      </c>
      <c r="G306" s="22">
        <v>135</v>
      </c>
      <c r="I306" s="21">
        <v>0</v>
      </c>
      <c r="L306" s="22">
        <v>135</v>
      </c>
    </row>
  </sheetData>
  <autoFilter ref="C6:G306" xr:uid="{CCFF2786-4F81-4688-87AA-2007A780DB04}"/>
  <mergeCells count="1">
    <mergeCell ref="A2:T2"/>
  </mergeCells>
  <conditionalFormatting sqref="F7:F306">
    <cfRule type="colorScale" priority="12">
      <colorScale>
        <cfvo type="min"/>
        <cfvo type="percentile" val="50"/>
        <cfvo type="max"/>
        <color rgb="FFF8696B"/>
        <color rgb="FFFFEB84"/>
        <color rgb="FF63BE7B"/>
      </colorScale>
    </cfRule>
  </conditionalFormatting>
  <conditionalFormatting sqref="G6">
    <cfRule type="dataBar" priority="11">
      <dataBar>
        <cfvo type="min"/>
        <cfvo type="max"/>
        <color rgb="FF638EC6"/>
      </dataBar>
      <extLst>
        <ext xmlns:x14="http://schemas.microsoft.com/office/spreadsheetml/2009/9/main" uri="{B025F937-C7B1-47D3-B67F-A62EFF666E3E}">
          <x14:id>{6994E7F2-1A9A-4A8D-AD2B-84E051784AFD}</x14:id>
        </ext>
      </extLst>
    </cfRule>
  </conditionalFormatting>
  <conditionalFormatting sqref="G7:G306">
    <cfRule type="dataBar" priority="10">
      <dataBar>
        <cfvo type="min"/>
        <cfvo type="max"/>
        <color rgb="FF638EC6"/>
      </dataBar>
      <extLst>
        <ext xmlns:x14="http://schemas.microsoft.com/office/spreadsheetml/2009/9/main" uri="{B025F937-C7B1-47D3-B67F-A62EFF666E3E}">
          <x14:id>{EE65EC2D-C1DB-4D5F-BA57-FBD88F6508FA}</x14:id>
        </ext>
      </extLst>
    </cfRule>
  </conditionalFormatting>
  <conditionalFormatting sqref="I6:I306">
    <cfRule type="aboveAverage" dxfId="2" priority="5"/>
  </conditionalFormatting>
  <conditionalFormatting sqref="L6">
    <cfRule type="duplicateValues" dxfId="1" priority="2"/>
  </conditionalFormatting>
  <conditionalFormatting sqref="L7:L306">
    <cfRule type="duplicateValues" dxfId="0"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994E7F2-1A9A-4A8D-AD2B-84E051784AFD}">
            <x14:dataBar minLength="0" maxLength="100" border="1" negativeBarBorderColorSameAsPositive="0">
              <x14:cfvo type="autoMin"/>
              <x14:cfvo type="autoMax"/>
              <x14:borderColor rgb="FF638EC6"/>
              <x14:negativeFillColor rgb="FFFF0000"/>
              <x14:negativeBorderColor rgb="FFFF0000"/>
              <x14:axisColor rgb="FF000000"/>
            </x14:dataBar>
          </x14:cfRule>
          <xm:sqref>G6</xm:sqref>
        </x14:conditionalFormatting>
        <x14:conditionalFormatting xmlns:xm="http://schemas.microsoft.com/office/excel/2006/main">
          <x14:cfRule type="dataBar" id="{EE65EC2D-C1DB-4D5F-BA57-FBD88F6508FA}">
            <x14:dataBar minLength="0" maxLength="100" border="1" negativeBarBorderColorSameAsPositive="0">
              <x14:cfvo type="autoMin"/>
              <x14:cfvo type="autoMax"/>
              <x14:borderColor rgb="FF638EC6"/>
              <x14:negativeFillColor rgb="FFFF0000"/>
              <x14:negativeBorderColor rgb="FFFF0000"/>
              <x14:axisColor rgb="FF000000"/>
            </x14:dataBar>
          </x14:cfRule>
          <xm:sqref>G7:G306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A7721-15D0-45F3-9659-356F0100AFD5}">
  <dimension ref="A3:T28"/>
  <sheetViews>
    <sheetView topLeftCell="C1" workbookViewId="0">
      <selection activeCell="O19" sqref="O19"/>
    </sheetView>
  </sheetViews>
  <sheetFormatPr defaultRowHeight="15" x14ac:dyDescent="0.25"/>
  <cols>
    <col min="3" max="3" width="19.42578125" bestFit="1" customWidth="1"/>
    <col min="4" max="4" width="14.85546875" bestFit="1" customWidth="1"/>
    <col min="5" max="5" width="12.28515625" bestFit="1" customWidth="1"/>
    <col min="6" max="6" width="12.85546875" bestFit="1" customWidth="1"/>
    <col min="10" max="10" width="13.140625" bestFit="1" customWidth="1"/>
    <col min="11" max="11" width="14.85546875" bestFit="1" customWidth="1"/>
    <col min="12" max="13" width="6.7109375" customWidth="1"/>
  </cols>
  <sheetData>
    <row r="3" spans="1:20" ht="26.25" x14ac:dyDescent="0.4">
      <c r="A3" s="37" t="s">
        <v>74</v>
      </c>
      <c r="B3" s="38"/>
      <c r="C3" s="38"/>
      <c r="D3" s="38"/>
      <c r="E3" s="38"/>
      <c r="F3" s="38"/>
      <c r="G3" s="38"/>
      <c r="H3" s="38"/>
      <c r="I3" s="38"/>
      <c r="J3" s="38"/>
      <c r="K3" s="38"/>
      <c r="L3" s="38"/>
      <c r="M3" s="38"/>
      <c r="N3" s="38"/>
      <c r="O3" s="38"/>
      <c r="P3" s="38"/>
      <c r="Q3" s="38"/>
      <c r="R3" s="38"/>
      <c r="S3" s="38"/>
      <c r="T3" s="38"/>
    </row>
    <row r="6" spans="1:20" x14ac:dyDescent="0.25">
      <c r="C6" s="26" t="s">
        <v>75</v>
      </c>
      <c r="D6" s="27" t="s">
        <v>1</v>
      </c>
      <c r="E6" s="30"/>
      <c r="F6" s="27" t="s">
        <v>49</v>
      </c>
      <c r="J6" s="32" t="s">
        <v>76</v>
      </c>
      <c r="K6" t="s">
        <v>78</v>
      </c>
      <c r="L6" t="s">
        <v>80</v>
      </c>
      <c r="M6" t="s">
        <v>79</v>
      </c>
    </row>
    <row r="7" spans="1:20" x14ac:dyDescent="0.25">
      <c r="C7" s="28" t="s">
        <v>34</v>
      </c>
      <c r="D7" s="29">
        <f>SUMIFS(data[Amount],data[Geography],C7)</f>
        <v>252469</v>
      </c>
      <c r="E7" s="24">
        <f>D7</f>
        <v>252469</v>
      </c>
      <c r="F7" s="31">
        <f>SUMIFS(data[Units],data[Geography],C7)</f>
        <v>8760</v>
      </c>
      <c r="J7" s="33" t="s">
        <v>34</v>
      </c>
      <c r="K7" s="24">
        <v>252469</v>
      </c>
      <c r="L7" s="25">
        <v>252469</v>
      </c>
      <c r="M7" s="25">
        <v>8760</v>
      </c>
    </row>
    <row r="8" spans="1:20" x14ac:dyDescent="0.25">
      <c r="C8" s="28" t="s">
        <v>36</v>
      </c>
      <c r="D8" s="29">
        <f>SUMIFS(data[Amount],data[Geography],C8)</f>
        <v>237944</v>
      </c>
      <c r="E8" s="24">
        <f t="shared" ref="E8:E12" si="0">D8</f>
        <v>237944</v>
      </c>
      <c r="F8" s="31">
        <f>SUMIFS(data[Units],data[Geography],C8)</f>
        <v>7302</v>
      </c>
      <c r="J8" s="33" t="s">
        <v>36</v>
      </c>
      <c r="K8" s="24">
        <v>237944</v>
      </c>
      <c r="L8" s="25">
        <v>237944</v>
      </c>
      <c r="M8" s="25">
        <v>7302</v>
      </c>
    </row>
    <row r="9" spans="1:20" x14ac:dyDescent="0.25">
      <c r="C9" s="28" t="s">
        <v>37</v>
      </c>
      <c r="D9" s="29">
        <f>SUMIFS(data[Amount],data[Geography],C9)</f>
        <v>218813</v>
      </c>
      <c r="E9" s="24">
        <f t="shared" si="0"/>
        <v>218813</v>
      </c>
      <c r="F9" s="31">
        <f>SUMIFS(data[Units],data[Geography],C9)</f>
        <v>7431</v>
      </c>
      <c r="J9" s="33" t="s">
        <v>37</v>
      </c>
      <c r="K9" s="24">
        <v>218813</v>
      </c>
      <c r="L9" s="25">
        <v>218813</v>
      </c>
      <c r="M9" s="25">
        <v>7431</v>
      </c>
    </row>
    <row r="10" spans="1:20" x14ac:dyDescent="0.25">
      <c r="C10" s="28" t="s">
        <v>35</v>
      </c>
      <c r="D10" s="29">
        <f>SUMIFS(data[Amount],data[Geography],C10)</f>
        <v>189434</v>
      </c>
      <c r="E10" s="24">
        <f t="shared" si="0"/>
        <v>189434</v>
      </c>
      <c r="F10" s="31">
        <f>SUMIFS(data[Units],data[Geography],C10)</f>
        <v>10158</v>
      </c>
      <c r="J10" s="33" t="s">
        <v>35</v>
      </c>
      <c r="K10" s="24">
        <v>189434</v>
      </c>
      <c r="L10" s="25">
        <v>189434</v>
      </c>
      <c r="M10" s="25">
        <v>10158</v>
      </c>
    </row>
    <row r="11" spans="1:20" x14ac:dyDescent="0.25">
      <c r="C11" s="28" t="s">
        <v>39</v>
      </c>
      <c r="D11" s="29">
        <f>SUMIFS(data[Amount],data[Geography],C11)</f>
        <v>173530</v>
      </c>
      <c r="E11" s="24">
        <f t="shared" si="0"/>
        <v>173530</v>
      </c>
      <c r="F11" s="31">
        <f>SUMIFS(data[Units],data[Geography],C11)</f>
        <v>5745</v>
      </c>
      <c r="J11" s="33" t="s">
        <v>39</v>
      </c>
      <c r="K11" s="24">
        <v>173530</v>
      </c>
      <c r="L11" s="25">
        <v>173530</v>
      </c>
      <c r="M11" s="25">
        <v>5745</v>
      </c>
    </row>
    <row r="12" spans="1:20" x14ac:dyDescent="0.25">
      <c r="C12" s="28" t="s">
        <v>38</v>
      </c>
      <c r="D12" s="29">
        <f>SUMIFS(data[Amount],data[Geography],C12)</f>
        <v>168679</v>
      </c>
      <c r="E12" s="24">
        <f t="shared" si="0"/>
        <v>168679</v>
      </c>
      <c r="F12" s="31">
        <f>SUMIFS(data[Units],data[Geography],C12)</f>
        <v>6264</v>
      </c>
      <c r="J12" s="33" t="s">
        <v>38</v>
      </c>
      <c r="K12" s="24">
        <v>168679</v>
      </c>
      <c r="L12" s="25">
        <v>168679</v>
      </c>
      <c r="M12" s="25">
        <v>6264</v>
      </c>
    </row>
    <row r="15" spans="1:20" x14ac:dyDescent="0.25">
      <c r="D15" s="30" t="s">
        <v>81</v>
      </c>
      <c r="E15" s="30"/>
      <c r="K15" s="30" t="s">
        <v>82</v>
      </c>
    </row>
    <row r="20" spans="3:6" x14ac:dyDescent="0.25">
      <c r="C20" s="35" t="s">
        <v>83</v>
      </c>
      <c r="D20" s="35"/>
    </row>
    <row r="21" spans="3:6" x14ac:dyDescent="0.25">
      <c r="F21" t="s">
        <v>85</v>
      </c>
    </row>
    <row r="22" spans="3:6" x14ac:dyDescent="0.25">
      <c r="C22" s="32" t="s">
        <v>76</v>
      </c>
      <c r="D22" t="s">
        <v>78</v>
      </c>
      <c r="E22" t="s">
        <v>79</v>
      </c>
      <c r="F22" t="s">
        <v>84</v>
      </c>
    </row>
    <row r="23" spans="3:6" x14ac:dyDescent="0.25">
      <c r="C23" s="33" t="s">
        <v>15</v>
      </c>
      <c r="D23" s="25">
        <v>68971</v>
      </c>
      <c r="E23" s="25">
        <v>1533</v>
      </c>
      <c r="F23" s="34">
        <v>44.990867579908674</v>
      </c>
    </row>
    <row r="24" spans="3:6" x14ac:dyDescent="0.25">
      <c r="C24" s="33" t="s">
        <v>33</v>
      </c>
      <c r="D24" s="25">
        <v>69160</v>
      </c>
      <c r="E24" s="25">
        <v>1854</v>
      </c>
      <c r="F24" s="34">
        <v>37.303128371089535</v>
      </c>
    </row>
    <row r="25" spans="3:6" x14ac:dyDescent="0.25">
      <c r="C25" s="33" t="s">
        <v>24</v>
      </c>
      <c r="D25" s="25">
        <v>35378</v>
      </c>
      <c r="E25" s="25">
        <v>1044</v>
      </c>
      <c r="F25" s="34">
        <v>33.88697318007663</v>
      </c>
    </row>
    <row r="26" spans="3:6" x14ac:dyDescent="0.25">
      <c r="C26" s="33" t="s">
        <v>26</v>
      </c>
      <c r="D26" s="25">
        <v>70273</v>
      </c>
      <c r="E26" s="25">
        <v>2142</v>
      </c>
      <c r="F26" s="34">
        <v>32.807189542483663</v>
      </c>
    </row>
    <row r="27" spans="3:6" x14ac:dyDescent="0.25">
      <c r="C27" s="33" t="s">
        <v>22</v>
      </c>
      <c r="D27" s="25">
        <v>66283</v>
      </c>
      <c r="E27" s="25">
        <v>2052</v>
      </c>
      <c r="F27" s="34">
        <v>32.301656920077974</v>
      </c>
    </row>
    <row r="28" spans="3:6" x14ac:dyDescent="0.25">
      <c r="C28" s="33" t="s">
        <v>77</v>
      </c>
      <c r="D28" s="25">
        <v>310065</v>
      </c>
      <c r="E28" s="25">
        <v>8625</v>
      </c>
      <c r="F28" s="34">
        <v>35.949565217391303</v>
      </c>
    </row>
  </sheetData>
  <mergeCells count="1">
    <mergeCell ref="A3:T3"/>
  </mergeCells>
  <conditionalFormatting sqref="E7:E12">
    <cfRule type="dataBar" priority="2">
      <dataBar showValue="0">
        <cfvo type="min"/>
        <cfvo type="max"/>
        <color theme="8" tint="-0.249977111117893"/>
      </dataBar>
      <extLst>
        <ext xmlns:x14="http://schemas.microsoft.com/office/spreadsheetml/2009/9/main" uri="{B025F937-C7B1-47D3-B67F-A62EFF666E3E}">
          <x14:id>{7DA7E812-1395-4484-87B4-5596BC40959F}</x14:id>
        </ext>
      </extLst>
    </cfRule>
  </conditionalFormatting>
  <conditionalFormatting pivot="1" sqref="L7:L12">
    <cfRule type="dataBar" priority="1">
      <dataBar showValue="0">
        <cfvo type="min"/>
        <cfvo type="max"/>
        <color rgb="FF63C384"/>
      </dataBar>
      <extLst>
        <ext xmlns:x14="http://schemas.microsoft.com/office/spreadsheetml/2009/9/main" uri="{B025F937-C7B1-47D3-B67F-A62EFF666E3E}">
          <x14:id>{333B501C-7EE7-45D9-AB54-E9E9B9E53760}</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7DA7E812-1395-4484-87B4-5596BC40959F}">
            <x14:dataBar minLength="0" maxLength="100" gradient="0">
              <x14:cfvo type="autoMin"/>
              <x14:cfvo type="autoMax"/>
              <x14:negativeFillColor rgb="FFFF0000"/>
              <x14:axisColor rgb="FF000000"/>
            </x14:dataBar>
          </x14:cfRule>
          <xm:sqref>E7:E12</xm:sqref>
        </x14:conditionalFormatting>
        <x14:conditionalFormatting xmlns:xm="http://schemas.microsoft.com/office/excel/2006/main" pivot="1">
          <x14:cfRule type="dataBar" id="{333B501C-7EE7-45D9-AB54-E9E9B9E53760}">
            <x14:dataBar minLength="0" maxLength="100" gradient="0">
              <x14:cfvo type="autoMin"/>
              <x14:cfvo type="autoMax"/>
              <x14:negativeFillColor rgb="FFFF0000"/>
              <x14:axisColor rgb="FF000000"/>
            </x14:dataBar>
          </x14:cfRule>
          <xm:sqref>L7:L12</xm:sqref>
        </x14:conditionalFormatting>
      </x14:conditionalFormattings>
    </ex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69B6-B040-4B36-A13B-B4F3E6D7ABA4}">
  <dimension ref="A2:T306"/>
  <sheetViews>
    <sheetView zoomScale="98" zoomScaleNormal="98" workbookViewId="0">
      <selection activeCell="J22" sqref="J22"/>
    </sheetView>
  </sheetViews>
  <sheetFormatPr defaultRowHeight="15" x14ac:dyDescent="0.25"/>
  <cols>
    <col min="3" max="3" width="16" bestFit="1" customWidth="1"/>
    <col min="4" max="4" width="13" bestFit="1" customWidth="1"/>
    <col min="5" max="5" width="21.85546875" bestFit="1" customWidth="1"/>
    <col min="6" max="6" width="8.28515625" bestFit="1" customWidth="1"/>
    <col min="7" max="7" width="5.7109375" bestFit="1" customWidth="1"/>
  </cols>
  <sheetData>
    <row r="2" spans="1:20" ht="26.25" x14ac:dyDescent="0.4">
      <c r="A2" s="37" t="s">
        <v>86</v>
      </c>
      <c r="B2" s="38"/>
      <c r="C2" s="38"/>
      <c r="D2" s="38"/>
      <c r="E2" s="38"/>
      <c r="F2" s="38"/>
      <c r="G2" s="38"/>
      <c r="H2" s="38"/>
      <c r="I2" s="38"/>
      <c r="J2" s="38"/>
      <c r="K2" s="38"/>
      <c r="L2" s="38"/>
      <c r="M2" s="38"/>
      <c r="N2" s="38"/>
      <c r="O2" s="38"/>
      <c r="P2" s="38"/>
      <c r="Q2" s="38"/>
      <c r="R2" s="38"/>
      <c r="S2" s="38"/>
      <c r="T2" s="38"/>
    </row>
    <row r="6" spans="1:20" x14ac:dyDescent="0.25">
      <c r="C6" s="5" t="s">
        <v>11</v>
      </c>
      <c r="D6" s="5" t="s">
        <v>12</v>
      </c>
      <c r="E6" s="5" t="s">
        <v>0</v>
      </c>
      <c r="F6" s="9" t="s">
        <v>1</v>
      </c>
      <c r="G6" s="9" t="s">
        <v>49</v>
      </c>
    </row>
    <row r="7" spans="1:20" x14ac:dyDescent="0.25">
      <c r="C7" t="s">
        <v>40</v>
      </c>
      <c r="D7" t="s">
        <v>37</v>
      </c>
      <c r="E7" t="s">
        <v>30</v>
      </c>
      <c r="F7" s="3">
        <v>1624</v>
      </c>
      <c r="G7" s="4">
        <v>114</v>
      </c>
    </row>
    <row r="8" spans="1:20" x14ac:dyDescent="0.25">
      <c r="C8" t="s">
        <v>8</v>
      </c>
      <c r="D8" t="s">
        <v>35</v>
      </c>
      <c r="E8" t="s">
        <v>32</v>
      </c>
      <c r="F8" s="3">
        <v>6706</v>
      </c>
      <c r="G8" s="4">
        <v>459</v>
      </c>
    </row>
    <row r="9" spans="1:20" x14ac:dyDescent="0.25">
      <c r="C9" t="s">
        <v>9</v>
      </c>
      <c r="D9" t="s">
        <v>35</v>
      </c>
      <c r="E9" t="s">
        <v>4</v>
      </c>
      <c r="F9" s="3">
        <v>959</v>
      </c>
      <c r="G9" s="4">
        <v>147</v>
      </c>
    </row>
    <row r="10" spans="1:20" x14ac:dyDescent="0.25">
      <c r="C10" t="s">
        <v>41</v>
      </c>
      <c r="D10" t="s">
        <v>36</v>
      </c>
      <c r="E10" t="s">
        <v>18</v>
      </c>
      <c r="F10" s="3">
        <v>9632</v>
      </c>
      <c r="G10" s="4">
        <v>288</v>
      </c>
    </row>
    <row r="11" spans="1:20" x14ac:dyDescent="0.25">
      <c r="C11" t="s">
        <v>6</v>
      </c>
      <c r="D11" t="s">
        <v>39</v>
      </c>
      <c r="E11" t="s">
        <v>25</v>
      </c>
      <c r="F11" s="3">
        <v>2100</v>
      </c>
      <c r="G11" s="4">
        <v>414</v>
      </c>
    </row>
    <row r="12" spans="1:20" x14ac:dyDescent="0.25">
      <c r="C12" t="s">
        <v>40</v>
      </c>
      <c r="D12" t="s">
        <v>35</v>
      </c>
      <c r="E12" t="s">
        <v>33</v>
      </c>
      <c r="F12" s="3">
        <v>8869</v>
      </c>
      <c r="G12" s="4">
        <v>432</v>
      </c>
    </row>
    <row r="13" spans="1:20" x14ac:dyDescent="0.25">
      <c r="C13" t="s">
        <v>6</v>
      </c>
      <c r="D13" t="s">
        <v>38</v>
      </c>
      <c r="E13" t="s">
        <v>31</v>
      </c>
      <c r="F13" s="3">
        <v>2681</v>
      </c>
      <c r="G13" s="4">
        <v>54</v>
      </c>
    </row>
    <row r="14" spans="1:20" x14ac:dyDescent="0.25">
      <c r="C14" t="s">
        <v>8</v>
      </c>
      <c r="D14" t="s">
        <v>35</v>
      </c>
      <c r="E14" t="s">
        <v>22</v>
      </c>
      <c r="F14" s="3">
        <v>5012</v>
      </c>
      <c r="G14" s="4">
        <v>210</v>
      </c>
    </row>
    <row r="15" spans="1:20" x14ac:dyDescent="0.25">
      <c r="C15" t="s">
        <v>7</v>
      </c>
      <c r="D15" t="s">
        <v>38</v>
      </c>
      <c r="E15" t="s">
        <v>14</v>
      </c>
      <c r="F15" s="3">
        <v>1281</v>
      </c>
      <c r="G15" s="4">
        <v>75</v>
      </c>
    </row>
    <row r="16" spans="1:20" x14ac:dyDescent="0.25">
      <c r="C16" t="s">
        <v>5</v>
      </c>
      <c r="D16" t="s">
        <v>37</v>
      </c>
      <c r="E16" t="s">
        <v>14</v>
      </c>
      <c r="F16" s="3">
        <v>4991</v>
      </c>
      <c r="G16" s="4">
        <v>12</v>
      </c>
    </row>
    <row r="17" spans="3:10" x14ac:dyDescent="0.25">
      <c r="C17" t="s">
        <v>2</v>
      </c>
      <c r="D17" t="s">
        <v>39</v>
      </c>
      <c r="E17" t="s">
        <v>25</v>
      </c>
      <c r="F17" s="3">
        <v>1785</v>
      </c>
      <c r="G17" s="4">
        <v>462</v>
      </c>
    </row>
    <row r="18" spans="3:10" x14ac:dyDescent="0.25">
      <c r="C18" t="s">
        <v>3</v>
      </c>
      <c r="D18" t="s">
        <v>37</v>
      </c>
      <c r="E18" t="s">
        <v>17</v>
      </c>
      <c r="F18" s="3">
        <v>3983</v>
      </c>
      <c r="G18" s="4">
        <v>144</v>
      </c>
    </row>
    <row r="19" spans="3:10" x14ac:dyDescent="0.25">
      <c r="C19" t="s">
        <v>9</v>
      </c>
      <c r="D19" t="s">
        <v>38</v>
      </c>
      <c r="E19" t="s">
        <v>16</v>
      </c>
      <c r="F19" s="3">
        <v>2646</v>
      </c>
      <c r="G19" s="4">
        <v>120</v>
      </c>
    </row>
    <row r="20" spans="3:10" x14ac:dyDescent="0.25">
      <c r="C20" t="s">
        <v>2</v>
      </c>
      <c r="D20" t="s">
        <v>34</v>
      </c>
      <c r="E20" t="s">
        <v>13</v>
      </c>
      <c r="F20" s="3">
        <v>252</v>
      </c>
      <c r="G20" s="4">
        <v>54</v>
      </c>
    </row>
    <row r="21" spans="3:10" x14ac:dyDescent="0.25">
      <c r="C21" t="s">
        <v>3</v>
      </c>
      <c r="D21" t="s">
        <v>35</v>
      </c>
      <c r="E21" t="s">
        <v>25</v>
      </c>
      <c r="F21" s="3">
        <v>2464</v>
      </c>
      <c r="G21" s="4">
        <v>234</v>
      </c>
      <c r="J21" t="s">
        <v>87</v>
      </c>
    </row>
    <row r="22" spans="3:10" x14ac:dyDescent="0.25">
      <c r="C22" t="s">
        <v>3</v>
      </c>
      <c r="D22" t="s">
        <v>35</v>
      </c>
      <c r="E22" t="s">
        <v>29</v>
      </c>
      <c r="F22" s="3">
        <v>2114</v>
      </c>
      <c r="G22" s="4">
        <v>66</v>
      </c>
    </row>
    <row r="23" spans="3:10" x14ac:dyDescent="0.25">
      <c r="C23" t="s">
        <v>6</v>
      </c>
      <c r="D23" t="s">
        <v>37</v>
      </c>
      <c r="E23" t="s">
        <v>31</v>
      </c>
      <c r="F23" s="3">
        <v>7693</v>
      </c>
      <c r="G23" s="4">
        <v>87</v>
      </c>
    </row>
    <row r="24" spans="3:10" x14ac:dyDescent="0.25">
      <c r="C24" t="s">
        <v>5</v>
      </c>
      <c r="D24" t="s">
        <v>34</v>
      </c>
      <c r="E24" t="s">
        <v>20</v>
      </c>
      <c r="F24" s="3">
        <v>15610</v>
      </c>
      <c r="G24" s="4">
        <v>339</v>
      </c>
    </row>
    <row r="25" spans="3:10" x14ac:dyDescent="0.25">
      <c r="C25" t="s">
        <v>41</v>
      </c>
      <c r="D25" t="s">
        <v>34</v>
      </c>
      <c r="E25" t="s">
        <v>22</v>
      </c>
      <c r="F25" s="3">
        <v>336</v>
      </c>
      <c r="G25" s="4">
        <v>144</v>
      </c>
    </row>
    <row r="26" spans="3:10" x14ac:dyDescent="0.25">
      <c r="C26" t="s">
        <v>2</v>
      </c>
      <c r="D26" t="s">
        <v>39</v>
      </c>
      <c r="E26" t="s">
        <v>20</v>
      </c>
      <c r="F26" s="3">
        <v>9443</v>
      </c>
      <c r="G26" s="4">
        <v>162</v>
      </c>
    </row>
    <row r="27" spans="3:10" x14ac:dyDescent="0.25">
      <c r="C27" t="s">
        <v>9</v>
      </c>
      <c r="D27" t="s">
        <v>34</v>
      </c>
      <c r="E27" t="s">
        <v>23</v>
      </c>
      <c r="F27" s="3">
        <v>8155</v>
      </c>
      <c r="G27" s="4">
        <v>90</v>
      </c>
    </row>
    <row r="28" spans="3:10" x14ac:dyDescent="0.25">
      <c r="C28" t="s">
        <v>8</v>
      </c>
      <c r="D28" t="s">
        <v>38</v>
      </c>
      <c r="E28" t="s">
        <v>23</v>
      </c>
      <c r="F28" s="3">
        <v>1701</v>
      </c>
      <c r="G28" s="4">
        <v>234</v>
      </c>
    </row>
    <row r="29" spans="3:10" x14ac:dyDescent="0.25">
      <c r="C29" t="s">
        <v>10</v>
      </c>
      <c r="D29" t="s">
        <v>38</v>
      </c>
      <c r="E29" t="s">
        <v>22</v>
      </c>
      <c r="F29" s="3">
        <v>2205</v>
      </c>
      <c r="G29" s="4">
        <v>141</v>
      </c>
    </row>
    <row r="30" spans="3:10" x14ac:dyDescent="0.25">
      <c r="C30" t="s">
        <v>8</v>
      </c>
      <c r="D30" t="s">
        <v>37</v>
      </c>
      <c r="E30" t="s">
        <v>19</v>
      </c>
      <c r="F30" s="3">
        <v>1771</v>
      </c>
      <c r="G30" s="4">
        <v>204</v>
      </c>
    </row>
    <row r="31" spans="3:10" x14ac:dyDescent="0.25">
      <c r="C31" t="s">
        <v>41</v>
      </c>
      <c r="D31" t="s">
        <v>35</v>
      </c>
      <c r="E31" t="s">
        <v>15</v>
      </c>
      <c r="F31" s="3">
        <v>2114</v>
      </c>
      <c r="G31" s="4">
        <v>186</v>
      </c>
    </row>
    <row r="32" spans="3:10" x14ac:dyDescent="0.25">
      <c r="C32" t="s">
        <v>41</v>
      </c>
      <c r="D32" t="s">
        <v>36</v>
      </c>
      <c r="E32" t="s">
        <v>13</v>
      </c>
      <c r="F32" s="3">
        <v>10311</v>
      </c>
      <c r="G32" s="4">
        <v>231</v>
      </c>
    </row>
    <row r="33" spans="3:7" x14ac:dyDescent="0.25">
      <c r="C33" t="s">
        <v>3</v>
      </c>
      <c r="D33" t="s">
        <v>39</v>
      </c>
      <c r="E33" t="s">
        <v>16</v>
      </c>
      <c r="F33" s="3">
        <v>21</v>
      </c>
      <c r="G33" s="4">
        <v>168</v>
      </c>
    </row>
    <row r="34" spans="3:7" x14ac:dyDescent="0.25">
      <c r="C34" t="s">
        <v>10</v>
      </c>
      <c r="D34" t="s">
        <v>35</v>
      </c>
      <c r="E34" t="s">
        <v>20</v>
      </c>
      <c r="F34" s="3">
        <v>1974</v>
      </c>
      <c r="G34" s="4">
        <v>195</v>
      </c>
    </row>
    <row r="35" spans="3:7" x14ac:dyDescent="0.25">
      <c r="C35" t="s">
        <v>5</v>
      </c>
      <c r="D35" t="s">
        <v>36</v>
      </c>
      <c r="E35" t="s">
        <v>23</v>
      </c>
      <c r="F35" s="3">
        <v>6314</v>
      </c>
      <c r="G35" s="4">
        <v>15</v>
      </c>
    </row>
    <row r="36" spans="3:7" x14ac:dyDescent="0.25">
      <c r="C36" t="s">
        <v>10</v>
      </c>
      <c r="D36" t="s">
        <v>37</v>
      </c>
      <c r="E36" t="s">
        <v>23</v>
      </c>
      <c r="F36" s="3">
        <v>4683</v>
      </c>
      <c r="G36" s="4">
        <v>30</v>
      </c>
    </row>
    <row r="37" spans="3:7" x14ac:dyDescent="0.25">
      <c r="C37" t="s">
        <v>41</v>
      </c>
      <c r="D37" t="s">
        <v>37</v>
      </c>
      <c r="E37" t="s">
        <v>24</v>
      </c>
      <c r="F37" s="3">
        <v>6398</v>
      </c>
      <c r="G37" s="4">
        <v>102</v>
      </c>
    </row>
    <row r="38" spans="3:7" x14ac:dyDescent="0.25">
      <c r="C38" t="s">
        <v>2</v>
      </c>
      <c r="D38" t="s">
        <v>35</v>
      </c>
      <c r="E38" t="s">
        <v>19</v>
      </c>
      <c r="F38" s="3">
        <v>553</v>
      </c>
      <c r="G38" s="4">
        <v>15</v>
      </c>
    </row>
    <row r="39" spans="3:7" x14ac:dyDescent="0.25">
      <c r="C39" t="s">
        <v>8</v>
      </c>
      <c r="D39" t="s">
        <v>39</v>
      </c>
      <c r="E39" t="s">
        <v>30</v>
      </c>
      <c r="F39" s="3">
        <v>7021</v>
      </c>
      <c r="G39" s="4">
        <v>183</v>
      </c>
    </row>
    <row r="40" spans="3:7" x14ac:dyDescent="0.25">
      <c r="C40" t="s">
        <v>40</v>
      </c>
      <c r="D40" t="s">
        <v>39</v>
      </c>
      <c r="E40" t="s">
        <v>22</v>
      </c>
      <c r="F40" s="3">
        <v>5817</v>
      </c>
      <c r="G40" s="4">
        <v>12</v>
      </c>
    </row>
    <row r="41" spans="3:7" x14ac:dyDescent="0.25">
      <c r="C41" t="s">
        <v>41</v>
      </c>
      <c r="D41" t="s">
        <v>39</v>
      </c>
      <c r="E41" t="s">
        <v>14</v>
      </c>
      <c r="F41" s="3">
        <v>3976</v>
      </c>
      <c r="G41" s="4">
        <v>72</v>
      </c>
    </row>
    <row r="42" spans="3:7" x14ac:dyDescent="0.25">
      <c r="C42" t="s">
        <v>6</v>
      </c>
      <c r="D42" t="s">
        <v>38</v>
      </c>
      <c r="E42" t="s">
        <v>27</v>
      </c>
      <c r="F42" s="3">
        <v>1134</v>
      </c>
      <c r="G42" s="4">
        <v>282</v>
      </c>
    </row>
    <row r="43" spans="3:7" x14ac:dyDescent="0.25">
      <c r="C43" t="s">
        <v>2</v>
      </c>
      <c r="D43" t="s">
        <v>39</v>
      </c>
      <c r="E43" t="s">
        <v>28</v>
      </c>
      <c r="F43" s="3">
        <v>6027</v>
      </c>
      <c r="G43" s="4">
        <v>144</v>
      </c>
    </row>
    <row r="44" spans="3:7" x14ac:dyDescent="0.25">
      <c r="C44" t="s">
        <v>6</v>
      </c>
      <c r="D44" t="s">
        <v>37</v>
      </c>
      <c r="E44" t="s">
        <v>16</v>
      </c>
      <c r="F44" s="3">
        <v>1904</v>
      </c>
      <c r="G44" s="4">
        <v>405</v>
      </c>
    </row>
    <row r="45" spans="3:7" x14ac:dyDescent="0.25">
      <c r="C45" t="s">
        <v>7</v>
      </c>
      <c r="D45" t="s">
        <v>34</v>
      </c>
      <c r="E45" t="s">
        <v>32</v>
      </c>
      <c r="F45" s="3">
        <v>3262</v>
      </c>
      <c r="G45" s="4">
        <v>75</v>
      </c>
    </row>
    <row r="46" spans="3:7" x14ac:dyDescent="0.25">
      <c r="C46" t="s">
        <v>40</v>
      </c>
      <c r="D46" t="s">
        <v>34</v>
      </c>
      <c r="E46" t="s">
        <v>27</v>
      </c>
      <c r="F46" s="3">
        <v>2289</v>
      </c>
      <c r="G46" s="4">
        <v>135</v>
      </c>
    </row>
    <row r="47" spans="3:7" x14ac:dyDescent="0.25">
      <c r="C47" t="s">
        <v>5</v>
      </c>
      <c r="D47" t="s">
        <v>34</v>
      </c>
      <c r="E47" t="s">
        <v>27</v>
      </c>
      <c r="F47" s="3">
        <v>6986</v>
      </c>
      <c r="G47" s="4">
        <v>21</v>
      </c>
    </row>
    <row r="48" spans="3:7" x14ac:dyDescent="0.25">
      <c r="C48" t="s">
        <v>2</v>
      </c>
      <c r="D48" t="s">
        <v>38</v>
      </c>
      <c r="E48" t="s">
        <v>23</v>
      </c>
      <c r="F48" s="3">
        <v>4417</v>
      </c>
      <c r="G48" s="4">
        <v>153</v>
      </c>
    </row>
    <row r="49" spans="3:7" x14ac:dyDescent="0.25">
      <c r="C49" t="s">
        <v>6</v>
      </c>
      <c r="D49" t="s">
        <v>34</v>
      </c>
      <c r="E49" t="s">
        <v>15</v>
      </c>
      <c r="F49" s="3">
        <v>1442</v>
      </c>
      <c r="G49" s="4">
        <v>15</v>
      </c>
    </row>
    <row r="50" spans="3:7" x14ac:dyDescent="0.25">
      <c r="C50" t="s">
        <v>3</v>
      </c>
      <c r="D50" t="s">
        <v>35</v>
      </c>
      <c r="E50" t="s">
        <v>14</v>
      </c>
      <c r="F50" s="3">
        <v>2415</v>
      </c>
      <c r="G50" s="4">
        <v>255</v>
      </c>
    </row>
    <row r="51" spans="3:7" x14ac:dyDescent="0.25">
      <c r="C51" t="s">
        <v>2</v>
      </c>
      <c r="D51" t="s">
        <v>37</v>
      </c>
      <c r="E51" t="s">
        <v>19</v>
      </c>
      <c r="F51" s="3">
        <v>238</v>
      </c>
      <c r="G51" s="4">
        <v>18</v>
      </c>
    </row>
    <row r="52" spans="3:7" x14ac:dyDescent="0.25">
      <c r="C52" t="s">
        <v>6</v>
      </c>
      <c r="D52" t="s">
        <v>37</v>
      </c>
      <c r="E52" t="s">
        <v>23</v>
      </c>
      <c r="F52" s="3">
        <v>4949</v>
      </c>
      <c r="G52" s="4">
        <v>189</v>
      </c>
    </row>
    <row r="53" spans="3:7" x14ac:dyDescent="0.25">
      <c r="C53" t="s">
        <v>5</v>
      </c>
      <c r="D53" t="s">
        <v>38</v>
      </c>
      <c r="E53" t="s">
        <v>32</v>
      </c>
      <c r="F53" s="3">
        <v>5075</v>
      </c>
      <c r="G53" s="4">
        <v>21</v>
      </c>
    </row>
    <row r="54" spans="3:7" x14ac:dyDescent="0.25">
      <c r="C54" t="s">
        <v>3</v>
      </c>
      <c r="D54" t="s">
        <v>36</v>
      </c>
      <c r="E54" t="s">
        <v>16</v>
      </c>
      <c r="F54" s="3">
        <v>9198</v>
      </c>
      <c r="G54" s="4">
        <v>36</v>
      </c>
    </row>
    <row r="55" spans="3:7" x14ac:dyDescent="0.25">
      <c r="C55" t="s">
        <v>6</v>
      </c>
      <c r="D55" t="s">
        <v>34</v>
      </c>
      <c r="E55" t="s">
        <v>29</v>
      </c>
      <c r="F55" s="3">
        <v>3339</v>
      </c>
      <c r="G55" s="4">
        <v>75</v>
      </c>
    </row>
    <row r="56" spans="3:7" x14ac:dyDescent="0.25">
      <c r="C56" t="s">
        <v>40</v>
      </c>
      <c r="D56" t="s">
        <v>34</v>
      </c>
      <c r="E56" t="s">
        <v>17</v>
      </c>
      <c r="F56" s="3">
        <v>5019</v>
      </c>
      <c r="G56" s="4">
        <v>156</v>
      </c>
    </row>
    <row r="57" spans="3:7" x14ac:dyDescent="0.25">
      <c r="C57" t="s">
        <v>5</v>
      </c>
      <c r="D57" t="s">
        <v>36</v>
      </c>
      <c r="E57" t="s">
        <v>16</v>
      </c>
      <c r="F57" s="3">
        <v>16184</v>
      </c>
      <c r="G57" s="4">
        <v>39</v>
      </c>
    </row>
    <row r="58" spans="3:7" x14ac:dyDescent="0.25">
      <c r="C58" t="s">
        <v>6</v>
      </c>
      <c r="D58" t="s">
        <v>36</v>
      </c>
      <c r="E58" t="s">
        <v>21</v>
      </c>
      <c r="F58" s="3">
        <v>497</v>
      </c>
      <c r="G58" s="4">
        <v>63</v>
      </c>
    </row>
    <row r="59" spans="3:7" x14ac:dyDescent="0.25">
      <c r="C59" t="s">
        <v>2</v>
      </c>
      <c r="D59" t="s">
        <v>36</v>
      </c>
      <c r="E59" t="s">
        <v>29</v>
      </c>
      <c r="F59" s="3">
        <v>8211</v>
      </c>
      <c r="G59" s="4">
        <v>75</v>
      </c>
    </row>
    <row r="60" spans="3:7" x14ac:dyDescent="0.25">
      <c r="C60" t="s">
        <v>2</v>
      </c>
      <c r="D60" t="s">
        <v>38</v>
      </c>
      <c r="E60" t="s">
        <v>28</v>
      </c>
      <c r="F60" s="3">
        <v>6580</v>
      </c>
      <c r="G60" s="4">
        <v>183</v>
      </c>
    </row>
    <row r="61" spans="3:7" x14ac:dyDescent="0.25">
      <c r="C61" t="s">
        <v>41</v>
      </c>
      <c r="D61" t="s">
        <v>35</v>
      </c>
      <c r="E61" t="s">
        <v>13</v>
      </c>
      <c r="F61" s="3">
        <v>4760</v>
      </c>
      <c r="G61" s="4">
        <v>69</v>
      </c>
    </row>
    <row r="62" spans="3:7" x14ac:dyDescent="0.25">
      <c r="C62" t="s">
        <v>40</v>
      </c>
      <c r="D62" t="s">
        <v>36</v>
      </c>
      <c r="E62" t="s">
        <v>25</v>
      </c>
      <c r="F62" s="3">
        <v>5439</v>
      </c>
      <c r="G62" s="4">
        <v>30</v>
      </c>
    </row>
    <row r="63" spans="3:7" x14ac:dyDescent="0.25">
      <c r="C63" t="s">
        <v>41</v>
      </c>
      <c r="D63" t="s">
        <v>34</v>
      </c>
      <c r="E63" t="s">
        <v>17</v>
      </c>
      <c r="F63" s="3">
        <v>1463</v>
      </c>
      <c r="G63" s="4">
        <v>39</v>
      </c>
    </row>
    <row r="64" spans="3:7" x14ac:dyDescent="0.25">
      <c r="C64" t="s">
        <v>3</v>
      </c>
      <c r="D64" t="s">
        <v>34</v>
      </c>
      <c r="E64" t="s">
        <v>32</v>
      </c>
      <c r="F64" s="3">
        <v>7777</v>
      </c>
      <c r="G64" s="4">
        <v>504</v>
      </c>
    </row>
    <row r="65" spans="3:7" x14ac:dyDescent="0.25">
      <c r="C65" t="s">
        <v>9</v>
      </c>
      <c r="D65" t="s">
        <v>37</v>
      </c>
      <c r="E65" t="s">
        <v>29</v>
      </c>
      <c r="F65" s="3">
        <v>1085</v>
      </c>
      <c r="G65" s="4">
        <v>273</v>
      </c>
    </row>
    <row r="66" spans="3:7" x14ac:dyDescent="0.25">
      <c r="C66" t="s">
        <v>5</v>
      </c>
      <c r="D66" t="s">
        <v>37</v>
      </c>
      <c r="E66" t="s">
        <v>31</v>
      </c>
      <c r="F66" s="3">
        <v>182</v>
      </c>
      <c r="G66" s="4">
        <v>48</v>
      </c>
    </row>
    <row r="67" spans="3:7" x14ac:dyDescent="0.25">
      <c r="C67" t="s">
        <v>6</v>
      </c>
      <c r="D67" t="s">
        <v>34</v>
      </c>
      <c r="E67" t="s">
        <v>27</v>
      </c>
      <c r="F67" s="3">
        <v>4242</v>
      </c>
      <c r="G67" s="4">
        <v>207</v>
      </c>
    </row>
    <row r="68" spans="3:7" x14ac:dyDescent="0.25">
      <c r="C68" t="s">
        <v>6</v>
      </c>
      <c r="D68" t="s">
        <v>36</v>
      </c>
      <c r="E68" t="s">
        <v>32</v>
      </c>
      <c r="F68" s="3">
        <v>6118</v>
      </c>
      <c r="G68" s="4">
        <v>9</v>
      </c>
    </row>
    <row r="69" spans="3:7" x14ac:dyDescent="0.25">
      <c r="C69" t="s">
        <v>10</v>
      </c>
      <c r="D69" t="s">
        <v>36</v>
      </c>
      <c r="E69" t="s">
        <v>23</v>
      </c>
      <c r="F69" s="3">
        <v>2317</v>
      </c>
      <c r="G69" s="4">
        <v>261</v>
      </c>
    </row>
    <row r="70" spans="3:7" x14ac:dyDescent="0.25">
      <c r="C70" t="s">
        <v>6</v>
      </c>
      <c r="D70" t="s">
        <v>38</v>
      </c>
      <c r="E70" t="s">
        <v>16</v>
      </c>
      <c r="F70" s="3">
        <v>938</v>
      </c>
      <c r="G70" s="4">
        <v>6</v>
      </c>
    </row>
    <row r="71" spans="3:7" x14ac:dyDescent="0.25">
      <c r="C71" t="s">
        <v>8</v>
      </c>
      <c r="D71" t="s">
        <v>37</v>
      </c>
      <c r="E71" t="s">
        <v>15</v>
      </c>
      <c r="F71" s="3">
        <v>9709</v>
      </c>
      <c r="G71" s="4">
        <v>30</v>
      </c>
    </row>
    <row r="72" spans="3:7" x14ac:dyDescent="0.25">
      <c r="C72" t="s">
        <v>7</v>
      </c>
      <c r="D72" t="s">
        <v>34</v>
      </c>
      <c r="E72" t="s">
        <v>20</v>
      </c>
      <c r="F72" s="3">
        <v>2205</v>
      </c>
      <c r="G72" s="4">
        <v>138</v>
      </c>
    </row>
    <row r="73" spans="3:7" x14ac:dyDescent="0.25">
      <c r="C73" t="s">
        <v>7</v>
      </c>
      <c r="D73" t="s">
        <v>37</v>
      </c>
      <c r="E73" t="s">
        <v>17</v>
      </c>
      <c r="F73" s="3">
        <v>4487</v>
      </c>
      <c r="G73" s="4">
        <v>111</v>
      </c>
    </row>
    <row r="74" spans="3:7" x14ac:dyDescent="0.25">
      <c r="C74" t="s">
        <v>5</v>
      </c>
      <c r="D74" t="s">
        <v>35</v>
      </c>
      <c r="E74" t="s">
        <v>18</v>
      </c>
      <c r="F74" s="3">
        <v>2415</v>
      </c>
      <c r="G74" s="4">
        <v>15</v>
      </c>
    </row>
    <row r="75" spans="3:7" x14ac:dyDescent="0.25">
      <c r="C75" t="s">
        <v>40</v>
      </c>
      <c r="D75" t="s">
        <v>34</v>
      </c>
      <c r="E75" t="s">
        <v>19</v>
      </c>
      <c r="F75" s="3">
        <v>4018</v>
      </c>
      <c r="G75" s="4">
        <v>162</v>
      </c>
    </row>
    <row r="76" spans="3:7" x14ac:dyDescent="0.25">
      <c r="C76" t="s">
        <v>5</v>
      </c>
      <c r="D76" t="s">
        <v>34</v>
      </c>
      <c r="E76" t="s">
        <v>19</v>
      </c>
      <c r="F76" s="3">
        <v>861</v>
      </c>
      <c r="G76" s="4">
        <v>195</v>
      </c>
    </row>
    <row r="77" spans="3:7" x14ac:dyDescent="0.25">
      <c r="C77" t="s">
        <v>10</v>
      </c>
      <c r="D77" t="s">
        <v>38</v>
      </c>
      <c r="E77" t="s">
        <v>14</v>
      </c>
      <c r="F77" s="3">
        <v>5586</v>
      </c>
      <c r="G77" s="4">
        <v>525</v>
      </c>
    </row>
    <row r="78" spans="3:7" x14ac:dyDescent="0.25">
      <c r="C78" t="s">
        <v>7</v>
      </c>
      <c r="D78" t="s">
        <v>34</v>
      </c>
      <c r="E78" t="s">
        <v>33</v>
      </c>
      <c r="F78" s="3">
        <v>2226</v>
      </c>
      <c r="G78" s="4">
        <v>48</v>
      </c>
    </row>
    <row r="79" spans="3:7" x14ac:dyDescent="0.25">
      <c r="C79" t="s">
        <v>9</v>
      </c>
      <c r="D79" t="s">
        <v>34</v>
      </c>
      <c r="E79" t="s">
        <v>28</v>
      </c>
      <c r="F79" s="3">
        <v>14329</v>
      </c>
      <c r="G79" s="4">
        <v>150</v>
      </c>
    </row>
    <row r="80" spans="3:7" x14ac:dyDescent="0.25">
      <c r="C80" t="s">
        <v>9</v>
      </c>
      <c r="D80" t="s">
        <v>34</v>
      </c>
      <c r="E80" t="s">
        <v>20</v>
      </c>
      <c r="F80" s="3">
        <v>8463</v>
      </c>
      <c r="G80" s="4">
        <v>492</v>
      </c>
    </row>
    <row r="81" spans="3:7" x14ac:dyDescent="0.25">
      <c r="C81" t="s">
        <v>5</v>
      </c>
      <c r="D81" t="s">
        <v>34</v>
      </c>
      <c r="E81" t="s">
        <v>29</v>
      </c>
      <c r="F81" s="3">
        <v>2891</v>
      </c>
      <c r="G81" s="4">
        <v>102</v>
      </c>
    </row>
    <row r="82" spans="3:7" x14ac:dyDescent="0.25">
      <c r="C82" t="s">
        <v>3</v>
      </c>
      <c r="D82" t="s">
        <v>36</v>
      </c>
      <c r="E82" t="s">
        <v>23</v>
      </c>
      <c r="F82" s="3">
        <v>3773</v>
      </c>
      <c r="G82" s="4">
        <v>165</v>
      </c>
    </row>
    <row r="83" spans="3:7" x14ac:dyDescent="0.25">
      <c r="C83" t="s">
        <v>41</v>
      </c>
      <c r="D83" t="s">
        <v>36</v>
      </c>
      <c r="E83" t="s">
        <v>28</v>
      </c>
      <c r="F83" s="3">
        <v>854</v>
      </c>
      <c r="G83" s="4">
        <v>309</v>
      </c>
    </row>
    <row r="84" spans="3:7" x14ac:dyDescent="0.25">
      <c r="C84" t="s">
        <v>6</v>
      </c>
      <c r="D84" t="s">
        <v>36</v>
      </c>
      <c r="E84" t="s">
        <v>17</v>
      </c>
      <c r="F84" s="3">
        <v>4970</v>
      </c>
      <c r="G84" s="4">
        <v>156</v>
      </c>
    </row>
    <row r="85" spans="3:7" x14ac:dyDescent="0.25">
      <c r="C85" t="s">
        <v>9</v>
      </c>
      <c r="D85" t="s">
        <v>35</v>
      </c>
      <c r="E85" t="s">
        <v>26</v>
      </c>
      <c r="F85" s="3">
        <v>98</v>
      </c>
      <c r="G85" s="4">
        <v>159</v>
      </c>
    </row>
    <row r="86" spans="3:7" x14ac:dyDescent="0.25">
      <c r="C86" t="s">
        <v>5</v>
      </c>
      <c r="D86" t="s">
        <v>35</v>
      </c>
      <c r="E86" t="s">
        <v>15</v>
      </c>
      <c r="F86" s="3">
        <v>13391</v>
      </c>
      <c r="G86" s="4">
        <v>201</v>
      </c>
    </row>
    <row r="87" spans="3:7" x14ac:dyDescent="0.25">
      <c r="C87" t="s">
        <v>8</v>
      </c>
      <c r="D87" t="s">
        <v>39</v>
      </c>
      <c r="E87" t="s">
        <v>31</v>
      </c>
      <c r="F87" s="3">
        <v>8890</v>
      </c>
      <c r="G87" s="4">
        <v>210</v>
      </c>
    </row>
    <row r="88" spans="3:7" x14ac:dyDescent="0.25">
      <c r="C88" t="s">
        <v>2</v>
      </c>
      <c r="D88" t="s">
        <v>38</v>
      </c>
      <c r="E88" t="s">
        <v>13</v>
      </c>
      <c r="F88" s="3">
        <v>56</v>
      </c>
      <c r="G88" s="4">
        <v>51</v>
      </c>
    </row>
    <row r="89" spans="3:7" x14ac:dyDescent="0.25">
      <c r="C89" t="s">
        <v>3</v>
      </c>
      <c r="D89" t="s">
        <v>36</v>
      </c>
      <c r="E89" t="s">
        <v>25</v>
      </c>
      <c r="F89" s="3">
        <v>3339</v>
      </c>
      <c r="G89" s="4">
        <v>39</v>
      </c>
    </row>
    <row r="90" spans="3:7" x14ac:dyDescent="0.25">
      <c r="C90" t="s">
        <v>10</v>
      </c>
      <c r="D90" t="s">
        <v>35</v>
      </c>
      <c r="E90" t="s">
        <v>18</v>
      </c>
      <c r="F90" s="3">
        <v>3808</v>
      </c>
      <c r="G90" s="4">
        <v>279</v>
      </c>
    </row>
    <row r="91" spans="3:7" x14ac:dyDescent="0.25">
      <c r="C91" t="s">
        <v>10</v>
      </c>
      <c r="D91" t="s">
        <v>38</v>
      </c>
      <c r="E91" t="s">
        <v>13</v>
      </c>
      <c r="F91" s="3">
        <v>63</v>
      </c>
      <c r="G91" s="4">
        <v>123</v>
      </c>
    </row>
    <row r="92" spans="3:7" x14ac:dyDescent="0.25">
      <c r="C92" t="s">
        <v>2</v>
      </c>
      <c r="D92" t="s">
        <v>39</v>
      </c>
      <c r="E92" t="s">
        <v>27</v>
      </c>
      <c r="F92" s="3">
        <v>7812</v>
      </c>
      <c r="G92" s="4">
        <v>81</v>
      </c>
    </row>
    <row r="93" spans="3:7" x14ac:dyDescent="0.25">
      <c r="C93" t="s">
        <v>40</v>
      </c>
      <c r="D93" t="s">
        <v>37</v>
      </c>
      <c r="E93" t="s">
        <v>19</v>
      </c>
      <c r="F93" s="3">
        <v>7693</v>
      </c>
      <c r="G93" s="4">
        <v>21</v>
      </c>
    </row>
    <row r="94" spans="3:7" x14ac:dyDescent="0.25">
      <c r="C94" t="s">
        <v>3</v>
      </c>
      <c r="D94" t="s">
        <v>36</v>
      </c>
      <c r="E94" t="s">
        <v>28</v>
      </c>
      <c r="F94" s="3">
        <v>973</v>
      </c>
      <c r="G94" s="4">
        <v>162</v>
      </c>
    </row>
    <row r="95" spans="3:7" x14ac:dyDescent="0.25">
      <c r="C95" t="s">
        <v>10</v>
      </c>
      <c r="D95" t="s">
        <v>35</v>
      </c>
      <c r="E95" t="s">
        <v>21</v>
      </c>
      <c r="F95" s="3">
        <v>567</v>
      </c>
      <c r="G95" s="4">
        <v>228</v>
      </c>
    </row>
    <row r="96" spans="3:7" x14ac:dyDescent="0.25">
      <c r="C96" t="s">
        <v>10</v>
      </c>
      <c r="D96" t="s">
        <v>36</v>
      </c>
      <c r="E96" t="s">
        <v>29</v>
      </c>
      <c r="F96" s="3">
        <v>2471</v>
      </c>
      <c r="G96" s="4">
        <v>342</v>
      </c>
    </row>
    <row r="97" spans="3:7" x14ac:dyDescent="0.25">
      <c r="C97" t="s">
        <v>5</v>
      </c>
      <c r="D97" t="s">
        <v>38</v>
      </c>
      <c r="E97" t="s">
        <v>13</v>
      </c>
      <c r="F97" s="3">
        <v>7189</v>
      </c>
      <c r="G97" s="4">
        <v>54</v>
      </c>
    </row>
    <row r="98" spans="3:7" x14ac:dyDescent="0.25">
      <c r="C98" t="s">
        <v>41</v>
      </c>
      <c r="D98" t="s">
        <v>35</v>
      </c>
      <c r="E98" t="s">
        <v>28</v>
      </c>
      <c r="F98" s="3">
        <v>7455</v>
      </c>
      <c r="G98" s="4">
        <v>216</v>
      </c>
    </row>
    <row r="99" spans="3:7" x14ac:dyDescent="0.25">
      <c r="C99" t="s">
        <v>3</v>
      </c>
      <c r="D99" t="s">
        <v>34</v>
      </c>
      <c r="E99" t="s">
        <v>26</v>
      </c>
      <c r="F99" s="3">
        <v>3108</v>
      </c>
      <c r="G99" s="4">
        <v>54</v>
      </c>
    </row>
    <row r="100" spans="3:7" x14ac:dyDescent="0.25">
      <c r="C100" t="s">
        <v>6</v>
      </c>
      <c r="D100" t="s">
        <v>38</v>
      </c>
      <c r="E100" t="s">
        <v>25</v>
      </c>
      <c r="F100" s="3">
        <v>469</v>
      </c>
      <c r="G100" s="4">
        <v>75</v>
      </c>
    </row>
    <row r="101" spans="3:7" x14ac:dyDescent="0.25">
      <c r="C101" t="s">
        <v>9</v>
      </c>
      <c r="D101" t="s">
        <v>37</v>
      </c>
      <c r="E101" t="s">
        <v>23</v>
      </c>
      <c r="F101" s="3">
        <v>2737</v>
      </c>
      <c r="G101" s="4">
        <v>93</v>
      </c>
    </row>
    <row r="102" spans="3:7" x14ac:dyDescent="0.25">
      <c r="C102" t="s">
        <v>9</v>
      </c>
      <c r="D102" t="s">
        <v>37</v>
      </c>
      <c r="E102" t="s">
        <v>25</v>
      </c>
      <c r="F102" s="3">
        <v>4305</v>
      </c>
      <c r="G102" s="4">
        <v>156</v>
      </c>
    </row>
    <row r="103" spans="3:7" x14ac:dyDescent="0.25">
      <c r="C103" t="s">
        <v>9</v>
      </c>
      <c r="D103" t="s">
        <v>38</v>
      </c>
      <c r="E103" t="s">
        <v>17</v>
      </c>
      <c r="F103" s="3">
        <v>2408</v>
      </c>
      <c r="G103" s="4">
        <v>9</v>
      </c>
    </row>
    <row r="104" spans="3:7" x14ac:dyDescent="0.25">
      <c r="C104" t="s">
        <v>3</v>
      </c>
      <c r="D104" t="s">
        <v>36</v>
      </c>
      <c r="E104" t="s">
        <v>19</v>
      </c>
      <c r="F104" s="3">
        <v>1281</v>
      </c>
      <c r="G104" s="4">
        <v>18</v>
      </c>
    </row>
    <row r="105" spans="3:7" x14ac:dyDescent="0.25">
      <c r="C105" t="s">
        <v>40</v>
      </c>
      <c r="D105" t="s">
        <v>35</v>
      </c>
      <c r="E105" t="s">
        <v>32</v>
      </c>
      <c r="F105" s="3">
        <v>12348</v>
      </c>
      <c r="G105" s="4">
        <v>234</v>
      </c>
    </row>
    <row r="106" spans="3:7" x14ac:dyDescent="0.25">
      <c r="C106" t="s">
        <v>3</v>
      </c>
      <c r="D106" t="s">
        <v>34</v>
      </c>
      <c r="E106" t="s">
        <v>28</v>
      </c>
      <c r="F106" s="3">
        <v>3689</v>
      </c>
      <c r="G106" s="4">
        <v>312</v>
      </c>
    </row>
    <row r="107" spans="3:7" x14ac:dyDescent="0.25">
      <c r="C107" t="s">
        <v>7</v>
      </c>
      <c r="D107" t="s">
        <v>36</v>
      </c>
      <c r="E107" t="s">
        <v>19</v>
      </c>
      <c r="F107" s="3">
        <v>2870</v>
      </c>
      <c r="G107" s="4">
        <v>300</v>
      </c>
    </row>
    <row r="108" spans="3:7" x14ac:dyDescent="0.25">
      <c r="C108" t="s">
        <v>2</v>
      </c>
      <c r="D108" t="s">
        <v>36</v>
      </c>
      <c r="E108" t="s">
        <v>27</v>
      </c>
      <c r="F108" s="3">
        <v>798</v>
      </c>
      <c r="G108" s="4">
        <v>519</v>
      </c>
    </row>
    <row r="109" spans="3:7" x14ac:dyDescent="0.25">
      <c r="C109" t="s">
        <v>41</v>
      </c>
      <c r="D109" t="s">
        <v>37</v>
      </c>
      <c r="E109" t="s">
        <v>21</v>
      </c>
      <c r="F109" s="3">
        <v>2933</v>
      </c>
      <c r="G109" s="4">
        <v>9</v>
      </c>
    </row>
    <row r="110" spans="3:7" x14ac:dyDescent="0.25">
      <c r="C110" t="s">
        <v>5</v>
      </c>
      <c r="D110" t="s">
        <v>35</v>
      </c>
      <c r="E110" t="s">
        <v>4</v>
      </c>
      <c r="F110" s="3">
        <v>2744</v>
      </c>
      <c r="G110" s="4">
        <v>9</v>
      </c>
    </row>
    <row r="111" spans="3:7" x14ac:dyDescent="0.25">
      <c r="C111" t="s">
        <v>40</v>
      </c>
      <c r="D111" t="s">
        <v>36</v>
      </c>
      <c r="E111" t="s">
        <v>33</v>
      </c>
      <c r="F111" s="3">
        <v>9772</v>
      </c>
      <c r="G111" s="4">
        <v>90</v>
      </c>
    </row>
    <row r="112" spans="3:7" x14ac:dyDescent="0.25">
      <c r="C112" t="s">
        <v>7</v>
      </c>
      <c r="D112" t="s">
        <v>34</v>
      </c>
      <c r="E112" t="s">
        <v>25</v>
      </c>
      <c r="F112" s="3">
        <v>1568</v>
      </c>
      <c r="G112" s="4">
        <v>96</v>
      </c>
    </row>
    <row r="113" spans="3:7" x14ac:dyDescent="0.25">
      <c r="C113" t="s">
        <v>2</v>
      </c>
      <c r="D113" t="s">
        <v>36</v>
      </c>
      <c r="E113" t="s">
        <v>16</v>
      </c>
      <c r="F113" s="3">
        <v>11417</v>
      </c>
      <c r="G113" s="4">
        <v>21</v>
      </c>
    </row>
    <row r="114" spans="3:7" x14ac:dyDescent="0.25">
      <c r="C114" t="s">
        <v>40</v>
      </c>
      <c r="D114" t="s">
        <v>34</v>
      </c>
      <c r="E114" t="s">
        <v>26</v>
      </c>
      <c r="F114" s="3">
        <v>6748</v>
      </c>
      <c r="G114" s="4">
        <v>48</v>
      </c>
    </row>
    <row r="115" spans="3:7" x14ac:dyDescent="0.25">
      <c r="C115" t="s">
        <v>10</v>
      </c>
      <c r="D115" t="s">
        <v>36</v>
      </c>
      <c r="E115" t="s">
        <v>27</v>
      </c>
      <c r="F115" s="3">
        <v>1407</v>
      </c>
      <c r="G115" s="4">
        <v>72</v>
      </c>
    </row>
    <row r="116" spans="3:7" x14ac:dyDescent="0.25">
      <c r="C116" t="s">
        <v>8</v>
      </c>
      <c r="D116" t="s">
        <v>35</v>
      </c>
      <c r="E116" t="s">
        <v>29</v>
      </c>
      <c r="F116" s="3">
        <v>2023</v>
      </c>
      <c r="G116" s="4">
        <v>168</v>
      </c>
    </row>
    <row r="117" spans="3:7" x14ac:dyDescent="0.25">
      <c r="C117" t="s">
        <v>5</v>
      </c>
      <c r="D117" t="s">
        <v>39</v>
      </c>
      <c r="E117" t="s">
        <v>26</v>
      </c>
      <c r="F117" s="3">
        <v>5236</v>
      </c>
      <c r="G117" s="4">
        <v>51</v>
      </c>
    </row>
    <row r="118" spans="3:7" x14ac:dyDescent="0.25">
      <c r="C118" t="s">
        <v>41</v>
      </c>
      <c r="D118" t="s">
        <v>36</v>
      </c>
      <c r="E118" t="s">
        <v>19</v>
      </c>
      <c r="F118" s="3">
        <v>1925</v>
      </c>
      <c r="G118" s="4">
        <v>192</v>
      </c>
    </row>
    <row r="119" spans="3:7" x14ac:dyDescent="0.25">
      <c r="C119" t="s">
        <v>7</v>
      </c>
      <c r="D119" t="s">
        <v>37</v>
      </c>
      <c r="E119" t="s">
        <v>14</v>
      </c>
      <c r="F119" s="3">
        <v>6608</v>
      </c>
      <c r="G119" s="4">
        <v>225</v>
      </c>
    </row>
    <row r="120" spans="3:7" x14ac:dyDescent="0.25">
      <c r="C120" t="s">
        <v>6</v>
      </c>
      <c r="D120" t="s">
        <v>34</v>
      </c>
      <c r="E120" t="s">
        <v>26</v>
      </c>
      <c r="F120" s="3">
        <v>8008</v>
      </c>
      <c r="G120" s="4">
        <v>456</v>
      </c>
    </row>
    <row r="121" spans="3:7" x14ac:dyDescent="0.25">
      <c r="C121" t="s">
        <v>10</v>
      </c>
      <c r="D121" t="s">
        <v>34</v>
      </c>
      <c r="E121" t="s">
        <v>25</v>
      </c>
      <c r="F121" s="3">
        <v>1428</v>
      </c>
      <c r="G121" s="4">
        <v>93</v>
      </c>
    </row>
    <row r="122" spans="3:7" x14ac:dyDescent="0.25">
      <c r="C122" t="s">
        <v>6</v>
      </c>
      <c r="D122" t="s">
        <v>34</v>
      </c>
      <c r="E122" t="s">
        <v>4</v>
      </c>
      <c r="F122" s="3">
        <v>525</v>
      </c>
      <c r="G122" s="4">
        <v>48</v>
      </c>
    </row>
    <row r="123" spans="3:7" x14ac:dyDescent="0.25">
      <c r="C123" t="s">
        <v>6</v>
      </c>
      <c r="D123" t="s">
        <v>37</v>
      </c>
      <c r="E123" t="s">
        <v>18</v>
      </c>
      <c r="F123" s="3">
        <v>1505</v>
      </c>
      <c r="G123" s="4">
        <v>102</v>
      </c>
    </row>
    <row r="124" spans="3:7" x14ac:dyDescent="0.25">
      <c r="C124" t="s">
        <v>7</v>
      </c>
      <c r="D124" t="s">
        <v>35</v>
      </c>
      <c r="E124" t="s">
        <v>30</v>
      </c>
      <c r="F124" s="3">
        <v>6755</v>
      </c>
      <c r="G124" s="4">
        <v>252</v>
      </c>
    </row>
    <row r="125" spans="3:7" x14ac:dyDescent="0.25">
      <c r="C125" t="s">
        <v>2</v>
      </c>
      <c r="D125" t="s">
        <v>37</v>
      </c>
      <c r="E125" t="s">
        <v>18</v>
      </c>
      <c r="F125" s="3">
        <v>11571</v>
      </c>
      <c r="G125" s="4">
        <v>138</v>
      </c>
    </row>
    <row r="126" spans="3:7" x14ac:dyDescent="0.25">
      <c r="C126" t="s">
        <v>40</v>
      </c>
      <c r="D126" t="s">
        <v>38</v>
      </c>
      <c r="E126" t="s">
        <v>25</v>
      </c>
      <c r="F126" s="3">
        <v>2541</v>
      </c>
      <c r="G126" s="4">
        <v>90</v>
      </c>
    </row>
    <row r="127" spans="3:7" x14ac:dyDescent="0.25">
      <c r="C127" t="s">
        <v>41</v>
      </c>
      <c r="D127" t="s">
        <v>37</v>
      </c>
      <c r="E127" t="s">
        <v>30</v>
      </c>
      <c r="F127" s="3">
        <v>1526</v>
      </c>
      <c r="G127" s="4">
        <v>240</v>
      </c>
    </row>
    <row r="128" spans="3:7" x14ac:dyDescent="0.25">
      <c r="C128" t="s">
        <v>40</v>
      </c>
      <c r="D128" t="s">
        <v>38</v>
      </c>
      <c r="E128" t="s">
        <v>4</v>
      </c>
      <c r="F128" s="3">
        <v>6125</v>
      </c>
      <c r="G128" s="4">
        <v>102</v>
      </c>
    </row>
    <row r="129" spans="3:7" x14ac:dyDescent="0.25">
      <c r="C129" t="s">
        <v>41</v>
      </c>
      <c r="D129" t="s">
        <v>35</v>
      </c>
      <c r="E129" t="s">
        <v>27</v>
      </c>
      <c r="F129" s="3">
        <v>847</v>
      </c>
      <c r="G129" s="4">
        <v>129</v>
      </c>
    </row>
    <row r="130" spans="3:7" x14ac:dyDescent="0.25">
      <c r="C130" t="s">
        <v>8</v>
      </c>
      <c r="D130" t="s">
        <v>35</v>
      </c>
      <c r="E130" t="s">
        <v>27</v>
      </c>
      <c r="F130" s="3">
        <v>4753</v>
      </c>
      <c r="G130" s="4">
        <v>300</v>
      </c>
    </row>
    <row r="131" spans="3:7" x14ac:dyDescent="0.25">
      <c r="C131" t="s">
        <v>6</v>
      </c>
      <c r="D131" t="s">
        <v>38</v>
      </c>
      <c r="E131" t="s">
        <v>33</v>
      </c>
      <c r="F131" s="3">
        <v>959</v>
      </c>
      <c r="G131" s="4">
        <v>135</v>
      </c>
    </row>
    <row r="132" spans="3:7" x14ac:dyDescent="0.25">
      <c r="C132" t="s">
        <v>7</v>
      </c>
      <c r="D132" t="s">
        <v>35</v>
      </c>
      <c r="E132" t="s">
        <v>24</v>
      </c>
      <c r="F132" s="3">
        <v>2793</v>
      </c>
      <c r="G132" s="4">
        <v>114</v>
      </c>
    </row>
    <row r="133" spans="3:7" x14ac:dyDescent="0.25">
      <c r="C133" t="s">
        <v>7</v>
      </c>
      <c r="D133" t="s">
        <v>35</v>
      </c>
      <c r="E133" t="s">
        <v>14</v>
      </c>
      <c r="F133" s="3">
        <v>4606</v>
      </c>
      <c r="G133" s="4">
        <v>63</v>
      </c>
    </row>
    <row r="134" spans="3:7" x14ac:dyDescent="0.25">
      <c r="C134" t="s">
        <v>7</v>
      </c>
      <c r="D134" t="s">
        <v>36</v>
      </c>
      <c r="E134" t="s">
        <v>29</v>
      </c>
      <c r="F134" s="3">
        <v>5551</v>
      </c>
      <c r="G134" s="4">
        <v>252</v>
      </c>
    </row>
    <row r="135" spans="3:7" x14ac:dyDescent="0.25">
      <c r="C135" t="s">
        <v>10</v>
      </c>
      <c r="D135" t="s">
        <v>36</v>
      </c>
      <c r="E135" t="s">
        <v>32</v>
      </c>
      <c r="F135" s="3">
        <v>6657</v>
      </c>
      <c r="G135" s="4">
        <v>303</v>
      </c>
    </row>
    <row r="136" spans="3:7" x14ac:dyDescent="0.25">
      <c r="C136" t="s">
        <v>7</v>
      </c>
      <c r="D136" t="s">
        <v>39</v>
      </c>
      <c r="E136" t="s">
        <v>17</v>
      </c>
      <c r="F136" s="3">
        <v>4438</v>
      </c>
      <c r="G136" s="4">
        <v>246</v>
      </c>
    </row>
    <row r="137" spans="3:7" x14ac:dyDescent="0.25">
      <c r="C137" t="s">
        <v>8</v>
      </c>
      <c r="D137" t="s">
        <v>38</v>
      </c>
      <c r="E137" t="s">
        <v>22</v>
      </c>
      <c r="F137" s="3">
        <v>168</v>
      </c>
      <c r="G137" s="4">
        <v>84</v>
      </c>
    </row>
    <row r="138" spans="3:7" x14ac:dyDescent="0.25">
      <c r="C138" t="s">
        <v>7</v>
      </c>
      <c r="D138" t="s">
        <v>34</v>
      </c>
      <c r="E138" t="s">
        <v>17</v>
      </c>
      <c r="F138" s="3">
        <v>7777</v>
      </c>
      <c r="G138" s="4">
        <v>39</v>
      </c>
    </row>
    <row r="139" spans="3:7" x14ac:dyDescent="0.25">
      <c r="C139" t="s">
        <v>5</v>
      </c>
      <c r="D139" t="s">
        <v>36</v>
      </c>
      <c r="E139" t="s">
        <v>17</v>
      </c>
      <c r="F139" s="3">
        <v>3339</v>
      </c>
      <c r="G139" s="4">
        <v>348</v>
      </c>
    </row>
    <row r="140" spans="3:7" x14ac:dyDescent="0.25">
      <c r="C140" t="s">
        <v>7</v>
      </c>
      <c r="D140" t="s">
        <v>37</v>
      </c>
      <c r="E140" t="s">
        <v>33</v>
      </c>
      <c r="F140" s="3">
        <v>6391</v>
      </c>
      <c r="G140" s="4">
        <v>48</v>
      </c>
    </row>
    <row r="141" spans="3:7" x14ac:dyDescent="0.25">
      <c r="C141" t="s">
        <v>5</v>
      </c>
      <c r="D141" t="s">
        <v>37</v>
      </c>
      <c r="E141" t="s">
        <v>22</v>
      </c>
      <c r="F141" s="3">
        <v>518</v>
      </c>
      <c r="G141" s="4">
        <v>75</v>
      </c>
    </row>
    <row r="142" spans="3:7" x14ac:dyDescent="0.25">
      <c r="C142" t="s">
        <v>7</v>
      </c>
      <c r="D142" t="s">
        <v>38</v>
      </c>
      <c r="E142" t="s">
        <v>28</v>
      </c>
      <c r="F142" s="3">
        <v>5677</v>
      </c>
      <c r="G142" s="4">
        <v>258</v>
      </c>
    </row>
    <row r="143" spans="3:7" x14ac:dyDescent="0.25">
      <c r="C143" t="s">
        <v>6</v>
      </c>
      <c r="D143" t="s">
        <v>39</v>
      </c>
      <c r="E143" t="s">
        <v>17</v>
      </c>
      <c r="F143" s="3">
        <v>6048</v>
      </c>
      <c r="G143" s="4">
        <v>27</v>
      </c>
    </row>
    <row r="144" spans="3:7" x14ac:dyDescent="0.25">
      <c r="C144" t="s">
        <v>8</v>
      </c>
      <c r="D144" t="s">
        <v>38</v>
      </c>
      <c r="E144" t="s">
        <v>32</v>
      </c>
      <c r="F144" s="3">
        <v>3752</v>
      </c>
      <c r="G144" s="4">
        <v>213</v>
      </c>
    </row>
    <row r="145" spans="3:7" x14ac:dyDescent="0.25">
      <c r="C145" t="s">
        <v>5</v>
      </c>
      <c r="D145" t="s">
        <v>35</v>
      </c>
      <c r="E145" t="s">
        <v>29</v>
      </c>
      <c r="F145" s="3">
        <v>4480</v>
      </c>
      <c r="G145" s="4">
        <v>357</v>
      </c>
    </row>
    <row r="146" spans="3:7" x14ac:dyDescent="0.25">
      <c r="C146" t="s">
        <v>9</v>
      </c>
      <c r="D146" t="s">
        <v>37</v>
      </c>
      <c r="E146" t="s">
        <v>4</v>
      </c>
      <c r="F146" s="3">
        <v>259</v>
      </c>
      <c r="G146" s="4">
        <v>207</v>
      </c>
    </row>
    <row r="147" spans="3:7" x14ac:dyDescent="0.25">
      <c r="C147" t="s">
        <v>8</v>
      </c>
      <c r="D147" t="s">
        <v>37</v>
      </c>
      <c r="E147" t="s">
        <v>30</v>
      </c>
      <c r="F147" s="3">
        <v>42</v>
      </c>
      <c r="G147" s="4">
        <v>150</v>
      </c>
    </row>
    <row r="148" spans="3:7" x14ac:dyDescent="0.25">
      <c r="C148" t="s">
        <v>41</v>
      </c>
      <c r="D148" t="s">
        <v>36</v>
      </c>
      <c r="E148" t="s">
        <v>26</v>
      </c>
      <c r="F148" s="3">
        <v>98</v>
      </c>
      <c r="G148" s="4">
        <v>204</v>
      </c>
    </row>
    <row r="149" spans="3:7" x14ac:dyDescent="0.25">
      <c r="C149" t="s">
        <v>7</v>
      </c>
      <c r="D149" t="s">
        <v>35</v>
      </c>
      <c r="E149" t="s">
        <v>27</v>
      </c>
      <c r="F149" s="3">
        <v>2478</v>
      </c>
      <c r="G149" s="4">
        <v>21</v>
      </c>
    </row>
    <row r="150" spans="3:7" x14ac:dyDescent="0.25">
      <c r="C150" t="s">
        <v>41</v>
      </c>
      <c r="D150" t="s">
        <v>34</v>
      </c>
      <c r="E150" t="s">
        <v>33</v>
      </c>
      <c r="F150" s="3">
        <v>7847</v>
      </c>
      <c r="G150" s="4">
        <v>174</v>
      </c>
    </row>
    <row r="151" spans="3:7" x14ac:dyDescent="0.25">
      <c r="C151" t="s">
        <v>2</v>
      </c>
      <c r="D151" t="s">
        <v>37</v>
      </c>
      <c r="E151" t="s">
        <v>17</v>
      </c>
      <c r="F151" s="3">
        <v>9926</v>
      </c>
      <c r="G151" s="4">
        <v>201</v>
      </c>
    </row>
    <row r="152" spans="3:7" x14ac:dyDescent="0.25">
      <c r="C152" t="s">
        <v>8</v>
      </c>
      <c r="D152" t="s">
        <v>38</v>
      </c>
      <c r="E152" t="s">
        <v>13</v>
      </c>
      <c r="F152" s="3">
        <v>819</v>
      </c>
      <c r="G152" s="4">
        <v>510</v>
      </c>
    </row>
    <row r="153" spans="3:7" x14ac:dyDescent="0.25">
      <c r="C153" t="s">
        <v>6</v>
      </c>
      <c r="D153" t="s">
        <v>39</v>
      </c>
      <c r="E153" t="s">
        <v>29</v>
      </c>
      <c r="F153" s="3">
        <v>3052</v>
      </c>
      <c r="G153" s="4">
        <v>378</v>
      </c>
    </row>
    <row r="154" spans="3:7" x14ac:dyDescent="0.25">
      <c r="C154" t="s">
        <v>9</v>
      </c>
      <c r="D154" t="s">
        <v>34</v>
      </c>
      <c r="E154" t="s">
        <v>21</v>
      </c>
      <c r="F154" s="3">
        <v>6832</v>
      </c>
      <c r="G154" s="4">
        <v>27</v>
      </c>
    </row>
    <row r="155" spans="3:7" x14ac:dyDescent="0.25">
      <c r="C155" t="s">
        <v>2</v>
      </c>
      <c r="D155" t="s">
        <v>39</v>
      </c>
      <c r="E155" t="s">
        <v>16</v>
      </c>
      <c r="F155" s="3">
        <v>2016</v>
      </c>
      <c r="G155" s="4">
        <v>117</v>
      </c>
    </row>
    <row r="156" spans="3:7" x14ac:dyDescent="0.25">
      <c r="C156" t="s">
        <v>6</v>
      </c>
      <c r="D156" t="s">
        <v>38</v>
      </c>
      <c r="E156" t="s">
        <v>21</v>
      </c>
      <c r="F156" s="3">
        <v>7322</v>
      </c>
      <c r="G156" s="4">
        <v>36</v>
      </c>
    </row>
    <row r="157" spans="3:7" x14ac:dyDescent="0.25">
      <c r="C157" t="s">
        <v>8</v>
      </c>
      <c r="D157" t="s">
        <v>35</v>
      </c>
      <c r="E157" t="s">
        <v>33</v>
      </c>
      <c r="F157" s="3">
        <v>357</v>
      </c>
      <c r="G157" s="4">
        <v>126</v>
      </c>
    </row>
    <row r="158" spans="3:7" x14ac:dyDescent="0.25">
      <c r="C158" t="s">
        <v>9</v>
      </c>
      <c r="D158" t="s">
        <v>39</v>
      </c>
      <c r="E158" t="s">
        <v>25</v>
      </c>
      <c r="F158" s="3">
        <v>3192</v>
      </c>
      <c r="G158" s="4">
        <v>72</v>
      </c>
    </row>
    <row r="159" spans="3:7" x14ac:dyDescent="0.25">
      <c r="C159" t="s">
        <v>7</v>
      </c>
      <c r="D159" t="s">
        <v>36</v>
      </c>
      <c r="E159" t="s">
        <v>22</v>
      </c>
      <c r="F159" s="3">
        <v>8435</v>
      </c>
      <c r="G159" s="4">
        <v>42</v>
      </c>
    </row>
    <row r="160" spans="3:7" x14ac:dyDescent="0.25">
      <c r="C160" t="s">
        <v>40</v>
      </c>
      <c r="D160" t="s">
        <v>39</v>
      </c>
      <c r="E160" t="s">
        <v>29</v>
      </c>
      <c r="F160" s="3">
        <v>0</v>
      </c>
      <c r="G160" s="4">
        <v>135</v>
      </c>
    </row>
    <row r="161" spans="3:7" x14ac:dyDescent="0.25">
      <c r="C161" t="s">
        <v>7</v>
      </c>
      <c r="D161" t="s">
        <v>34</v>
      </c>
      <c r="E161" t="s">
        <v>24</v>
      </c>
      <c r="F161" s="3">
        <v>8862</v>
      </c>
      <c r="G161" s="4">
        <v>189</v>
      </c>
    </row>
    <row r="162" spans="3:7" x14ac:dyDescent="0.25">
      <c r="C162" t="s">
        <v>6</v>
      </c>
      <c r="D162" t="s">
        <v>37</v>
      </c>
      <c r="E162" t="s">
        <v>28</v>
      </c>
      <c r="F162" s="3">
        <v>3556</v>
      </c>
      <c r="G162" s="4">
        <v>459</v>
      </c>
    </row>
    <row r="163" spans="3:7" x14ac:dyDescent="0.25">
      <c r="C163" t="s">
        <v>5</v>
      </c>
      <c r="D163" t="s">
        <v>34</v>
      </c>
      <c r="E163" t="s">
        <v>15</v>
      </c>
      <c r="F163" s="3">
        <v>7280</v>
      </c>
      <c r="G163" s="4">
        <v>201</v>
      </c>
    </row>
    <row r="164" spans="3:7" x14ac:dyDescent="0.25">
      <c r="C164" t="s">
        <v>6</v>
      </c>
      <c r="D164" t="s">
        <v>34</v>
      </c>
      <c r="E164" t="s">
        <v>30</v>
      </c>
      <c r="F164" s="3">
        <v>3402</v>
      </c>
      <c r="G164" s="4">
        <v>366</v>
      </c>
    </row>
    <row r="165" spans="3:7" x14ac:dyDescent="0.25">
      <c r="C165" t="s">
        <v>3</v>
      </c>
      <c r="D165" t="s">
        <v>37</v>
      </c>
      <c r="E165" t="s">
        <v>29</v>
      </c>
      <c r="F165" s="3">
        <v>4592</v>
      </c>
      <c r="G165" s="4">
        <v>324</v>
      </c>
    </row>
    <row r="166" spans="3:7" x14ac:dyDescent="0.25">
      <c r="C166" t="s">
        <v>9</v>
      </c>
      <c r="D166" t="s">
        <v>35</v>
      </c>
      <c r="E166" t="s">
        <v>15</v>
      </c>
      <c r="F166" s="3">
        <v>7833</v>
      </c>
      <c r="G166" s="4">
        <v>243</v>
      </c>
    </row>
    <row r="167" spans="3:7" x14ac:dyDescent="0.25">
      <c r="C167" t="s">
        <v>2</v>
      </c>
      <c r="D167" t="s">
        <v>39</v>
      </c>
      <c r="E167" t="s">
        <v>21</v>
      </c>
      <c r="F167" s="3">
        <v>7651</v>
      </c>
      <c r="G167" s="4">
        <v>213</v>
      </c>
    </row>
    <row r="168" spans="3:7" x14ac:dyDescent="0.25">
      <c r="C168" t="s">
        <v>40</v>
      </c>
      <c r="D168" t="s">
        <v>35</v>
      </c>
      <c r="E168" t="s">
        <v>30</v>
      </c>
      <c r="F168" s="3">
        <v>2275</v>
      </c>
      <c r="G168" s="4">
        <v>447</v>
      </c>
    </row>
    <row r="169" spans="3:7" x14ac:dyDescent="0.25">
      <c r="C169" t="s">
        <v>40</v>
      </c>
      <c r="D169" t="s">
        <v>38</v>
      </c>
      <c r="E169" t="s">
        <v>13</v>
      </c>
      <c r="F169" s="3">
        <v>5670</v>
      </c>
      <c r="G169" s="4">
        <v>297</v>
      </c>
    </row>
    <row r="170" spans="3:7" x14ac:dyDescent="0.25">
      <c r="C170" t="s">
        <v>7</v>
      </c>
      <c r="D170" t="s">
        <v>35</v>
      </c>
      <c r="E170" t="s">
        <v>16</v>
      </c>
      <c r="F170" s="3">
        <v>2135</v>
      </c>
      <c r="G170" s="4">
        <v>27</v>
      </c>
    </row>
    <row r="171" spans="3:7" x14ac:dyDescent="0.25">
      <c r="C171" t="s">
        <v>40</v>
      </c>
      <c r="D171" t="s">
        <v>34</v>
      </c>
      <c r="E171" t="s">
        <v>23</v>
      </c>
      <c r="F171" s="3">
        <v>2779</v>
      </c>
      <c r="G171" s="4">
        <v>75</v>
      </c>
    </row>
    <row r="172" spans="3:7" x14ac:dyDescent="0.25">
      <c r="C172" t="s">
        <v>10</v>
      </c>
      <c r="D172" t="s">
        <v>39</v>
      </c>
      <c r="E172" t="s">
        <v>33</v>
      </c>
      <c r="F172" s="3">
        <v>12950</v>
      </c>
      <c r="G172" s="4">
        <v>30</v>
      </c>
    </row>
    <row r="173" spans="3:7" x14ac:dyDescent="0.25">
      <c r="C173" t="s">
        <v>7</v>
      </c>
      <c r="D173" t="s">
        <v>36</v>
      </c>
      <c r="E173" t="s">
        <v>18</v>
      </c>
      <c r="F173" s="3">
        <v>2646</v>
      </c>
      <c r="G173" s="4">
        <v>177</v>
      </c>
    </row>
    <row r="174" spans="3:7" x14ac:dyDescent="0.25">
      <c r="C174" t="s">
        <v>40</v>
      </c>
      <c r="D174" t="s">
        <v>34</v>
      </c>
      <c r="E174" t="s">
        <v>33</v>
      </c>
      <c r="F174" s="3">
        <v>3794</v>
      </c>
      <c r="G174" s="4">
        <v>159</v>
      </c>
    </row>
    <row r="175" spans="3:7" x14ac:dyDescent="0.25">
      <c r="C175" t="s">
        <v>3</v>
      </c>
      <c r="D175" t="s">
        <v>35</v>
      </c>
      <c r="E175" t="s">
        <v>33</v>
      </c>
      <c r="F175" s="3">
        <v>819</v>
      </c>
      <c r="G175" s="4">
        <v>306</v>
      </c>
    </row>
    <row r="176" spans="3:7" x14ac:dyDescent="0.25">
      <c r="C176" t="s">
        <v>3</v>
      </c>
      <c r="D176" t="s">
        <v>34</v>
      </c>
      <c r="E176" t="s">
        <v>20</v>
      </c>
      <c r="F176" s="3">
        <v>2583</v>
      </c>
      <c r="G176" s="4">
        <v>18</v>
      </c>
    </row>
    <row r="177" spans="3:7" x14ac:dyDescent="0.25">
      <c r="C177" t="s">
        <v>7</v>
      </c>
      <c r="D177" t="s">
        <v>35</v>
      </c>
      <c r="E177" t="s">
        <v>19</v>
      </c>
      <c r="F177" s="3">
        <v>4585</v>
      </c>
      <c r="G177" s="4">
        <v>240</v>
      </c>
    </row>
    <row r="178" spans="3:7" x14ac:dyDescent="0.25">
      <c r="C178" t="s">
        <v>5</v>
      </c>
      <c r="D178" t="s">
        <v>34</v>
      </c>
      <c r="E178" t="s">
        <v>33</v>
      </c>
      <c r="F178" s="3">
        <v>1652</v>
      </c>
      <c r="G178" s="4">
        <v>93</v>
      </c>
    </row>
    <row r="179" spans="3:7" x14ac:dyDescent="0.25">
      <c r="C179" t="s">
        <v>10</v>
      </c>
      <c r="D179" t="s">
        <v>34</v>
      </c>
      <c r="E179" t="s">
        <v>26</v>
      </c>
      <c r="F179" s="3">
        <v>4991</v>
      </c>
      <c r="G179" s="4">
        <v>9</v>
      </c>
    </row>
    <row r="180" spans="3:7" x14ac:dyDescent="0.25">
      <c r="C180" t="s">
        <v>8</v>
      </c>
      <c r="D180" t="s">
        <v>34</v>
      </c>
      <c r="E180" t="s">
        <v>16</v>
      </c>
      <c r="F180" s="3">
        <v>2009</v>
      </c>
      <c r="G180" s="4">
        <v>219</v>
      </c>
    </row>
    <row r="181" spans="3:7" x14ac:dyDescent="0.25">
      <c r="C181" t="s">
        <v>2</v>
      </c>
      <c r="D181" t="s">
        <v>39</v>
      </c>
      <c r="E181" t="s">
        <v>22</v>
      </c>
      <c r="F181" s="3">
        <v>1568</v>
      </c>
      <c r="G181" s="4">
        <v>141</v>
      </c>
    </row>
    <row r="182" spans="3:7" x14ac:dyDescent="0.25">
      <c r="C182" t="s">
        <v>41</v>
      </c>
      <c r="D182" t="s">
        <v>37</v>
      </c>
      <c r="E182" t="s">
        <v>20</v>
      </c>
      <c r="F182" s="3">
        <v>3388</v>
      </c>
      <c r="G182" s="4">
        <v>123</v>
      </c>
    </row>
    <row r="183" spans="3:7" x14ac:dyDescent="0.25">
      <c r="C183" t="s">
        <v>40</v>
      </c>
      <c r="D183" t="s">
        <v>38</v>
      </c>
      <c r="E183" t="s">
        <v>24</v>
      </c>
      <c r="F183" s="3">
        <v>623</v>
      </c>
      <c r="G183" s="4">
        <v>51</v>
      </c>
    </row>
    <row r="184" spans="3:7" x14ac:dyDescent="0.25">
      <c r="C184" t="s">
        <v>6</v>
      </c>
      <c r="D184" t="s">
        <v>36</v>
      </c>
      <c r="E184" t="s">
        <v>4</v>
      </c>
      <c r="F184" s="3">
        <v>10073</v>
      </c>
      <c r="G184" s="4">
        <v>120</v>
      </c>
    </row>
    <row r="185" spans="3:7" x14ac:dyDescent="0.25">
      <c r="C185" t="s">
        <v>8</v>
      </c>
      <c r="D185" t="s">
        <v>39</v>
      </c>
      <c r="E185" t="s">
        <v>26</v>
      </c>
      <c r="F185" s="3">
        <v>1561</v>
      </c>
      <c r="G185" s="4">
        <v>27</v>
      </c>
    </row>
    <row r="186" spans="3:7" x14ac:dyDescent="0.25">
      <c r="C186" t="s">
        <v>9</v>
      </c>
      <c r="D186" t="s">
        <v>36</v>
      </c>
      <c r="E186" t="s">
        <v>27</v>
      </c>
      <c r="F186" s="3">
        <v>11522</v>
      </c>
      <c r="G186" s="4">
        <v>204</v>
      </c>
    </row>
    <row r="187" spans="3:7" x14ac:dyDescent="0.25">
      <c r="C187" t="s">
        <v>6</v>
      </c>
      <c r="D187" t="s">
        <v>38</v>
      </c>
      <c r="E187" t="s">
        <v>13</v>
      </c>
      <c r="F187" s="3">
        <v>2317</v>
      </c>
      <c r="G187" s="4">
        <v>123</v>
      </c>
    </row>
    <row r="188" spans="3:7" x14ac:dyDescent="0.25">
      <c r="C188" t="s">
        <v>10</v>
      </c>
      <c r="D188" t="s">
        <v>37</v>
      </c>
      <c r="E188" t="s">
        <v>28</v>
      </c>
      <c r="F188" s="3">
        <v>3059</v>
      </c>
      <c r="G188" s="4">
        <v>27</v>
      </c>
    </row>
    <row r="189" spans="3:7" x14ac:dyDescent="0.25">
      <c r="C189" t="s">
        <v>41</v>
      </c>
      <c r="D189" t="s">
        <v>37</v>
      </c>
      <c r="E189" t="s">
        <v>26</v>
      </c>
      <c r="F189" s="3">
        <v>2324</v>
      </c>
      <c r="G189" s="4">
        <v>177</v>
      </c>
    </row>
    <row r="190" spans="3:7" x14ac:dyDescent="0.25">
      <c r="C190" t="s">
        <v>3</v>
      </c>
      <c r="D190" t="s">
        <v>39</v>
      </c>
      <c r="E190" t="s">
        <v>26</v>
      </c>
      <c r="F190" s="3">
        <v>4956</v>
      </c>
      <c r="G190" s="4">
        <v>171</v>
      </c>
    </row>
    <row r="191" spans="3:7" x14ac:dyDescent="0.25">
      <c r="C191" t="s">
        <v>10</v>
      </c>
      <c r="D191" t="s">
        <v>34</v>
      </c>
      <c r="E191" t="s">
        <v>19</v>
      </c>
      <c r="F191" s="3">
        <v>5355</v>
      </c>
      <c r="G191" s="4">
        <v>204</v>
      </c>
    </row>
    <row r="192" spans="3:7" x14ac:dyDescent="0.25">
      <c r="C192" t="s">
        <v>3</v>
      </c>
      <c r="D192" t="s">
        <v>34</v>
      </c>
      <c r="E192" t="s">
        <v>14</v>
      </c>
      <c r="F192" s="3">
        <v>7259</v>
      </c>
      <c r="G192" s="4">
        <v>276</v>
      </c>
    </row>
    <row r="193" spans="3:7" x14ac:dyDescent="0.25">
      <c r="C193" t="s">
        <v>8</v>
      </c>
      <c r="D193" t="s">
        <v>37</v>
      </c>
      <c r="E193" t="s">
        <v>26</v>
      </c>
      <c r="F193" s="3">
        <v>6279</v>
      </c>
      <c r="G193" s="4">
        <v>45</v>
      </c>
    </row>
    <row r="194" spans="3:7" x14ac:dyDescent="0.25">
      <c r="C194" t="s">
        <v>40</v>
      </c>
      <c r="D194" t="s">
        <v>38</v>
      </c>
      <c r="E194" t="s">
        <v>29</v>
      </c>
      <c r="F194" s="3">
        <v>2541</v>
      </c>
      <c r="G194" s="4">
        <v>45</v>
      </c>
    </row>
    <row r="195" spans="3:7" x14ac:dyDescent="0.25">
      <c r="C195" t="s">
        <v>6</v>
      </c>
      <c r="D195" t="s">
        <v>35</v>
      </c>
      <c r="E195" t="s">
        <v>27</v>
      </c>
      <c r="F195" s="3">
        <v>3864</v>
      </c>
      <c r="G195" s="4">
        <v>177</v>
      </c>
    </row>
    <row r="196" spans="3:7" x14ac:dyDescent="0.25">
      <c r="C196" t="s">
        <v>5</v>
      </c>
      <c r="D196" t="s">
        <v>36</v>
      </c>
      <c r="E196" t="s">
        <v>13</v>
      </c>
      <c r="F196" s="3">
        <v>6146</v>
      </c>
      <c r="G196" s="4">
        <v>63</v>
      </c>
    </row>
    <row r="197" spans="3:7" x14ac:dyDescent="0.25">
      <c r="C197" t="s">
        <v>9</v>
      </c>
      <c r="D197" t="s">
        <v>39</v>
      </c>
      <c r="E197" t="s">
        <v>18</v>
      </c>
      <c r="F197" s="3">
        <v>2639</v>
      </c>
      <c r="G197" s="4">
        <v>204</v>
      </c>
    </row>
    <row r="198" spans="3:7" x14ac:dyDescent="0.25">
      <c r="C198" t="s">
        <v>8</v>
      </c>
      <c r="D198" t="s">
        <v>37</v>
      </c>
      <c r="E198" t="s">
        <v>22</v>
      </c>
      <c r="F198" s="3">
        <v>1890</v>
      </c>
      <c r="G198" s="4">
        <v>195</v>
      </c>
    </row>
    <row r="199" spans="3:7" x14ac:dyDescent="0.25">
      <c r="C199" t="s">
        <v>7</v>
      </c>
      <c r="D199" t="s">
        <v>34</v>
      </c>
      <c r="E199" t="s">
        <v>14</v>
      </c>
      <c r="F199" s="3">
        <v>1932</v>
      </c>
      <c r="G199" s="4">
        <v>369</v>
      </c>
    </row>
    <row r="200" spans="3:7" x14ac:dyDescent="0.25">
      <c r="C200" t="s">
        <v>3</v>
      </c>
      <c r="D200" t="s">
        <v>34</v>
      </c>
      <c r="E200" t="s">
        <v>25</v>
      </c>
      <c r="F200" s="3">
        <v>6300</v>
      </c>
      <c r="G200" s="4">
        <v>42</v>
      </c>
    </row>
    <row r="201" spans="3:7" x14ac:dyDescent="0.25">
      <c r="C201" t="s">
        <v>6</v>
      </c>
      <c r="D201" t="s">
        <v>37</v>
      </c>
      <c r="E201" t="s">
        <v>30</v>
      </c>
      <c r="F201" s="3">
        <v>560</v>
      </c>
      <c r="G201" s="4">
        <v>81</v>
      </c>
    </row>
    <row r="202" spans="3:7" x14ac:dyDescent="0.25">
      <c r="C202" t="s">
        <v>9</v>
      </c>
      <c r="D202" t="s">
        <v>37</v>
      </c>
      <c r="E202" t="s">
        <v>26</v>
      </c>
      <c r="F202" s="3">
        <v>2856</v>
      </c>
      <c r="G202" s="4">
        <v>246</v>
      </c>
    </row>
    <row r="203" spans="3:7" x14ac:dyDescent="0.25">
      <c r="C203" t="s">
        <v>9</v>
      </c>
      <c r="D203" t="s">
        <v>34</v>
      </c>
      <c r="E203" t="s">
        <v>17</v>
      </c>
      <c r="F203" s="3">
        <v>707</v>
      </c>
      <c r="G203" s="4">
        <v>174</v>
      </c>
    </row>
    <row r="204" spans="3:7" x14ac:dyDescent="0.25">
      <c r="C204" t="s">
        <v>8</v>
      </c>
      <c r="D204" t="s">
        <v>35</v>
      </c>
      <c r="E204" t="s">
        <v>30</v>
      </c>
      <c r="F204" s="3">
        <v>3598</v>
      </c>
      <c r="G204" s="4">
        <v>81</v>
      </c>
    </row>
    <row r="205" spans="3:7" x14ac:dyDescent="0.25">
      <c r="C205" t="s">
        <v>40</v>
      </c>
      <c r="D205" t="s">
        <v>35</v>
      </c>
      <c r="E205" t="s">
        <v>22</v>
      </c>
      <c r="F205" s="3">
        <v>6853</v>
      </c>
      <c r="G205" s="4">
        <v>372</v>
      </c>
    </row>
    <row r="206" spans="3:7" x14ac:dyDescent="0.25">
      <c r="C206" t="s">
        <v>40</v>
      </c>
      <c r="D206" t="s">
        <v>35</v>
      </c>
      <c r="E206" t="s">
        <v>16</v>
      </c>
      <c r="F206" s="3">
        <v>4725</v>
      </c>
      <c r="G206" s="4">
        <v>174</v>
      </c>
    </row>
    <row r="207" spans="3:7" x14ac:dyDescent="0.25">
      <c r="C207" t="s">
        <v>41</v>
      </c>
      <c r="D207" t="s">
        <v>36</v>
      </c>
      <c r="E207" t="s">
        <v>32</v>
      </c>
      <c r="F207" s="3">
        <v>10304</v>
      </c>
      <c r="G207" s="4">
        <v>84</v>
      </c>
    </row>
    <row r="208" spans="3:7" x14ac:dyDescent="0.25">
      <c r="C208" t="s">
        <v>41</v>
      </c>
      <c r="D208" t="s">
        <v>34</v>
      </c>
      <c r="E208" t="s">
        <v>16</v>
      </c>
      <c r="F208" s="3">
        <v>1274</v>
      </c>
      <c r="G208" s="4">
        <v>225</v>
      </c>
    </row>
    <row r="209" spans="3:7" x14ac:dyDescent="0.25">
      <c r="C209" t="s">
        <v>5</v>
      </c>
      <c r="D209" t="s">
        <v>36</v>
      </c>
      <c r="E209" t="s">
        <v>30</v>
      </c>
      <c r="F209" s="3">
        <v>1526</v>
      </c>
      <c r="G209" s="4">
        <v>105</v>
      </c>
    </row>
    <row r="210" spans="3:7" x14ac:dyDescent="0.25">
      <c r="C210" t="s">
        <v>40</v>
      </c>
      <c r="D210" t="s">
        <v>39</v>
      </c>
      <c r="E210" t="s">
        <v>28</v>
      </c>
      <c r="F210" s="3">
        <v>3101</v>
      </c>
      <c r="G210" s="4">
        <v>225</v>
      </c>
    </row>
    <row r="211" spans="3:7" x14ac:dyDescent="0.25">
      <c r="C211" t="s">
        <v>2</v>
      </c>
      <c r="D211" t="s">
        <v>37</v>
      </c>
      <c r="E211" t="s">
        <v>14</v>
      </c>
      <c r="F211" s="3">
        <v>1057</v>
      </c>
      <c r="G211" s="4">
        <v>54</v>
      </c>
    </row>
    <row r="212" spans="3:7" x14ac:dyDescent="0.25">
      <c r="C212" t="s">
        <v>7</v>
      </c>
      <c r="D212" t="s">
        <v>37</v>
      </c>
      <c r="E212" t="s">
        <v>26</v>
      </c>
      <c r="F212" s="3">
        <v>5306</v>
      </c>
      <c r="G212" s="4">
        <v>0</v>
      </c>
    </row>
    <row r="213" spans="3:7" x14ac:dyDescent="0.25">
      <c r="C213" t="s">
        <v>5</v>
      </c>
      <c r="D213" t="s">
        <v>39</v>
      </c>
      <c r="E213" t="s">
        <v>24</v>
      </c>
      <c r="F213" s="3">
        <v>4018</v>
      </c>
      <c r="G213" s="4">
        <v>171</v>
      </c>
    </row>
    <row r="214" spans="3:7" x14ac:dyDescent="0.25">
      <c r="C214" t="s">
        <v>9</v>
      </c>
      <c r="D214" t="s">
        <v>34</v>
      </c>
      <c r="E214" t="s">
        <v>16</v>
      </c>
      <c r="F214" s="3">
        <v>938</v>
      </c>
      <c r="G214" s="4">
        <v>189</v>
      </c>
    </row>
    <row r="215" spans="3:7" x14ac:dyDescent="0.25">
      <c r="C215" t="s">
        <v>7</v>
      </c>
      <c r="D215" t="s">
        <v>38</v>
      </c>
      <c r="E215" t="s">
        <v>18</v>
      </c>
      <c r="F215" s="3">
        <v>1778</v>
      </c>
      <c r="G215" s="4">
        <v>270</v>
      </c>
    </row>
    <row r="216" spans="3:7" x14ac:dyDescent="0.25">
      <c r="C216" t="s">
        <v>6</v>
      </c>
      <c r="D216" t="s">
        <v>39</v>
      </c>
      <c r="E216" t="s">
        <v>30</v>
      </c>
      <c r="F216" s="3">
        <v>1638</v>
      </c>
      <c r="G216" s="4">
        <v>63</v>
      </c>
    </row>
    <row r="217" spans="3:7" x14ac:dyDescent="0.25">
      <c r="C217" t="s">
        <v>41</v>
      </c>
      <c r="D217" t="s">
        <v>38</v>
      </c>
      <c r="E217" t="s">
        <v>25</v>
      </c>
      <c r="F217" s="3">
        <v>154</v>
      </c>
      <c r="G217" s="4">
        <v>21</v>
      </c>
    </row>
    <row r="218" spans="3:7" x14ac:dyDescent="0.25">
      <c r="C218" t="s">
        <v>7</v>
      </c>
      <c r="D218" t="s">
        <v>37</v>
      </c>
      <c r="E218" t="s">
        <v>22</v>
      </c>
      <c r="F218" s="3">
        <v>9835</v>
      </c>
      <c r="G218" s="4">
        <v>207</v>
      </c>
    </row>
    <row r="219" spans="3:7" x14ac:dyDescent="0.25">
      <c r="C219" t="s">
        <v>9</v>
      </c>
      <c r="D219" t="s">
        <v>37</v>
      </c>
      <c r="E219" t="s">
        <v>20</v>
      </c>
      <c r="F219" s="3">
        <v>7273</v>
      </c>
      <c r="G219" s="4">
        <v>96</v>
      </c>
    </row>
    <row r="220" spans="3:7" x14ac:dyDescent="0.25">
      <c r="C220" t="s">
        <v>5</v>
      </c>
      <c r="D220" t="s">
        <v>39</v>
      </c>
      <c r="E220" t="s">
        <v>22</v>
      </c>
      <c r="F220" s="3">
        <v>6909</v>
      </c>
      <c r="G220" s="4">
        <v>81</v>
      </c>
    </row>
    <row r="221" spans="3:7" x14ac:dyDescent="0.25">
      <c r="C221" t="s">
        <v>9</v>
      </c>
      <c r="D221" t="s">
        <v>39</v>
      </c>
      <c r="E221" t="s">
        <v>24</v>
      </c>
      <c r="F221" s="3">
        <v>3920</v>
      </c>
      <c r="G221" s="4">
        <v>306</v>
      </c>
    </row>
    <row r="222" spans="3:7" x14ac:dyDescent="0.25">
      <c r="C222" t="s">
        <v>10</v>
      </c>
      <c r="D222" t="s">
        <v>39</v>
      </c>
      <c r="E222" t="s">
        <v>21</v>
      </c>
      <c r="F222" s="3">
        <v>4858</v>
      </c>
      <c r="G222" s="4">
        <v>279</v>
      </c>
    </row>
    <row r="223" spans="3:7" x14ac:dyDescent="0.25">
      <c r="C223" t="s">
        <v>2</v>
      </c>
      <c r="D223" t="s">
        <v>38</v>
      </c>
      <c r="E223" t="s">
        <v>4</v>
      </c>
      <c r="F223" s="3">
        <v>3549</v>
      </c>
      <c r="G223" s="4">
        <v>3</v>
      </c>
    </row>
    <row r="224" spans="3:7" x14ac:dyDescent="0.25">
      <c r="C224" t="s">
        <v>7</v>
      </c>
      <c r="D224" t="s">
        <v>39</v>
      </c>
      <c r="E224" t="s">
        <v>27</v>
      </c>
      <c r="F224" s="3">
        <v>966</v>
      </c>
      <c r="G224" s="4">
        <v>198</v>
      </c>
    </row>
    <row r="225" spans="3:7" x14ac:dyDescent="0.25">
      <c r="C225" t="s">
        <v>5</v>
      </c>
      <c r="D225" t="s">
        <v>39</v>
      </c>
      <c r="E225" t="s">
        <v>18</v>
      </c>
      <c r="F225" s="3">
        <v>385</v>
      </c>
      <c r="G225" s="4">
        <v>249</v>
      </c>
    </row>
    <row r="226" spans="3:7" x14ac:dyDescent="0.25">
      <c r="C226" t="s">
        <v>6</v>
      </c>
      <c r="D226" t="s">
        <v>34</v>
      </c>
      <c r="E226" t="s">
        <v>16</v>
      </c>
      <c r="F226" s="3">
        <v>2219</v>
      </c>
      <c r="G226" s="4">
        <v>75</v>
      </c>
    </row>
    <row r="227" spans="3:7" x14ac:dyDescent="0.25">
      <c r="C227" t="s">
        <v>9</v>
      </c>
      <c r="D227" t="s">
        <v>36</v>
      </c>
      <c r="E227" t="s">
        <v>32</v>
      </c>
      <c r="F227" s="3">
        <v>2954</v>
      </c>
      <c r="G227" s="4">
        <v>189</v>
      </c>
    </row>
    <row r="228" spans="3:7" x14ac:dyDescent="0.25">
      <c r="C228" t="s">
        <v>7</v>
      </c>
      <c r="D228" t="s">
        <v>36</v>
      </c>
      <c r="E228" t="s">
        <v>32</v>
      </c>
      <c r="F228" s="3">
        <v>280</v>
      </c>
      <c r="G228" s="4">
        <v>87</v>
      </c>
    </row>
    <row r="229" spans="3:7" x14ac:dyDescent="0.25">
      <c r="C229" t="s">
        <v>41</v>
      </c>
      <c r="D229" t="s">
        <v>36</v>
      </c>
      <c r="E229" t="s">
        <v>30</v>
      </c>
      <c r="F229" s="3">
        <v>6118</v>
      </c>
      <c r="G229" s="4">
        <v>174</v>
      </c>
    </row>
    <row r="230" spans="3:7" x14ac:dyDescent="0.25">
      <c r="C230" t="s">
        <v>2</v>
      </c>
      <c r="D230" t="s">
        <v>39</v>
      </c>
      <c r="E230" t="s">
        <v>15</v>
      </c>
      <c r="F230" s="3">
        <v>4802</v>
      </c>
      <c r="G230" s="4">
        <v>36</v>
      </c>
    </row>
    <row r="231" spans="3:7" x14ac:dyDescent="0.25">
      <c r="C231" t="s">
        <v>9</v>
      </c>
      <c r="D231" t="s">
        <v>38</v>
      </c>
      <c r="E231" t="s">
        <v>24</v>
      </c>
      <c r="F231" s="3">
        <v>4137</v>
      </c>
      <c r="G231" s="4">
        <v>60</v>
      </c>
    </row>
    <row r="232" spans="3:7" x14ac:dyDescent="0.25">
      <c r="C232" t="s">
        <v>3</v>
      </c>
      <c r="D232" t="s">
        <v>35</v>
      </c>
      <c r="E232" t="s">
        <v>23</v>
      </c>
      <c r="F232" s="3">
        <v>2023</v>
      </c>
      <c r="G232" s="4">
        <v>78</v>
      </c>
    </row>
    <row r="233" spans="3:7" x14ac:dyDescent="0.25">
      <c r="C233" t="s">
        <v>9</v>
      </c>
      <c r="D233" t="s">
        <v>36</v>
      </c>
      <c r="E233" t="s">
        <v>30</v>
      </c>
      <c r="F233" s="3">
        <v>9051</v>
      </c>
      <c r="G233" s="4">
        <v>57</v>
      </c>
    </row>
    <row r="234" spans="3:7" x14ac:dyDescent="0.25">
      <c r="C234" t="s">
        <v>9</v>
      </c>
      <c r="D234" t="s">
        <v>37</v>
      </c>
      <c r="E234" t="s">
        <v>28</v>
      </c>
      <c r="F234" s="3">
        <v>2919</v>
      </c>
      <c r="G234" s="4">
        <v>45</v>
      </c>
    </row>
    <row r="235" spans="3:7" x14ac:dyDescent="0.25">
      <c r="C235" t="s">
        <v>41</v>
      </c>
      <c r="D235" t="s">
        <v>38</v>
      </c>
      <c r="E235" t="s">
        <v>22</v>
      </c>
      <c r="F235" s="3">
        <v>5915</v>
      </c>
      <c r="G235" s="4">
        <v>3</v>
      </c>
    </row>
    <row r="236" spans="3:7" x14ac:dyDescent="0.25">
      <c r="C236" t="s">
        <v>10</v>
      </c>
      <c r="D236" t="s">
        <v>35</v>
      </c>
      <c r="E236" t="s">
        <v>15</v>
      </c>
      <c r="F236" s="3">
        <v>2562</v>
      </c>
      <c r="G236" s="4">
        <v>6</v>
      </c>
    </row>
    <row r="237" spans="3:7" x14ac:dyDescent="0.25">
      <c r="C237" t="s">
        <v>5</v>
      </c>
      <c r="D237" t="s">
        <v>37</v>
      </c>
      <c r="E237" t="s">
        <v>25</v>
      </c>
      <c r="F237" s="3">
        <v>8813</v>
      </c>
      <c r="G237" s="4">
        <v>21</v>
      </c>
    </row>
    <row r="238" spans="3:7" x14ac:dyDescent="0.25">
      <c r="C238" t="s">
        <v>5</v>
      </c>
      <c r="D238" t="s">
        <v>36</v>
      </c>
      <c r="E238" t="s">
        <v>18</v>
      </c>
      <c r="F238" s="3">
        <v>6111</v>
      </c>
      <c r="G238" s="4">
        <v>3</v>
      </c>
    </row>
    <row r="239" spans="3:7" x14ac:dyDescent="0.25">
      <c r="C239" t="s">
        <v>8</v>
      </c>
      <c r="D239" t="s">
        <v>34</v>
      </c>
      <c r="E239" t="s">
        <v>31</v>
      </c>
      <c r="F239" s="3">
        <v>3507</v>
      </c>
      <c r="G239" s="4">
        <v>288</v>
      </c>
    </row>
    <row r="240" spans="3:7" x14ac:dyDescent="0.25">
      <c r="C240" t="s">
        <v>6</v>
      </c>
      <c r="D240" t="s">
        <v>36</v>
      </c>
      <c r="E240" t="s">
        <v>13</v>
      </c>
      <c r="F240" s="3">
        <v>4319</v>
      </c>
      <c r="G240" s="4">
        <v>30</v>
      </c>
    </row>
    <row r="241" spans="3:7" x14ac:dyDescent="0.25">
      <c r="C241" t="s">
        <v>40</v>
      </c>
      <c r="D241" t="s">
        <v>38</v>
      </c>
      <c r="E241" t="s">
        <v>26</v>
      </c>
      <c r="F241" s="3">
        <v>609</v>
      </c>
      <c r="G241" s="4">
        <v>87</v>
      </c>
    </row>
    <row r="242" spans="3:7" x14ac:dyDescent="0.25">
      <c r="C242" t="s">
        <v>40</v>
      </c>
      <c r="D242" t="s">
        <v>39</v>
      </c>
      <c r="E242" t="s">
        <v>27</v>
      </c>
      <c r="F242" s="3">
        <v>6370</v>
      </c>
      <c r="G242" s="4">
        <v>30</v>
      </c>
    </row>
    <row r="243" spans="3:7" x14ac:dyDescent="0.25">
      <c r="C243" t="s">
        <v>5</v>
      </c>
      <c r="D243" t="s">
        <v>38</v>
      </c>
      <c r="E243" t="s">
        <v>19</v>
      </c>
      <c r="F243" s="3">
        <v>5474</v>
      </c>
      <c r="G243" s="4">
        <v>168</v>
      </c>
    </row>
    <row r="244" spans="3:7" x14ac:dyDescent="0.25">
      <c r="C244" t="s">
        <v>40</v>
      </c>
      <c r="D244" t="s">
        <v>36</v>
      </c>
      <c r="E244" t="s">
        <v>27</v>
      </c>
      <c r="F244" s="3">
        <v>3164</v>
      </c>
      <c r="G244" s="4">
        <v>306</v>
      </c>
    </row>
    <row r="245" spans="3:7" x14ac:dyDescent="0.25">
      <c r="C245" t="s">
        <v>6</v>
      </c>
      <c r="D245" t="s">
        <v>35</v>
      </c>
      <c r="E245" t="s">
        <v>4</v>
      </c>
      <c r="F245" s="3">
        <v>1302</v>
      </c>
      <c r="G245" s="4">
        <v>402</v>
      </c>
    </row>
    <row r="246" spans="3:7" x14ac:dyDescent="0.25">
      <c r="C246" t="s">
        <v>3</v>
      </c>
      <c r="D246" t="s">
        <v>37</v>
      </c>
      <c r="E246" t="s">
        <v>28</v>
      </c>
      <c r="F246" s="3">
        <v>7308</v>
      </c>
      <c r="G246" s="4">
        <v>327</v>
      </c>
    </row>
    <row r="247" spans="3:7" x14ac:dyDescent="0.25">
      <c r="C247" t="s">
        <v>40</v>
      </c>
      <c r="D247" t="s">
        <v>37</v>
      </c>
      <c r="E247" t="s">
        <v>27</v>
      </c>
      <c r="F247" s="3">
        <v>6132</v>
      </c>
      <c r="G247" s="4">
        <v>93</v>
      </c>
    </row>
    <row r="248" spans="3:7" x14ac:dyDescent="0.25">
      <c r="C248" t="s">
        <v>10</v>
      </c>
      <c r="D248" t="s">
        <v>35</v>
      </c>
      <c r="E248" t="s">
        <v>14</v>
      </c>
      <c r="F248" s="3">
        <v>3472</v>
      </c>
      <c r="G248" s="4">
        <v>96</v>
      </c>
    </row>
    <row r="249" spans="3:7" x14ac:dyDescent="0.25">
      <c r="C249" t="s">
        <v>8</v>
      </c>
      <c r="D249" t="s">
        <v>39</v>
      </c>
      <c r="E249" t="s">
        <v>18</v>
      </c>
      <c r="F249" s="3">
        <v>9660</v>
      </c>
      <c r="G249" s="4">
        <v>27</v>
      </c>
    </row>
    <row r="250" spans="3:7" x14ac:dyDescent="0.25">
      <c r="C250" t="s">
        <v>9</v>
      </c>
      <c r="D250" t="s">
        <v>38</v>
      </c>
      <c r="E250" t="s">
        <v>26</v>
      </c>
      <c r="F250" s="3">
        <v>2436</v>
      </c>
      <c r="G250" s="4">
        <v>99</v>
      </c>
    </row>
    <row r="251" spans="3:7" x14ac:dyDescent="0.25">
      <c r="C251" t="s">
        <v>9</v>
      </c>
      <c r="D251" t="s">
        <v>38</v>
      </c>
      <c r="E251" t="s">
        <v>33</v>
      </c>
      <c r="F251" s="3">
        <v>9506</v>
      </c>
      <c r="G251" s="4">
        <v>87</v>
      </c>
    </row>
    <row r="252" spans="3:7" x14ac:dyDescent="0.25">
      <c r="C252" t="s">
        <v>10</v>
      </c>
      <c r="D252" t="s">
        <v>37</v>
      </c>
      <c r="E252" t="s">
        <v>21</v>
      </c>
      <c r="F252" s="3">
        <v>245</v>
      </c>
      <c r="G252" s="4">
        <v>288</v>
      </c>
    </row>
    <row r="253" spans="3:7" x14ac:dyDescent="0.25">
      <c r="C253" t="s">
        <v>8</v>
      </c>
      <c r="D253" t="s">
        <v>35</v>
      </c>
      <c r="E253" t="s">
        <v>20</v>
      </c>
      <c r="F253" s="3">
        <v>2702</v>
      </c>
      <c r="G253" s="4">
        <v>363</v>
      </c>
    </row>
    <row r="254" spans="3:7" x14ac:dyDescent="0.25">
      <c r="C254" t="s">
        <v>10</v>
      </c>
      <c r="D254" t="s">
        <v>34</v>
      </c>
      <c r="E254" t="s">
        <v>17</v>
      </c>
      <c r="F254" s="3">
        <v>700</v>
      </c>
      <c r="G254" s="4">
        <v>87</v>
      </c>
    </row>
    <row r="255" spans="3:7" x14ac:dyDescent="0.25">
      <c r="C255" t="s">
        <v>6</v>
      </c>
      <c r="D255" t="s">
        <v>34</v>
      </c>
      <c r="E255" t="s">
        <v>17</v>
      </c>
      <c r="F255" s="3">
        <v>3759</v>
      </c>
      <c r="G255" s="4">
        <v>150</v>
      </c>
    </row>
    <row r="256" spans="3:7" x14ac:dyDescent="0.25">
      <c r="C256" t="s">
        <v>2</v>
      </c>
      <c r="D256" t="s">
        <v>35</v>
      </c>
      <c r="E256" t="s">
        <v>17</v>
      </c>
      <c r="F256" s="3">
        <v>1589</v>
      </c>
      <c r="G256" s="4">
        <v>303</v>
      </c>
    </row>
    <row r="257" spans="3:7" x14ac:dyDescent="0.25">
      <c r="C257" t="s">
        <v>7</v>
      </c>
      <c r="D257" t="s">
        <v>35</v>
      </c>
      <c r="E257" t="s">
        <v>28</v>
      </c>
      <c r="F257" s="3">
        <v>5194</v>
      </c>
      <c r="G257" s="4">
        <v>288</v>
      </c>
    </row>
    <row r="258" spans="3:7" x14ac:dyDescent="0.25">
      <c r="C258" t="s">
        <v>10</v>
      </c>
      <c r="D258" t="s">
        <v>36</v>
      </c>
      <c r="E258" t="s">
        <v>13</v>
      </c>
      <c r="F258" s="3">
        <v>945</v>
      </c>
      <c r="G258" s="4">
        <v>75</v>
      </c>
    </row>
    <row r="259" spans="3:7" x14ac:dyDescent="0.25">
      <c r="C259" t="s">
        <v>40</v>
      </c>
      <c r="D259" t="s">
        <v>38</v>
      </c>
      <c r="E259" t="s">
        <v>31</v>
      </c>
      <c r="F259" s="3">
        <v>1988</v>
      </c>
      <c r="G259" s="4">
        <v>39</v>
      </c>
    </row>
    <row r="260" spans="3:7" x14ac:dyDescent="0.25">
      <c r="C260" t="s">
        <v>6</v>
      </c>
      <c r="D260" t="s">
        <v>34</v>
      </c>
      <c r="E260" t="s">
        <v>32</v>
      </c>
      <c r="F260" s="3">
        <v>6734</v>
      </c>
      <c r="G260" s="4">
        <v>123</v>
      </c>
    </row>
    <row r="261" spans="3:7" x14ac:dyDescent="0.25">
      <c r="C261" t="s">
        <v>40</v>
      </c>
      <c r="D261" t="s">
        <v>36</v>
      </c>
      <c r="E261" t="s">
        <v>4</v>
      </c>
      <c r="F261" s="3">
        <v>217</v>
      </c>
      <c r="G261" s="4">
        <v>36</v>
      </c>
    </row>
    <row r="262" spans="3:7" x14ac:dyDescent="0.25">
      <c r="C262" t="s">
        <v>5</v>
      </c>
      <c r="D262" t="s">
        <v>34</v>
      </c>
      <c r="E262" t="s">
        <v>22</v>
      </c>
      <c r="F262" s="3">
        <v>6279</v>
      </c>
      <c r="G262" s="4">
        <v>237</v>
      </c>
    </row>
    <row r="263" spans="3:7" x14ac:dyDescent="0.25">
      <c r="C263" t="s">
        <v>40</v>
      </c>
      <c r="D263" t="s">
        <v>36</v>
      </c>
      <c r="E263" t="s">
        <v>13</v>
      </c>
      <c r="F263" s="3">
        <v>4424</v>
      </c>
      <c r="G263" s="4">
        <v>201</v>
      </c>
    </row>
    <row r="264" spans="3:7" x14ac:dyDescent="0.25">
      <c r="C264" t="s">
        <v>2</v>
      </c>
      <c r="D264" t="s">
        <v>36</v>
      </c>
      <c r="E264" t="s">
        <v>17</v>
      </c>
      <c r="F264" s="3">
        <v>189</v>
      </c>
      <c r="G264" s="4">
        <v>48</v>
      </c>
    </row>
    <row r="265" spans="3:7" x14ac:dyDescent="0.25">
      <c r="C265" t="s">
        <v>5</v>
      </c>
      <c r="D265" t="s">
        <v>35</v>
      </c>
      <c r="E265" t="s">
        <v>22</v>
      </c>
      <c r="F265" s="3">
        <v>490</v>
      </c>
      <c r="G265" s="4">
        <v>84</v>
      </c>
    </row>
    <row r="266" spans="3:7" x14ac:dyDescent="0.25">
      <c r="C266" t="s">
        <v>8</v>
      </c>
      <c r="D266" t="s">
        <v>37</v>
      </c>
      <c r="E266" t="s">
        <v>21</v>
      </c>
      <c r="F266" s="3">
        <v>434</v>
      </c>
      <c r="G266" s="4">
        <v>87</v>
      </c>
    </row>
    <row r="267" spans="3:7" x14ac:dyDescent="0.25">
      <c r="C267" t="s">
        <v>7</v>
      </c>
      <c r="D267" t="s">
        <v>38</v>
      </c>
      <c r="E267" t="s">
        <v>30</v>
      </c>
      <c r="F267" s="3">
        <v>10129</v>
      </c>
      <c r="G267" s="4">
        <v>312</v>
      </c>
    </row>
    <row r="268" spans="3:7" x14ac:dyDescent="0.25">
      <c r="C268" t="s">
        <v>3</v>
      </c>
      <c r="D268" t="s">
        <v>39</v>
      </c>
      <c r="E268" t="s">
        <v>28</v>
      </c>
      <c r="F268" s="3">
        <v>1652</v>
      </c>
      <c r="G268" s="4">
        <v>102</v>
      </c>
    </row>
    <row r="269" spans="3:7" x14ac:dyDescent="0.25">
      <c r="C269" t="s">
        <v>8</v>
      </c>
      <c r="D269" t="s">
        <v>38</v>
      </c>
      <c r="E269" t="s">
        <v>21</v>
      </c>
      <c r="F269" s="3">
        <v>6433</v>
      </c>
      <c r="G269" s="4">
        <v>78</v>
      </c>
    </row>
    <row r="270" spans="3:7" x14ac:dyDescent="0.25">
      <c r="C270" t="s">
        <v>3</v>
      </c>
      <c r="D270" t="s">
        <v>34</v>
      </c>
      <c r="E270" t="s">
        <v>23</v>
      </c>
      <c r="F270" s="3">
        <v>2212</v>
      </c>
      <c r="G270" s="4">
        <v>117</v>
      </c>
    </row>
    <row r="271" spans="3:7" x14ac:dyDescent="0.25">
      <c r="C271" t="s">
        <v>41</v>
      </c>
      <c r="D271" t="s">
        <v>35</v>
      </c>
      <c r="E271" t="s">
        <v>19</v>
      </c>
      <c r="F271" s="3">
        <v>609</v>
      </c>
      <c r="G271" s="4">
        <v>99</v>
      </c>
    </row>
    <row r="272" spans="3:7" x14ac:dyDescent="0.25">
      <c r="C272" t="s">
        <v>40</v>
      </c>
      <c r="D272" t="s">
        <v>35</v>
      </c>
      <c r="E272" t="s">
        <v>24</v>
      </c>
      <c r="F272" s="3">
        <v>1638</v>
      </c>
      <c r="G272" s="4">
        <v>48</v>
      </c>
    </row>
    <row r="273" spans="3:7" x14ac:dyDescent="0.25">
      <c r="C273" t="s">
        <v>7</v>
      </c>
      <c r="D273" t="s">
        <v>34</v>
      </c>
      <c r="E273" t="s">
        <v>15</v>
      </c>
      <c r="F273" s="3">
        <v>3829</v>
      </c>
      <c r="G273" s="4">
        <v>24</v>
      </c>
    </row>
    <row r="274" spans="3:7" x14ac:dyDescent="0.25">
      <c r="C274" t="s">
        <v>40</v>
      </c>
      <c r="D274" t="s">
        <v>39</v>
      </c>
      <c r="E274" t="s">
        <v>15</v>
      </c>
      <c r="F274" s="3">
        <v>5775</v>
      </c>
      <c r="G274" s="4">
        <v>42</v>
      </c>
    </row>
    <row r="275" spans="3:7" x14ac:dyDescent="0.25">
      <c r="C275" t="s">
        <v>6</v>
      </c>
      <c r="D275" t="s">
        <v>35</v>
      </c>
      <c r="E275" t="s">
        <v>20</v>
      </c>
      <c r="F275" s="3">
        <v>1071</v>
      </c>
      <c r="G275" s="4">
        <v>270</v>
      </c>
    </row>
    <row r="276" spans="3:7" x14ac:dyDescent="0.25">
      <c r="C276" t="s">
        <v>8</v>
      </c>
      <c r="D276" t="s">
        <v>36</v>
      </c>
      <c r="E276" t="s">
        <v>23</v>
      </c>
      <c r="F276" s="3">
        <v>5019</v>
      </c>
      <c r="G276" s="4">
        <v>150</v>
      </c>
    </row>
    <row r="277" spans="3:7" x14ac:dyDescent="0.25">
      <c r="C277" t="s">
        <v>2</v>
      </c>
      <c r="D277" t="s">
        <v>37</v>
      </c>
      <c r="E277" t="s">
        <v>15</v>
      </c>
      <c r="F277" s="3">
        <v>2863</v>
      </c>
      <c r="G277" s="4">
        <v>42</v>
      </c>
    </row>
    <row r="278" spans="3:7" x14ac:dyDescent="0.25">
      <c r="C278" t="s">
        <v>40</v>
      </c>
      <c r="D278" t="s">
        <v>35</v>
      </c>
      <c r="E278" t="s">
        <v>29</v>
      </c>
      <c r="F278" s="3">
        <v>1617</v>
      </c>
      <c r="G278" s="4">
        <v>126</v>
      </c>
    </row>
    <row r="279" spans="3:7" x14ac:dyDescent="0.25">
      <c r="C279" t="s">
        <v>6</v>
      </c>
      <c r="D279" t="s">
        <v>37</v>
      </c>
      <c r="E279" t="s">
        <v>26</v>
      </c>
      <c r="F279" s="3">
        <v>6818</v>
      </c>
      <c r="G279" s="4">
        <v>6</v>
      </c>
    </row>
    <row r="280" spans="3:7" x14ac:dyDescent="0.25">
      <c r="C280" t="s">
        <v>3</v>
      </c>
      <c r="D280" t="s">
        <v>35</v>
      </c>
      <c r="E280" t="s">
        <v>15</v>
      </c>
      <c r="F280" s="3">
        <v>6657</v>
      </c>
      <c r="G280" s="4">
        <v>276</v>
      </c>
    </row>
    <row r="281" spans="3:7" x14ac:dyDescent="0.25">
      <c r="C281" t="s">
        <v>3</v>
      </c>
      <c r="D281" t="s">
        <v>34</v>
      </c>
      <c r="E281" t="s">
        <v>17</v>
      </c>
      <c r="F281" s="3">
        <v>2919</v>
      </c>
      <c r="G281" s="4">
        <v>93</v>
      </c>
    </row>
    <row r="282" spans="3:7" x14ac:dyDescent="0.25">
      <c r="C282" t="s">
        <v>2</v>
      </c>
      <c r="D282" t="s">
        <v>36</v>
      </c>
      <c r="E282" t="s">
        <v>31</v>
      </c>
      <c r="F282" s="3">
        <v>3094</v>
      </c>
      <c r="G282" s="4">
        <v>246</v>
      </c>
    </row>
    <row r="283" spans="3:7" x14ac:dyDescent="0.25">
      <c r="C283" t="s">
        <v>6</v>
      </c>
      <c r="D283" t="s">
        <v>39</v>
      </c>
      <c r="E283" t="s">
        <v>24</v>
      </c>
      <c r="F283" s="3">
        <v>2989</v>
      </c>
      <c r="G283" s="4">
        <v>3</v>
      </c>
    </row>
    <row r="284" spans="3:7" x14ac:dyDescent="0.25">
      <c r="C284" t="s">
        <v>8</v>
      </c>
      <c r="D284" t="s">
        <v>38</v>
      </c>
      <c r="E284" t="s">
        <v>27</v>
      </c>
      <c r="F284" s="3">
        <v>2268</v>
      </c>
      <c r="G284" s="4">
        <v>63</v>
      </c>
    </row>
    <row r="285" spans="3:7" x14ac:dyDescent="0.25">
      <c r="C285" t="s">
        <v>5</v>
      </c>
      <c r="D285" t="s">
        <v>35</v>
      </c>
      <c r="E285" t="s">
        <v>31</v>
      </c>
      <c r="F285" s="3">
        <v>4753</v>
      </c>
      <c r="G285" s="4">
        <v>246</v>
      </c>
    </row>
    <row r="286" spans="3:7" x14ac:dyDescent="0.25">
      <c r="C286" t="s">
        <v>2</v>
      </c>
      <c r="D286" t="s">
        <v>34</v>
      </c>
      <c r="E286" t="s">
        <v>19</v>
      </c>
      <c r="F286" s="3">
        <v>7511</v>
      </c>
      <c r="G286" s="4">
        <v>120</v>
      </c>
    </row>
    <row r="287" spans="3:7" x14ac:dyDescent="0.25">
      <c r="C287" t="s">
        <v>2</v>
      </c>
      <c r="D287" t="s">
        <v>38</v>
      </c>
      <c r="E287" t="s">
        <v>31</v>
      </c>
      <c r="F287" s="3">
        <v>4326</v>
      </c>
      <c r="G287" s="4">
        <v>348</v>
      </c>
    </row>
    <row r="288" spans="3:7" x14ac:dyDescent="0.25">
      <c r="C288" t="s">
        <v>41</v>
      </c>
      <c r="D288" t="s">
        <v>34</v>
      </c>
      <c r="E288" t="s">
        <v>23</v>
      </c>
      <c r="F288" s="3">
        <v>4935</v>
      </c>
      <c r="G288" s="4">
        <v>126</v>
      </c>
    </row>
    <row r="289" spans="3:7" x14ac:dyDescent="0.25">
      <c r="C289" t="s">
        <v>6</v>
      </c>
      <c r="D289" t="s">
        <v>35</v>
      </c>
      <c r="E289" t="s">
        <v>30</v>
      </c>
      <c r="F289" s="3">
        <v>4781</v>
      </c>
      <c r="G289" s="4">
        <v>123</v>
      </c>
    </row>
    <row r="290" spans="3:7" x14ac:dyDescent="0.25">
      <c r="C290" t="s">
        <v>5</v>
      </c>
      <c r="D290" t="s">
        <v>38</v>
      </c>
      <c r="E290" t="s">
        <v>25</v>
      </c>
      <c r="F290" s="3">
        <v>7483</v>
      </c>
      <c r="G290" s="4">
        <v>45</v>
      </c>
    </row>
    <row r="291" spans="3:7" x14ac:dyDescent="0.25">
      <c r="C291" t="s">
        <v>10</v>
      </c>
      <c r="D291" t="s">
        <v>38</v>
      </c>
      <c r="E291" t="s">
        <v>4</v>
      </c>
      <c r="F291" s="3">
        <v>6860</v>
      </c>
      <c r="G291" s="4">
        <v>126</v>
      </c>
    </row>
    <row r="292" spans="3:7" x14ac:dyDescent="0.25">
      <c r="C292" t="s">
        <v>40</v>
      </c>
      <c r="D292" t="s">
        <v>37</v>
      </c>
      <c r="E292" t="s">
        <v>29</v>
      </c>
      <c r="F292" s="3">
        <v>9002</v>
      </c>
      <c r="G292" s="4">
        <v>72</v>
      </c>
    </row>
    <row r="293" spans="3:7" x14ac:dyDescent="0.25">
      <c r="C293" t="s">
        <v>6</v>
      </c>
      <c r="D293" t="s">
        <v>36</v>
      </c>
      <c r="E293" t="s">
        <v>29</v>
      </c>
      <c r="F293" s="3">
        <v>1400</v>
      </c>
      <c r="G293" s="4">
        <v>135</v>
      </c>
    </row>
    <row r="294" spans="3:7" x14ac:dyDescent="0.25">
      <c r="C294" t="s">
        <v>10</v>
      </c>
      <c r="D294" t="s">
        <v>34</v>
      </c>
      <c r="E294" t="s">
        <v>22</v>
      </c>
      <c r="F294" s="3">
        <v>4053</v>
      </c>
      <c r="G294" s="4">
        <v>24</v>
      </c>
    </row>
    <row r="295" spans="3:7" x14ac:dyDescent="0.25">
      <c r="C295" t="s">
        <v>7</v>
      </c>
      <c r="D295" t="s">
        <v>36</v>
      </c>
      <c r="E295" t="s">
        <v>31</v>
      </c>
      <c r="F295" s="3">
        <v>2149</v>
      </c>
      <c r="G295" s="4">
        <v>117</v>
      </c>
    </row>
    <row r="296" spans="3:7" x14ac:dyDescent="0.25">
      <c r="C296" t="s">
        <v>3</v>
      </c>
      <c r="D296" t="s">
        <v>39</v>
      </c>
      <c r="E296" t="s">
        <v>29</v>
      </c>
      <c r="F296" s="3">
        <v>3640</v>
      </c>
      <c r="G296" s="4">
        <v>51</v>
      </c>
    </row>
    <row r="297" spans="3:7" x14ac:dyDescent="0.25">
      <c r="C297" t="s">
        <v>2</v>
      </c>
      <c r="D297" t="s">
        <v>39</v>
      </c>
      <c r="E297" t="s">
        <v>23</v>
      </c>
      <c r="F297" s="3">
        <v>630</v>
      </c>
      <c r="G297" s="4">
        <v>36</v>
      </c>
    </row>
    <row r="298" spans="3:7" x14ac:dyDescent="0.25">
      <c r="C298" t="s">
        <v>9</v>
      </c>
      <c r="D298" t="s">
        <v>35</v>
      </c>
      <c r="E298" t="s">
        <v>27</v>
      </c>
      <c r="F298" s="3">
        <v>2429</v>
      </c>
      <c r="G298" s="4">
        <v>144</v>
      </c>
    </row>
    <row r="299" spans="3:7" x14ac:dyDescent="0.25">
      <c r="C299" t="s">
        <v>9</v>
      </c>
      <c r="D299" t="s">
        <v>36</v>
      </c>
      <c r="E299" t="s">
        <v>25</v>
      </c>
      <c r="F299" s="3">
        <v>2142</v>
      </c>
      <c r="G299" s="4">
        <v>114</v>
      </c>
    </row>
    <row r="300" spans="3:7" x14ac:dyDescent="0.25">
      <c r="C300" t="s">
        <v>7</v>
      </c>
      <c r="D300" t="s">
        <v>37</v>
      </c>
      <c r="E300" t="s">
        <v>30</v>
      </c>
      <c r="F300" s="3">
        <v>6454</v>
      </c>
      <c r="G300" s="4">
        <v>54</v>
      </c>
    </row>
    <row r="301" spans="3:7" x14ac:dyDescent="0.25">
      <c r="C301" t="s">
        <v>7</v>
      </c>
      <c r="D301" t="s">
        <v>37</v>
      </c>
      <c r="E301" t="s">
        <v>16</v>
      </c>
      <c r="F301" s="3">
        <v>4487</v>
      </c>
      <c r="G301" s="4">
        <v>333</v>
      </c>
    </row>
    <row r="302" spans="3:7" x14ac:dyDescent="0.25">
      <c r="C302" t="s">
        <v>3</v>
      </c>
      <c r="D302" t="s">
        <v>37</v>
      </c>
      <c r="E302" t="s">
        <v>4</v>
      </c>
      <c r="F302" s="3">
        <v>938</v>
      </c>
      <c r="G302" s="4">
        <v>366</v>
      </c>
    </row>
    <row r="303" spans="3:7" x14ac:dyDescent="0.25">
      <c r="C303" t="s">
        <v>3</v>
      </c>
      <c r="D303" t="s">
        <v>38</v>
      </c>
      <c r="E303" t="s">
        <v>26</v>
      </c>
      <c r="F303" s="3">
        <v>8841</v>
      </c>
      <c r="G303" s="4">
        <v>303</v>
      </c>
    </row>
    <row r="304" spans="3:7" x14ac:dyDescent="0.25">
      <c r="C304" t="s">
        <v>2</v>
      </c>
      <c r="D304" t="s">
        <v>39</v>
      </c>
      <c r="E304" t="s">
        <v>33</v>
      </c>
      <c r="F304" s="3">
        <v>4018</v>
      </c>
      <c r="G304" s="4">
        <v>126</v>
      </c>
    </row>
    <row r="305" spans="3:7" x14ac:dyDescent="0.25">
      <c r="C305" t="s">
        <v>41</v>
      </c>
      <c r="D305" t="s">
        <v>37</v>
      </c>
      <c r="E305" t="s">
        <v>15</v>
      </c>
      <c r="F305" s="3">
        <v>714</v>
      </c>
      <c r="G305" s="4">
        <v>231</v>
      </c>
    </row>
    <row r="306" spans="3:7" x14ac:dyDescent="0.25">
      <c r="C306" t="s">
        <v>9</v>
      </c>
      <c r="D306" t="s">
        <v>38</v>
      </c>
      <c r="E306" t="s">
        <v>25</v>
      </c>
      <c r="F306" s="3">
        <v>3850</v>
      </c>
      <c r="G306" s="4">
        <v>102</v>
      </c>
    </row>
  </sheetData>
  <mergeCells count="1">
    <mergeCell ref="A2:T2"/>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2286-D2E4-45E8-9E40-7DC3BEEB85D0}">
  <dimension ref="A2:T20"/>
  <sheetViews>
    <sheetView topLeftCell="A4" workbookViewId="0">
      <selection activeCell="J15" sqref="J15"/>
    </sheetView>
  </sheetViews>
  <sheetFormatPr defaultRowHeight="15" x14ac:dyDescent="0.25"/>
  <cols>
    <col min="3" max="3" width="16.42578125" bestFit="1" customWidth="1"/>
    <col min="4" max="4" width="14.85546875" bestFit="1" customWidth="1"/>
    <col min="7" max="7" width="16.28515625" bestFit="1" customWidth="1"/>
    <col min="8" max="8" width="14.85546875" bestFit="1" customWidth="1"/>
    <col min="12" max="12" width="16.42578125" bestFit="1" customWidth="1"/>
    <col min="13" max="13" width="14.85546875" bestFit="1" customWidth="1"/>
  </cols>
  <sheetData>
    <row r="2" spans="1:20" ht="26.25" x14ac:dyDescent="0.4">
      <c r="A2" s="37" t="s">
        <v>88</v>
      </c>
      <c r="B2" s="38"/>
      <c r="C2" s="38"/>
      <c r="D2" s="38"/>
      <c r="E2" s="38"/>
      <c r="F2" s="38"/>
      <c r="G2" s="38"/>
      <c r="H2" s="38"/>
      <c r="I2" s="38"/>
      <c r="J2" s="38"/>
      <c r="K2" s="38"/>
      <c r="L2" s="38"/>
      <c r="M2" s="38"/>
      <c r="N2" s="38"/>
      <c r="O2" s="38"/>
      <c r="P2" s="38"/>
      <c r="Q2" s="38"/>
      <c r="R2" s="38"/>
      <c r="S2" s="38"/>
      <c r="T2" s="38"/>
    </row>
    <row r="5" spans="1:20" x14ac:dyDescent="0.25">
      <c r="C5" s="35" t="s">
        <v>89</v>
      </c>
      <c r="G5" s="35" t="s">
        <v>90</v>
      </c>
    </row>
    <row r="7" spans="1:20" x14ac:dyDescent="0.25">
      <c r="C7" s="32" t="s">
        <v>76</v>
      </c>
      <c r="D7" t="s">
        <v>78</v>
      </c>
      <c r="G7" s="32" t="s">
        <v>76</v>
      </c>
      <c r="H7" t="s">
        <v>78</v>
      </c>
      <c r="I7" s="32"/>
      <c r="J7" s="32"/>
      <c r="K7" s="32"/>
      <c r="L7" s="32"/>
      <c r="M7" s="32"/>
      <c r="N7" s="32"/>
      <c r="O7" s="32"/>
      <c r="P7" s="32"/>
      <c r="Q7" s="32"/>
      <c r="R7" s="32"/>
      <c r="S7" s="32"/>
      <c r="T7" s="32"/>
    </row>
    <row r="8" spans="1:20" x14ac:dyDescent="0.25">
      <c r="C8" s="33" t="s">
        <v>38</v>
      </c>
      <c r="D8" s="25">
        <v>25221</v>
      </c>
      <c r="G8" s="33" t="s">
        <v>38</v>
      </c>
      <c r="H8" s="25">
        <v>6069</v>
      </c>
    </row>
    <row r="9" spans="1:20" x14ac:dyDescent="0.25">
      <c r="C9" s="36" t="s">
        <v>5</v>
      </c>
      <c r="D9" s="25">
        <v>25221</v>
      </c>
      <c r="G9" s="36" t="s">
        <v>41</v>
      </c>
      <c r="H9" s="25">
        <v>6069</v>
      </c>
    </row>
    <row r="10" spans="1:20" x14ac:dyDescent="0.25">
      <c r="C10" s="33" t="s">
        <v>36</v>
      </c>
      <c r="D10" s="25">
        <v>39620</v>
      </c>
      <c r="G10" s="33" t="s">
        <v>36</v>
      </c>
      <c r="H10" s="25">
        <v>5019</v>
      </c>
    </row>
    <row r="11" spans="1:20" x14ac:dyDescent="0.25">
      <c r="C11" s="36" t="s">
        <v>5</v>
      </c>
      <c r="D11" s="25">
        <v>39620</v>
      </c>
      <c r="G11" s="36" t="s">
        <v>8</v>
      </c>
      <c r="H11" s="25">
        <v>5019</v>
      </c>
    </row>
    <row r="12" spans="1:20" x14ac:dyDescent="0.25">
      <c r="C12" s="33" t="s">
        <v>34</v>
      </c>
      <c r="D12" s="25">
        <v>41559</v>
      </c>
      <c r="G12" s="33" t="s">
        <v>34</v>
      </c>
      <c r="H12" s="25">
        <v>5516</v>
      </c>
    </row>
    <row r="13" spans="1:20" x14ac:dyDescent="0.25">
      <c r="C13" s="36" t="s">
        <v>5</v>
      </c>
      <c r="D13" s="25">
        <v>41559</v>
      </c>
      <c r="G13" s="36" t="s">
        <v>8</v>
      </c>
      <c r="H13" s="25">
        <v>5516</v>
      </c>
    </row>
    <row r="14" spans="1:20" x14ac:dyDescent="0.25">
      <c r="C14" s="33" t="s">
        <v>37</v>
      </c>
      <c r="D14" s="25">
        <v>43568</v>
      </c>
      <c r="G14" s="33" t="s">
        <v>37</v>
      </c>
      <c r="H14" s="25">
        <v>7987</v>
      </c>
    </row>
    <row r="15" spans="1:20" x14ac:dyDescent="0.25">
      <c r="C15" s="36" t="s">
        <v>7</v>
      </c>
      <c r="D15" s="25">
        <v>43568</v>
      </c>
      <c r="G15" s="36" t="s">
        <v>10</v>
      </c>
      <c r="H15" s="25">
        <v>7987</v>
      </c>
    </row>
    <row r="16" spans="1:20" x14ac:dyDescent="0.25">
      <c r="C16" s="33" t="s">
        <v>39</v>
      </c>
      <c r="D16" s="25">
        <v>45752</v>
      </c>
      <c r="G16" s="33" t="s">
        <v>39</v>
      </c>
      <c r="H16" s="25">
        <v>3976</v>
      </c>
    </row>
    <row r="17" spans="3:8" x14ac:dyDescent="0.25">
      <c r="C17" s="36" t="s">
        <v>2</v>
      </c>
      <c r="D17" s="25">
        <v>45752</v>
      </c>
      <c r="G17" s="36" t="s">
        <v>41</v>
      </c>
      <c r="H17" s="25">
        <v>3976</v>
      </c>
    </row>
    <row r="18" spans="3:8" x14ac:dyDescent="0.25">
      <c r="C18" s="33" t="s">
        <v>35</v>
      </c>
      <c r="D18" s="25">
        <v>38325</v>
      </c>
      <c r="G18" s="33" t="s">
        <v>35</v>
      </c>
      <c r="H18" s="25">
        <v>2142</v>
      </c>
    </row>
    <row r="19" spans="3:8" x14ac:dyDescent="0.25">
      <c r="C19" s="36" t="s">
        <v>40</v>
      </c>
      <c r="D19" s="25">
        <v>38325</v>
      </c>
      <c r="G19" s="36" t="s">
        <v>2</v>
      </c>
      <c r="H19" s="25">
        <v>2142</v>
      </c>
    </row>
    <row r="20" spans="3:8" x14ac:dyDescent="0.25">
      <c r="C20" s="33" t="s">
        <v>77</v>
      </c>
      <c r="D20" s="25">
        <v>234045</v>
      </c>
      <c r="G20" s="33" t="s">
        <v>77</v>
      </c>
      <c r="H20" s="25">
        <v>30709</v>
      </c>
    </row>
  </sheetData>
  <mergeCells count="1">
    <mergeCell ref="A2:T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F1591-B868-478B-B0C1-758DE4D495E8}">
  <dimension ref="A2:Z307"/>
  <sheetViews>
    <sheetView topLeftCell="P1" workbookViewId="0">
      <selection activeCell="U7" sqref="U7"/>
    </sheetView>
  </sheetViews>
  <sheetFormatPr defaultRowHeight="15" x14ac:dyDescent="0.25"/>
  <cols>
    <col min="19" max="19" width="14.140625" customWidth="1"/>
    <col min="23" max="23" width="21.85546875" bestFit="1" customWidth="1"/>
    <col min="24" max="24" width="14.85546875" bestFit="1" customWidth="1"/>
    <col min="25" max="25" width="11.42578125" bestFit="1" customWidth="1"/>
    <col min="26" max="26" width="10.85546875" bestFit="1" customWidth="1"/>
  </cols>
  <sheetData>
    <row r="2" spans="1:26" ht="26.25" x14ac:dyDescent="0.4">
      <c r="A2" s="37" t="s">
        <v>91</v>
      </c>
      <c r="B2" s="38"/>
      <c r="C2" s="38"/>
      <c r="D2" s="38"/>
      <c r="E2" s="38"/>
      <c r="F2" s="38"/>
      <c r="G2" s="38"/>
      <c r="H2" s="38"/>
      <c r="I2" s="38"/>
      <c r="J2" s="38"/>
      <c r="K2" s="38"/>
      <c r="L2" s="38"/>
      <c r="M2" s="38"/>
      <c r="N2" s="38"/>
      <c r="O2" s="38"/>
      <c r="P2" s="38"/>
      <c r="Q2" s="38"/>
      <c r="R2" s="38"/>
      <c r="S2" s="38"/>
      <c r="T2" s="38"/>
      <c r="U2" s="23"/>
    </row>
    <row r="4" spans="1:26" x14ac:dyDescent="0.25">
      <c r="P4" t="s">
        <v>96</v>
      </c>
    </row>
    <row r="5" spans="1:26" x14ac:dyDescent="0.25">
      <c r="P5" t="s">
        <v>97</v>
      </c>
    </row>
    <row r="6" spans="1:26" x14ac:dyDescent="0.25">
      <c r="S6" s="40" t="s">
        <v>94</v>
      </c>
      <c r="W6" s="40" t="s">
        <v>98</v>
      </c>
    </row>
    <row r="7" spans="1:26" x14ac:dyDescent="0.25">
      <c r="B7" s="5" t="s">
        <v>11</v>
      </c>
      <c r="C7" s="5" t="s">
        <v>12</v>
      </c>
      <c r="D7" s="5" t="s">
        <v>0</v>
      </c>
      <c r="E7" s="9" t="s">
        <v>1</v>
      </c>
      <c r="F7" s="9" t="s">
        <v>49</v>
      </c>
      <c r="J7" t="s">
        <v>0</v>
      </c>
      <c r="K7" t="s">
        <v>50</v>
      </c>
      <c r="N7" s="5" t="s">
        <v>11</v>
      </c>
      <c r="O7" s="5" t="s">
        <v>12</v>
      </c>
      <c r="P7" s="5" t="s">
        <v>0</v>
      </c>
      <c r="Q7" s="9" t="s">
        <v>1</v>
      </c>
      <c r="R7" s="9" t="s">
        <v>49</v>
      </c>
      <c r="S7" s="5" t="s">
        <v>50</v>
      </c>
      <c r="T7" s="41" t="s">
        <v>95</v>
      </c>
      <c r="U7" s="41"/>
      <c r="W7" s="32" t="s">
        <v>76</v>
      </c>
      <c r="X7" t="s">
        <v>78</v>
      </c>
      <c r="Y7" t="s">
        <v>99</v>
      </c>
      <c r="Z7" t="s">
        <v>100</v>
      </c>
    </row>
    <row r="8" spans="1:26" x14ac:dyDescent="0.25">
      <c r="B8" t="s">
        <v>40</v>
      </c>
      <c r="C8" t="s">
        <v>37</v>
      </c>
      <c r="D8" t="s">
        <v>30</v>
      </c>
      <c r="E8" s="3">
        <v>1624</v>
      </c>
      <c r="F8" s="4">
        <v>114</v>
      </c>
      <c r="J8" t="s">
        <v>13</v>
      </c>
      <c r="K8" s="10">
        <v>9.33</v>
      </c>
      <c r="N8" t="s">
        <v>40</v>
      </c>
      <c r="O8" t="s">
        <v>37</v>
      </c>
      <c r="P8" t="s">
        <v>30</v>
      </c>
      <c r="Q8" s="3">
        <v>1624</v>
      </c>
      <c r="R8" s="4">
        <v>114</v>
      </c>
      <c r="S8">
        <f>VLOOKUP(Profits[[#This Row],[Product]],products6[#All],2,FALSE)</f>
        <v>14.49</v>
      </c>
      <c r="T8" s="24">
        <f>Profits[[#This Row],[Units]]*Profits[[#This Row],[Cost per unit]]</f>
        <v>1651.8600000000001</v>
      </c>
      <c r="U8" s="24"/>
      <c r="W8" s="33" t="s">
        <v>24</v>
      </c>
      <c r="X8" s="25">
        <v>35378</v>
      </c>
      <c r="Y8" s="25">
        <v>5188.6799999999994</v>
      </c>
      <c r="Z8" s="42">
        <v>1235680.32</v>
      </c>
    </row>
    <row r="9" spans="1:26" x14ac:dyDescent="0.25">
      <c r="B9" t="s">
        <v>8</v>
      </c>
      <c r="C9" t="s">
        <v>35</v>
      </c>
      <c r="D9" t="s">
        <v>32</v>
      </c>
      <c r="E9" s="3">
        <v>6706</v>
      </c>
      <c r="F9" s="4">
        <v>459</v>
      </c>
      <c r="J9" t="s">
        <v>14</v>
      </c>
      <c r="K9" s="10">
        <v>11.7</v>
      </c>
      <c r="N9" t="s">
        <v>8</v>
      </c>
      <c r="O9" t="s">
        <v>35</v>
      </c>
      <c r="P9" t="s">
        <v>32</v>
      </c>
      <c r="Q9" s="3">
        <v>6706</v>
      </c>
      <c r="R9" s="4">
        <v>459</v>
      </c>
      <c r="S9">
        <f>VLOOKUP(Profits[[#This Row],[Product]],products6[#All],2,FALSE)</f>
        <v>8.65</v>
      </c>
      <c r="T9" s="24">
        <f>Profits[[#This Row],[Units]]*Profits[[#This Row],[Cost per unit]]</f>
        <v>3970.3500000000004</v>
      </c>
      <c r="U9" s="24"/>
      <c r="W9" s="33" t="s">
        <v>17</v>
      </c>
      <c r="X9" s="25">
        <v>63721</v>
      </c>
      <c r="Y9" s="25">
        <v>7249.4099999999989</v>
      </c>
      <c r="Z9" s="42">
        <v>1233619.5900000001</v>
      </c>
    </row>
    <row r="10" spans="1:26" x14ac:dyDescent="0.25">
      <c r="B10" t="s">
        <v>9</v>
      </c>
      <c r="C10" t="s">
        <v>35</v>
      </c>
      <c r="D10" t="s">
        <v>4</v>
      </c>
      <c r="E10" s="3">
        <v>959</v>
      </c>
      <c r="F10" s="4">
        <v>147</v>
      </c>
      <c r="J10" t="s">
        <v>4</v>
      </c>
      <c r="K10" s="10">
        <v>11.88</v>
      </c>
      <c r="N10" t="s">
        <v>9</v>
      </c>
      <c r="O10" t="s">
        <v>35</v>
      </c>
      <c r="P10" t="s">
        <v>4</v>
      </c>
      <c r="Q10" s="3">
        <v>959</v>
      </c>
      <c r="R10" s="4">
        <v>147</v>
      </c>
      <c r="S10">
        <f>VLOOKUP(Profits[[#This Row],[Product]],products6[#All],2,FALSE)</f>
        <v>11.88</v>
      </c>
      <c r="T10" s="24">
        <f>Profits[[#This Row],[Units]]*Profits[[#This Row],[Cost per unit]]</f>
        <v>1746.3600000000001</v>
      </c>
      <c r="U10" s="24"/>
      <c r="W10" s="33" t="s">
        <v>31</v>
      </c>
      <c r="X10" s="25">
        <v>39263</v>
      </c>
      <c r="Y10" s="25">
        <v>9744.57</v>
      </c>
      <c r="Z10" s="42">
        <v>1231124.43</v>
      </c>
    </row>
    <row r="11" spans="1:26" x14ac:dyDescent="0.25">
      <c r="B11" t="s">
        <v>41</v>
      </c>
      <c r="C11" t="s">
        <v>36</v>
      </c>
      <c r="D11" t="s">
        <v>18</v>
      </c>
      <c r="E11" s="3">
        <v>9632</v>
      </c>
      <c r="F11" s="4">
        <v>288</v>
      </c>
      <c r="J11" t="s">
        <v>15</v>
      </c>
      <c r="K11" s="10">
        <v>11.73</v>
      </c>
      <c r="N11" t="s">
        <v>41</v>
      </c>
      <c r="O11" t="s">
        <v>36</v>
      </c>
      <c r="P11" t="s">
        <v>18</v>
      </c>
      <c r="Q11" s="3">
        <v>9632</v>
      </c>
      <c r="R11" s="4">
        <v>288</v>
      </c>
      <c r="S11">
        <f>VLOOKUP(Profits[[#This Row],[Product]],products6[#All],2,FALSE)</f>
        <v>6.47</v>
      </c>
      <c r="T11" s="24">
        <f>Profits[[#This Row],[Units]]*Profits[[#This Row],[Cost per unit]]</f>
        <v>1863.36</v>
      </c>
      <c r="U11" s="24"/>
      <c r="W11" s="33" t="s">
        <v>18</v>
      </c>
      <c r="X11" s="25">
        <v>52150</v>
      </c>
      <c r="Y11" s="25">
        <v>11335.44</v>
      </c>
      <c r="Z11" s="42">
        <v>1229533.56</v>
      </c>
    </row>
    <row r="12" spans="1:26" x14ac:dyDescent="0.25">
      <c r="B12" t="s">
        <v>6</v>
      </c>
      <c r="C12" t="s">
        <v>39</v>
      </c>
      <c r="D12" t="s">
        <v>25</v>
      </c>
      <c r="E12" s="3">
        <v>2100</v>
      </c>
      <c r="F12" s="4">
        <v>414</v>
      </c>
      <c r="J12" t="s">
        <v>16</v>
      </c>
      <c r="K12" s="10">
        <v>8.7899999999999991</v>
      </c>
      <c r="N12" t="s">
        <v>6</v>
      </c>
      <c r="O12" t="s">
        <v>39</v>
      </c>
      <c r="P12" t="s">
        <v>25</v>
      </c>
      <c r="Q12" s="3">
        <v>2100</v>
      </c>
      <c r="R12" s="4">
        <v>414</v>
      </c>
      <c r="S12">
        <f>VLOOKUP(Profits[[#This Row],[Product]],products6[#All],2,FALSE)</f>
        <v>13.15</v>
      </c>
      <c r="T12" s="24">
        <f>Profits[[#This Row],[Units]]*Profits[[#This Row],[Cost per unit]]</f>
        <v>5444.1</v>
      </c>
      <c r="U12" s="24"/>
      <c r="W12" s="33" t="s">
        <v>23</v>
      </c>
      <c r="X12" s="25">
        <v>56644</v>
      </c>
      <c r="Y12" s="25">
        <v>11759.88</v>
      </c>
      <c r="Z12" s="42">
        <v>1229109.1200000001</v>
      </c>
    </row>
    <row r="13" spans="1:26" x14ac:dyDescent="0.25">
      <c r="B13" t="s">
        <v>40</v>
      </c>
      <c r="C13" t="s">
        <v>35</v>
      </c>
      <c r="D13" t="s">
        <v>33</v>
      </c>
      <c r="E13" s="3">
        <v>8869</v>
      </c>
      <c r="F13" s="4">
        <v>432</v>
      </c>
      <c r="J13" t="s">
        <v>17</v>
      </c>
      <c r="K13" s="10">
        <v>3.11</v>
      </c>
      <c r="N13" t="s">
        <v>40</v>
      </c>
      <c r="O13" t="s">
        <v>35</v>
      </c>
      <c r="P13" t="s">
        <v>33</v>
      </c>
      <c r="Q13" s="3">
        <v>8869</v>
      </c>
      <c r="R13" s="4">
        <v>432</v>
      </c>
      <c r="S13">
        <f>VLOOKUP(Profits[[#This Row],[Product]],products6[#All],2,FALSE)</f>
        <v>12.37</v>
      </c>
      <c r="T13" s="24">
        <f>Profits[[#This Row],[Units]]*Profits[[#This Row],[Cost per unit]]</f>
        <v>5343.8399999999992</v>
      </c>
      <c r="U13" s="24"/>
      <c r="W13" s="33" t="s">
        <v>21</v>
      </c>
      <c r="X13" s="25">
        <v>37772</v>
      </c>
      <c r="Y13" s="25">
        <v>11772</v>
      </c>
      <c r="Z13" s="42">
        <v>1229097</v>
      </c>
    </row>
    <row r="14" spans="1:26" x14ac:dyDescent="0.25">
      <c r="B14" t="s">
        <v>6</v>
      </c>
      <c r="C14" t="s">
        <v>38</v>
      </c>
      <c r="D14" t="s">
        <v>31</v>
      </c>
      <c r="E14" s="3">
        <v>2681</v>
      </c>
      <c r="F14" s="4">
        <v>54</v>
      </c>
      <c r="J14" t="s">
        <v>18</v>
      </c>
      <c r="K14" s="10">
        <v>6.47</v>
      </c>
      <c r="N14" t="s">
        <v>6</v>
      </c>
      <c r="O14" t="s">
        <v>38</v>
      </c>
      <c r="P14" t="s">
        <v>31</v>
      </c>
      <c r="Q14" s="3">
        <v>2681</v>
      </c>
      <c r="R14" s="4">
        <v>54</v>
      </c>
      <c r="S14">
        <f>VLOOKUP(Profits[[#This Row],[Product]],products6[#All],2,FALSE)</f>
        <v>5.79</v>
      </c>
      <c r="T14" s="24">
        <f>Profits[[#This Row],[Units]]*Profits[[#This Row],[Cost per unit]]</f>
        <v>312.66000000000003</v>
      </c>
      <c r="U14" s="24"/>
      <c r="W14" s="33" t="s">
        <v>26</v>
      </c>
      <c r="X14" s="25">
        <v>70273</v>
      </c>
      <c r="Y14" s="25">
        <v>11995.199999999999</v>
      </c>
      <c r="Z14" s="42">
        <v>1228873.8</v>
      </c>
    </row>
    <row r="15" spans="1:26" x14ac:dyDescent="0.25">
      <c r="B15" t="s">
        <v>8</v>
      </c>
      <c r="C15" t="s">
        <v>35</v>
      </c>
      <c r="D15" t="s">
        <v>22</v>
      </c>
      <c r="E15" s="3">
        <v>5012</v>
      </c>
      <c r="F15" s="4">
        <v>210</v>
      </c>
      <c r="J15" t="s">
        <v>19</v>
      </c>
      <c r="K15" s="10">
        <v>7.64</v>
      </c>
      <c r="N15" t="s">
        <v>8</v>
      </c>
      <c r="O15" t="s">
        <v>35</v>
      </c>
      <c r="P15" t="s">
        <v>22</v>
      </c>
      <c r="Q15" s="3">
        <v>5012</v>
      </c>
      <c r="R15" s="4">
        <v>210</v>
      </c>
      <c r="S15">
        <f>VLOOKUP(Profits[[#This Row],[Product]],products6[#All],2,FALSE)</f>
        <v>9.77</v>
      </c>
      <c r="T15" s="24">
        <f>Profits[[#This Row],[Units]]*Profits[[#This Row],[Cost per unit]]</f>
        <v>2051.6999999999998</v>
      </c>
      <c r="U15" s="24"/>
      <c r="W15" s="33" t="s">
        <v>19</v>
      </c>
      <c r="X15" s="25">
        <v>44744</v>
      </c>
      <c r="Y15" s="25">
        <v>14943.839999999998</v>
      </c>
      <c r="Z15" s="42">
        <v>1225925.1599999999</v>
      </c>
    </row>
    <row r="16" spans="1:26" x14ac:dyDescent="0.25">
      <c r="B16" t="s">
        <v>7</v>
      </c>
      <c r="C16" t="s">
        <v>38</v>
      </c>
      <c r="D16" t="s">
        <v>14</v>
      </c>
      <c r="E16" s="3">
        <v>1281</v>
      </c>
      <c r="F16" s="4">
        <v>75</v>
      </c>
      <c r="H16" s="39" t="s">
        <v>92</v>
      </c>
      <c r="J16" t="s">
        <v>20</v>
      </c>
      <c r="K16" s="10">
        <v>10.62</v>
      </c>
      <c r="M16" s="39" t="s">
        <v>93</v>
      </c>
      <c r="N16" t="s">
        <v>7</v>
      </c>
      <c r="O16" t="s">
        <v>38</v>
      </c>
      <c r="P16" t="s">
        <v>14</v>
      </c>
      <c r="Q16" s="3">
        <v>1281</v>
      </c>
      <c r="R16" s="4">
        <v>75</v>
      </c>
      <c r="S16">
        <f>VLOOKUP(Profits[[#This Row],[Product]],products6[#All],2,FALSE)</f>
        <v>11.7</v>
      </c>
      <c r="T16" s="24">
        <f>Profits[[#This Row],[Units]]*Profits[[#This Row],[Cost per unit]]</f>
        <v>877.5</v>
      </c>
      <c r="U16" s="24"/>
      <c r="W16" s="33" t="s">
        <v>13</v>
      </c>
      <c r="X16" s="25">
        <v>47271</v>
      </c>
      <c r="Y16" s="25">
        <v>17549.73</v>
      </c>
      <c r="Z16" s="42">
        <v>1223319.27</v>
      </c>
    </row>
    <row r="17" spans="2:26" x14ac:dyDescent="0.25">
      <c r="B17" t="s">
        <v>5</v>
      </c>
      <c r="C17" t="s">
        <v>37</v>
      </c>
      <c r="D17" t="s">
        <v>14</v>
      </c>
      <c r="E17" s="3">
        <v>4991</v>
      </c>
      <c r="F17" s="4">
        <v>12</v>
      </c>
      <c r="J17" t="s">
        <v>21</v>
      </c>
      <c r="K17" s="10">
        <v>9</v>
      </c>
      <c r="N17" t="s">
        <v>5</v>
      </c>
      <c r="O17" t="s">
        <v>37</v>
      </c>
      <c r="P17" t="s">
        <v>14</v>
      </c>
      <c r="Q17" s="3">
        <v>4991</v>
      </c>
      <c r="R17" s="4">
        <v>12</v>
      </c>
      <c r="S17">
        <f>VLOOKUP(Profits[[#This Row],[Product]],products6[#All],2,FALSE)</f>
        <v>11.7</v>
      </c>
      <c r="T17" s="24">
        <f>Profits[[#This Row],[Units]]*Profits[[#This Row],[Cost per unit]]</f>
        <v>140.39999999999998</v>
      </c>
      <c r="U17" s="24"/>
      <c r="W17" s="33" t="s">
        <v>15</v>
      </c>
      <c r="X17" s="25">
        <v>68971</v>
      </c>
      <c r="Y17" s="25">
        <v>17982.09</v>
      </c>
      <c r="Z17" s="42">
        <v>1222886.9099999999</v>
      </c>
    </row>
    <row r="18" spans="2:26" x14ac:dyDescent="0.25">
      <c r="B18" t="s">
        <v>2</v>
      </c>
      <c r="C18" t="s">
        <v>39</v>
      </c>
      <c r="D18" t="s">
        <v>25</v>
      </c>
      <c r="E18" s="3">
        <v>1785</v>
      </c>
      <c r="F18" s="4">
        <v>462</v>
      </c>
      <c r="J18" t="s">
        <v>22</v>
      </c>
      <c r="K18" s="10">
        <v>9.77</v>
      </c>
      <c r="N18" t="s">
        <v>2</v>
      </c>
      <c r="O18" t="s">
        <v>39</v>
      </c>
      <c r="P18" t="s">
        <v>25</v>
      </c>
      <c r="Q18" s="3">
        <v>1785</v>
      </c>
      <c r="R18" s="4">
        <v>462</v>
      </c>
      <c r="S18">
        <f>VLOOKUP(Profits[[#This Row],[Product]],products6[#All],2,FALSE)</f>
        <v>13.15</v>
      </c>
      <c r="T18" s="24">
        <f>Profits[[#This Row],[Units]]*Profits[[#This Row],[Cost per unit]]</f>
        <v>6075.3</v>
      </c>
      <c r="U18" s="24"/>
      <c r="W18" s="33" t="s">
        <v>4</v>
      </c>
      <c r="X18" s="25">
        <v>33551</v>
      </c>
      <c r="Y18" s="25">
        <v>18604.080000000002</v>
      </c>
      <c r="Z18" s="42">
        <v>1222264.92</v>
      </c>
    </row>
    <row r="19" spans="2:26" x14ac:dyDescent="0.25">
      <c r="B19" t="s">
        <v>3</v>
      </c>
      <c r="C19" t="s">
        <v>37</v>
      </c>
      <c r="D19" t="s">
        <v>17</v>
      </c>
      <c r="E19" s="3">
        <v>3983</v>
      </c>
      <c r="F19" s="4">
        <v>144</v>
      </c>
      <c r="J19" t="s">
        <v>23</v>
      </c>
      <c r="K19" s="10">
        <v>6.49</v>
      </c>
      <c r="N19" t="s">
        <v>3</v>
      </c>
      <c r="O19" t="s">
        <v>37</v>
      </c>
      <c r="P19" t="s">
        <v>17</v>
      </c>
      <c r="Q19" s="3">
        <v>3983</v>
      </c>
      <c r="R19" s="4">
        <v>144</v>
      </c>
      <c r="S19">
        <f>VLOOKUP(Profits[[#This Row],[Product]],products6[#All],2,FALSE)</f>
        <v>3.11</v>
      </c>
      <c r="T19" s="24">
        <f>Profits[[#This Row],[Units]]*Profits[[#This Row],[Cost per unit]]</f>
        <v>447.84</v>
      </c>
      <c r="U19" s="24"/>
      <c r="W19" s="33" t="s">
        <v>16</v>
      </c>
      <c r="X19" s="25">
        <v>62111</v>
      </c>
      <c r="Y19" s="25">
        <v>18933.659999999996</v>
      </c>
      <c r="Z19" s="42">
        <v>1221935.3400000001</v>
      </c>
    </row>
    <row r="20" spans="2:26" x14ac:dyDescent="0.25">
      <c r="B20" t="s">
        <v>9</v>
      </c>
      <c r="C20" t="s">
        <v>38</v>
      </c>
      <c r="D20" t="s">
        <v>16</v>
      </c>
      <c r="E20" s="3">
        <v>2646</v>
      </c>
      <c r="F20" s="4">
        <v>120</v>
      </c>
      <c r="J20" t="s">
        <v>24</v>
      </c>
      <c r="K20" s="10">
        <v>4.97</v>
      </c>
      <c r="N20" t="s">
        <v>9</v>
      </c>
      <c r="O20" t="s">
        <v>38</v>
      </c>
      <c r="P20" t="s">
        <v>16</v>
      </c>
      <c r="Q20" s="3">
        <v>2646</v>
      </c>
      <c r="R20" s="4">
        <v>120</v>
      </c>
      <c r="S20">
        <f>VLOOKUP(Profits[[#This Row],[Product]],products6[#All],2,FALSE)</f>
        <v>8.7899999999999991</v>
      </c>
      <c r="T20" s="24">
        <f>Profits[[#This Row],[Units]]*Profits[[#This Row],[Cost per unit]]</f>
        <v>1054.8</v>
      </c>
      <c r="U20" s="24"/>
      <c r="W20" s="33" t="s">
        <v>32</v>
      </c>
      <c r="X20" s="25">
        <v>71967</v>
      </c>
      <c r="Y20" s="25">
        <v>19903.650000000001</v>
      </c>
      <c r="Z20" s="42">
        <v>1220965.3500000001</v>
      </c>
    </row>
    <row r="21" spans="2:26" x14ac:dyDescent="0.25">
      <c r="B21" t="s">
        <v>2</v>
      </c>
      <c r="C21" t="s">
        <v>34</v>
      </c>
      <c r="D21" t="s">
        <v>13</v>
      </c>
      <c r="E21" s="3">
        <v>252</v>
      </c>
      <c r="F21" s="4">
        <v>54</v>
      </c>
      <c r="J21" t="s">
        <v>25</v>
      </c>
      <c r="K21" s="10">
        <v>13.15</v>
      </c>
      <c r="N21" t="s">
        <v>2</v>
      </c>
      <c r="O21" t="s">
        <v>34</v>
      </c>
      <c r="P21" t="s">
        <v>13</v>
      </c>
      <c r="Q21" s="3">
        <v>252</v>
      </c>
      <c r="R21" s="4">
        <v>54</v>
      </c>
      <c r="S21">
        <f>VLOOKUP(Profits[[#This Row],[Product]],products6[#All],2,FALSE)</f>
        <v>9.33</v>
      </c>
      <c r="T21" s="24">
        <f>Profits[[#This Row],[Units]]*Profits[[#This Row],[Cost per unit]]</f>
        <v>503.82</v>
      </c>
      <c r="U21" s="24"/>
      <c r="W21" s="33" t="s">
        <v>22</v>
      </c>
      <c r="X21" s="25">
        <v>66283</v>
      </c>
      <c r="Y21" s="25">
        <v>20048.039999999997</v>
      </c>
      <c r="Z21" s="42">
        <v>1220820.96</v>
      </c>
    </row>
    <row r="22" spans="2:26" x14ac:dyDescent="0.25">
      <c r="B22" t="s">
        <v>3</v>
      </c>
      <c r="C22" t="s">
        <v>35</v>
      </c>
      <c r="D22" t="s">
        <v>25</v>
      </c>
      <c r="E22" s="3">
        <v>2464</v>
      </c>
      <c r="F22" s="4">
        <v>234</v>
      </c>
      <c r="J22" t="s">
        <v>26</v>
      </c>
      <c r="K22" s="10">
        <v>5.6</v>
      </c>
      <c r="N22" t="s">
        <v>3</v>
      </c>
      <c r="O22" t="s">
        <v>35</v>
      </c>
      <c r="P22" t="s">
        <v>25</v>
      </c>
      <c r="Q22" s="3">
        <v>2464</v>
      </c>
      <c r="R22" s="4">
        <v>234</v>
      </c>
      <c r="S22">
        <f>VLOOKUP(Profits[[#This Row],[Product]],products6[#All],2,FALSE)</f>
        <v>13.15</v>
      </c>
      <c r="T22" s="24">
        <f>Profits[[#This Row],[Units]]*Profits[[#This Row],[Cost per unit]]</f>
        <v>3077.1</v>
      </c>
      <c r="U22" s="24"/>
      <c r="W22" s="33" t="s">
        <v>29</v>
      </c>
      <c r="X22" s="25">
        <v>58009</v>
      </c>
      <c r="Y22" s="25">
        <v>21308.159999999996</v>
      </c>
      <c r="Z22" s="42">
        <v>1219560.8400000001</v>
      </c>
    </row>
    <row r="23" spans="2:26" x14ac:dyDescent="0.25">
      <c r="B23" t="s">
        <v>3</v>
      </c>
      <c r="C23" t="s">
        <v>35</v>
      </c>
      <c r="D23" t="s">
        <v>29</v>
      </c>
      <c r="E23" s="3">
        <v>2114</v>
      </c>
      <c r="F23" s="4">
        <v>66</v>
      </c>
      <c r="J23" t="s">
        <v>27</v>
      </c>
      <c r="K23" s="10">
        <v>16.73</v>
      </c>
      <c r="N23" t="s">
        <v>3</v>
      </c>
      <c r="O23" t="s">
        <v>35</v>
      </c>
      <c r="P23" t="s">
        <v>29</v>
      </c>
      <c r="Q23" s="3">
        <v>2114</v>
      </c>
      <c r="R23" s="4">
        <v>66</v>
      </c>
      <c r="S23">
        <f>VLOOKUP(Profits[[#This Row],[Product]],products6[#All],2,FALSE)</f>
        <v>7.16</v>
      </c>
      <c r="T23" s="24">
        <f>Profits[[#This Row],[Units]]*Profits[[#This Row],[Cost per unit]]</f>
        <v>472.56</v>
      </c>
      <c r="U23" s="24"/>
      <c r="W23" s="33" t="s">
        <v>33</v>
      </c>
      <c r="X23" s="25">
        <v>69160</v>
      </c>
      <c r="Y23" s="25">
        <v>22933.979999999996</v>
      </c>
      <c r="Z23" s="42">
        <v>1217935.02</v>
      </c>
    </row>
    <row r="24" spans="2:26" x14ac:dyDescent="0.25">
      <c r="B24" t="s">
        <v>6</v>
      </c>
      <c r="C24" t="s">
        <v>37</v>
      </c>
      <c r="D24" t="s">
        <v>31</v>
      </c>
      <c r="E24" s="3">
        <v>7693</v>
      </c>
      <c r="F24" s="4">
        <v>87</v>
      </c>
      <c r="J24" t="s">
        <v>28</v>
      </c>
      <c r="K24" s="10">
        <v>10.38</v>
      </c>
      <c r="N24" t="s">
        <v>6</v>
      </c>
      <c r="O24" t="s">
        <v>37</v>
      </c>
      <c r="P24" t="s">
        <v>31</v>
      </c>
      <c r="Q24" s="3">
        <v>7693</v>
      </c>
      <c r="R24" s="4">
        <v>87</v>
      </c>
      <c r="S24">
        <f>VLOOKUP(Profits[[#This Row],[Product]],products6[#All],2,FALSE)</f>
        <v>5.79</v>
      </c>
      <c r="T24" s="24">
        <f>Profits[[#This Row],[Units]]*Profits[[#This Row],[Cost per unit]]</f>
        <v>503.73</v>
      </c>
      <c r="U24" s="24"/>
      <c r="W24" s="33" t="s">
        <v>20</v>
      </c>
      <c r="X24" s="25">
        <v>54712</v>
      </c>
      <c r="Y24" s="25">
        <v>23321.519999999997</v>
      </c>
      <c r="Z24" s="42">
        <v>1217547.48</v>
      </c>
    </row>
    <row r="25" spans="2:26" x14ac:dyDescent="0.25">
      <c r="B25" t="s">
        <v>5</v>
      </c>
      <c r="C25" t="s">
        <v>34</v>
      </c>
      <c r="D25" t="s">
        <v>20</v>
      </c>
      <c r="E25" s="3">
        <v>15610</v>
      </c>
      <c r="F25" s="4">
        <v>339</v>
      </c>
      <c r="J25" t="s">
        <v>29</v>
      </c>
      <c r="K25" s="10">
        <v>7.16</v>
      </c>
      <c r="N25" t="s">
        <v>5</v>
      </c>
      <c r="O25" t="s">
        <v>34</v>
      </c>
      <c r="P25" t="s">
        <v>20</v>
      </c>
      <c r="Q25" s="3">
        <v>15610</v>
      </c>
      <c r="R25" s="4">
        <v>339</v>
      </c>
      <c r="S25">
        <f>VLOOKUP(Profits[[#This Row],[Product]],products6[#All],2,FALSE)</f>
        <v>10.62</v>
      </c>
      <c r="T25" s="24">
        <f>Profits[[#This Row],[Units]]*Profits[[#This Row],[Cost per unit]]</f>
        <v>3600.18</v>
      </c>
      <c r="U25" s="24"/>
      <c r="W25" s="33" t="s">
        <v>14</v>
      </c>
      <c r="X25" s="25">
        <v>43183</v>
      </c>
      <c r="Y25" s="25">
        <v>23657.399999999998</v>
      </c>
      <c r="Z25" s="42">
        <v>1217211.6000000001</v>
      </c>
    </row>
    <row r="26" spans="2:26" x14ac:dyDescent="0.25">
      <c r="B26" t="s">
        <v>41</v>
      </c>
      <c r="C26" t="s">
        <v>34</v>
      </c>
      <c r="D26" t="s">
        <v>22</v>
      </c>
      <c r="E26" s="3">
        <v>336</v>
      </c>
      <c r="F26" s="4">
        <v>144</v>
      </c>
      <c r="J26" t="s">
        <v>30</v>
      </c>
      <c r="K26" s="10">
        <v>14.49</v>
      </c>
      <c r="N26" t="s">
        <v>41</v>
      </c>
      <c r="O26" t="s">
        <v>34</v>
      </c>
      <c r="P26" t="s">
        <v>22</v>
      </c>
      <c r="Q26" s="3">
        <v>336</v>
      </c>
      <c r="R26" s="4">
        <v>144</v>
      </c>
      <c r="S26">
        <f>VLOOKUP(Profits[[#This Row],[Product]],products6[#All],2,FALSE)</f>
        <v>9.77</v>
      </c>
      <c r="T26" s="24">
        <f>Profits[[#This Row],[Units]]*Profits[[#This Row],[Cost per unit]]</f>
        <v>1406.8799999999999</v>
      </c>
      <c r="U26" s="24"/>
      <c r="W26" s="33" t="s">
        <v>25</v>
      </c>
      <c r="X26" s="25">
        <v>57372</v>
      </c>
      <c r="Y26" s="25">
        <v>27693.900000000005</v>
      </c>
      <c r="Z26" s="42">
        <v>1213175.1000000001</v>
      </c>
    </row>
    <row r="27" spans="2:26" x14ac:dyDescent="0.25">
      <c r="B27" t="s">
        <v>2</v>
      </c>
      <c r="C27" t="s">
        <v>39</v>
      </c>
      <c r="D27" t="s">
        <v>20</v>
      </c>
      <c r="E27" s="3">
        <v>9443</v>
      </c>
      <c r="F27" s="4">
        <v>162</v>
      </c>
      <c r="J27" t="s">
        <v>31</v>
      </c>
      <c r="K27" s="10">
        <v>5.79</v>
      </c>
      <c r="N27" t="s">
        <v>2</v>
      </c>
      <c r="O27" t="s">
        <v>39</v>
      </c>
      <c r="P27" t="s">
        <v>20</v>
      </c>
      <c r="Q27" s="3">
        <v>9443</v>
      </c>
      <c r="R27" s="4">
        <v>162</v>
      </c>
      <c r="S27">
        <f>VLOOKUP(Profits[[#This Row],[Product]],products6[#All],2,FALSE)</f>
        <v>10.62</v>
      </c>
      <c r="T27" s="24">
        <f>Profits[[#This Row],[Units]]*Profits[[#This Row],[Cost per unit]]</f>
        <v>1720.4399999999998</v>
      </c>
      <c r="U27" s="24"/>
      <c r="W27" s="33" t="s">
        <v>28</v>
      </c>
      <c r="X27" s="25">
        <v>72373</v>
      </c>
      <c r="Y27" s="25">
        <v>33288.659999999996</v>
      </c>
      <c r="Z27" s="42">
        <v>1207580.3400000001</v>
      </c>
    </row>
    <row r="28" spans="2:26" x14ac:dyDescent="0.25">
      <c r="B28" t="s">
        <v>9</v>
      </c>
      <c r="C28" t="s">
        <v>34</v>
      </c>
      <c r="D28" t="s">
        <v>23</v>
      </c>
      <c r="E28" s="3">
        <v>8155</v>
      </c>
      <c r="F28" s="4">
        <v>90</v>
      </c>
      <c r="J28" t="s">
        <v>32</v>
      </c>
      <c r="K28" s="10">
        <v>8.65</v>
      </c>
      <c r="N28" t="s">
        <v>9</v>
      </c>
      <c r="O28" t="s">
        <v>34</v>
      </c>
      <c r="P28" t="s">
        <v>23</v>
      </c>
      <c r="Q28" s="3">
        <v>8155</v>
      </c>
      <c r="R28" s="4">
        <v>90</v>
      </c>
      <c r="S28">
        <f>VLOOKUP(Profits[[#This Row],[Product]],products6[#All],2,FALSE)</f>
        <v>6.49</v>
      </c>
      <c r="T28" s="24">
        <f>Profits[[#This Row],[Units]]*Profits[[#This Row],[Cost per unit]]</f>
        <v>584.1</v>
      </c>
      <c r="U28" s="24"/>
      <c r="W28" s="33" t="s">
        <v>30</v>
      </c>
      <c r="X28" s="25">
        <v>66500</v>
      </c>
      <c r="Y28" s="25">
        <v>40600.979999999989</v>
      </c>
      <c r="Z28" s="42">
        <v>1200268.02</v>
      </c>
    </row>
    <row r="29" spans="2:26" x14ac:dyDescent="0.25">
      <c r="B29" t="s">
        <v>8</v>
      </c>
      <c r="C29" t="s">
        <v>38</v>
      </c>
      <c r="D29" t="s">
        <v>23</v>
      </c>
      <c r="E29" s="3">
        <v>1701</v>
      </c>
      <c r="F29" s="4">
        <v>234</v>
      </c>
      <c r="J29" t="s">
        <v>33</v>
      </c>
      <c r="K29" s="10">
        <v>12.37</v>
      </c>
      <c r="N29" t="s">
        <v>8</v>
      </c>
      <c r="O29" t="s">
        <v>38</v>
      </c>
      <c r="P29" t="s">
        <v>23</v>
      </c>
      <c r="Q29" s="3">
        <v>1701</v>
      </c>
      <c r="R29" s="4">
        <v>234</v>
      </c>
      <c r="S29">
        <f>VLOOKUP(Profits[[#This Row],[Product]],products6[#All],2,FALSE)</f>
        <v>6.49</v>
      </c>
      <c r="T29" s="24">
        <f>Profits[[#This Row],[Units]]*Profits[[#This Row],[Cost per unit]]</f>
        <v>1518.66</v>
      </c>
      <c r="U29" s="24"/>
      <c r="W29" s="33" t="s">
        <v>27</v>
      </c>
      <c r="X29" s="25">
        <v>69461</v>
      </c>
      <c r="Y29" s="25">
        <v>49888.86</v>
      </c>
      <c r="Z29" s="42">
        <v>1190980.1399999999</v>
      </c>
    </row>
    <row r="30" spans="2:26" x14ac:dyDescent="0.25">
      <c r="B30" t="s">
        <v>10</v>
      </c>
      <c r="C30" t="s">
        <v>38</v>
      </c>
      <c r="D30" t="s">
        <v>22</v>
      </c>
      <c r="E30" s="3">
        <v>2205</v>
      </c>
      <c r="F30" s="4">
        <v>141</v>
      </c>
      <c r="N30" t="s">
        <v>10</v>
      </c>
      <c r="O30" t="s">
        <v>38</v>
      </c>
      <c r="P30" t="s">
        <v>22</v>
      </c>
      <c r="Q30" s="3">
        <v>2205</v>
      </c>
      <c r="R30" s="4">
        <v>141</v>
      </c>
      <c r="S30">
        <f>VLOOKUP(Profits[[#This Row],[Product]],products6[#All],2,FALSE)</f>
        <v>9.77</v>
      </c>
      <c r="T30" s="24">
        <f>Profits[[#This Row],[Units]]*Profits[[#This Row],[Cost per unit]]</f>
        <v>1377.57</v>
      </c>
      <c r="U30" s="24"/>
      <c r="W30" s="33" t="s">
        <v>77</v>
      </c>
      <c r="X30" s="25">
        <v>1240869</v>
      </c>
      <c r="Y30" s="25">
        <v>439703.7300000001</v>
      </c>
      <c r="Z30" s="42">
        <v>801165.2699999999</v>
      </c>
    </row>
    <row r="31" spans="2:26" x14ac:dyDescent="0.25">
      <c r="B31" t="s">
        <v>8</v>
      </c>
      <c r="C31" t="s">
        <v>37</v>
      </c>
      <c r="D31" t="s">
        <v>19</v>
      </c>
      <c r="E31" s="3">
        <v>1771</v>
      </c>
      <c r="F31" s="4">
        <v>204</v>
      </c>
      <c r="N31" t="s">
        <v>8</v>
      </c>
      <c r="O31" t="s">
        <v>37</v>
      </c>
      <c r="P31" t="s">
        <v>19</v>
      </c>
      <c r="Q31" s="3">
        <v>1771</v>
      </c>
      <c r="R31" s="4">
        <v>204</v>
      </c>
      <c r="S31">
        <f>VLOOKUP(Profits[[#This Row],[Product]],products6[#All],2,FALSE)</f>
        <v>7.64</v>
      </c>
      <c r="T31" s="24">
        <f>Profits[[#This Row],[Units]]*Profits[[#This Row],[Cost per unit]]</f>
        <v>1558.56</v>
      </c>
      <c r="U31" s="24"/>
    </row>
    <row r="32" spans="2:26" x14ac:dyDescent="0.25">
      <c r="B32" t="s">
        <v>41</v>
      </c>
      <c r="C32" t="s">
        <v>35</v>
      </c>
      <c r="D32" t="s">
        <v>15</v>
      </c>
      <c r="E32" s="3">
        <v>2114</v>
      </c>
      <c r="F32" s="4">
        <v>186</v>
      </c>
      <c r="N32" t="s">
        <v>41</v>
      </c>
      <c r="O32" t="s">
        <v>35</v>
      </c>
      <c r="P32" t="s">
        <v>15</v>
      </c>
      <c r="Q32" s="3">
        <v>2114</v>
      </c>
      <c r="R32" s="4">
        <v>186</v>
      </c>
      <c r="S32">
        <f>VLOOKUP(Profits[[#This Row],[Product]],products6[#All],2,FALSE)</f>
        <v>11.73</v>
      </c>
      <c r="T32" s="24">
        <f>Profits[[#This Row],[Units]]*Profits[[#This Row],[Cost per unit]]</f>
        <v>2181.7800000000002</v>
      </c>
      <c r="U32" s="24"/>
    </row>
    <row r="33" spans="2:21" x14ac:dyDescent="0.25">
      <c r="B33" t="s">
        <v>41</v>
      </c>
      <c r="C33" t="s">
        <v>36</v>
      </c>
      <c r="D33" t="s">
        <v>13</v>
      </c>
      <c r="E33" s="3">
        <v>10311</v>
      </c>
      <c r="F33" s="4">
        <v>231</v>
      </c>
      <c r="N33" t="s">
        <v>41</v>
      </c>
      <c r="O33" t="s">
        <v>36</v>
      </c>
      <c r="P33" t="s">
        <v>13</v>
      </c>
      <c r="Q33" s="3">
        <v>10311</v>
      </c>
      <c r="R33" s="4">
        <v>231</v>
      </c>
      <c r="S33">
        <f>VLOOKUP(Profits[[#This Row],[Product]],products6[#All],2,FALSE)</f>
        <v>9.33</v>
      </c>
      <c r="T33" s="24">
        <f>Profits[[#This Row],[Units]]*Profits[[#This Row],[Cost per unit]]</f>
        <v>2155.23</v>
      </c>
      <c r="U33" s="24"/>
    </row>
    <row r="34" spans="2:21" x14ac:dyDescent="0.25">
      <c r="B34" t="s">
        <v>3</v>
      </c>
      <c r="C34" t="s">
        <v>39</v>
      </c>
      <c r="D34" t="s">
        <v>16</v>
      </c>
      <c r="E34" s="3">
        <v>21</v>
      </c>
      <c r="F34" s="4">
        <v>168</v>
      </c>
      <c r="N34" t="s">
        <v>3</v>
      </c>
      <c r="O34" t="s">
        <v>39</v>
      </c>
      <c r="P34" t="s">
        <v>16</v>
      </c>
      <c r="Q34" s="3">
        <v>21</v>
      </c>
      <c r="R34" s="4">
        <v>168</v>
      </c>
      <c r="S34">
        <f>VLOOKUP(Profits[[#This Row],[Product]],products6[#All],2,FALSE)</f>
        <v>8.7899999999999991</v>
      </c>
      <c r="T34" s="24">
        <f>Profits[[#This Row],[Units]]*Profits[[#This Row],[Cost per unit]]</f>
        <v>1476.7199999999998</v>
      </c>
      <c r="U34" s="24"/>
    </row>
    <row r="35" spans="2:21" x14ac:dyDescent="0.25">
      <c r="B35" t="s">
        <v>10</v>
      </c>
      <c r="C35" t="s">
        <v>35</v>
      </c>
      <c r="D35" t="s">
        <v>20</v>
      </c>
      <c r="E35" s="3">
        <v>1974</v>
      </c>
      <c r="F35" s="4">
        <v>195</v>
      </c>
      <c r="N35" t="s">
        <v>10</v>
      </c>
      <c r="O35" t="s">
        <v>35</v>
      </c>
      <c r="P35" t="s">
        <v>20</v>
      </c>
      <c r="Q35" s="3">
        <v>1974</v>
      </c>
      <c r="R35" s="4">
        <v>195</v>
      </c>
      <c r="S35">
        <f>VLOOKUP(Profits[[#This Row],[Product]],products6[#All],2,FALSE)</f>
        <v>10.62</v>
      </c>
      <c r="T35" s="24">
        <f>Profits[[#This Row],[Units]]*Profits[[#This Row],[Cost per unit]]</f>
        <v>2070.8999999999996</v>
      </c>
      <c r="U35" s="24"/>
    </row>
    <row r="36" spans="2:21" x14ac:dyDescent="0.25">
      <c r="B36" t="s">
        <v>5</v>
      </c>
      <c r="C36" t="s">
        <v>36</v>
      </c>
      <c r="D36" t="s">
        <v>23</v>
      </c>
      <c r="E36" s="3">
        <v>6314</v>
      </c>
      <c r="F36" s="4">
        <v>15</v>
      </c>
      <c r="N36" t="s">
        <v>5</v>
      </c>
      <c r="O36" t="s">
        <v>36</v>
      </c>
      <c r="P36" t="s">
        <v>23</v>
      </c>
      <c r="Q36" s="3">
        <v>6314</v>
      </c>
      <c r="R36" s="4">
        <v>15</v>
      </c>
      <c r="S36">
        <f>VLOOKUP(Profits[[#This Row],[Product]],products6[#All],2,FALSE)</f>
        <v>6.49</v>
      </c>
      <c r="T36" s="24">
        <f>Profits[[#This Row],[Units]]*Profits[[#This Row],[Cost per unit]]</f>
        <v>97.350000000000009</v>
      </c>
      <c r="U36" s="24"/>
    </row>
    <row r="37" spans="2:21" x14ac:dyDescent="0.25">
      <c r="B37" t="s">
        <v>10</v>
      </c>
      <c r="C37" t="s">
        <v>37</v>
      </c>
      <c r="D37" t="s">
        <v>23</v>
      </c>
      <c r="E37" s="3">
        <v>4683</v>
      </c>
      <c r="F37" s="4">
        <v>30</v>
      </c>
      <c r="N37" t="s">
        <v>10</v>
      </c>
      <c r="O37" t="s">
        <v>37</v>
      </c>
      <c r="P37" t="s">
        <v>23</v>
      </c>
      <c r="Q37" s="3">
        <v>4683</v>
      </c>
      <c r="R37" s="4">
        <v>30</v>
      </c>
      <c r="S37">
        <f>VLOOKUP(Profits[[#This Row],[Product]],products6[#All],2,FALSE)</f>
        <v>6.49</v>
      </c>
      <c r="T37" s="24">
        <f>Profits[[#This Row],[Units]]*Profits[[#This Row],[Cost per unit]]</f>
        <v>194.70000000000002</v>
      </c>
      <c r="U37" s="24"/>
    </row>
    <row r="38" spans="2:21" x14ac:dyDescent="0.25">
      <c r="B38" t="s">
        <v>41</v>
      </c>
      <c r="C38" t="s">
        <v>37</v>
      </c>
      <c r="D38" t="s">
        <v>24</v>
      </c>
      <c r="E38" s="3">
        <v>6398</v>
      </c>
      <c r="F38" s="4">
        <v>102</v>
      </c>
      <c r="N38" t="s">
        <v>41</v>
      </c>
      <c r="O38" t="s">
        <v>37</v>
      </c>
      <c r="P38" t="s">
        <v>24</v>
      </c>
      <c r="Q38" s="3">
        <v>6398</v>
      </c>
      <c r="R38" s="4">
        <v>102</v>
      </c>
      <c r="S38">
        <f>VLOOKUP(Profits[[#This Row],[Product]],products6[#All],2,FALSE)</f>
        <v>4.97</v>
      </c>
      <c r="T38" s="24">
        <f>Profits[[#This Row],[Units]]*Profits[[#This Row],[Cost per unit]]</f>
        <v>506.94</v>
      </c>
      <c r="U38" s="24"/>
    </row>
    <row r="39" spans="2:21" x14ac:dyDescent="0.25">
      <c r="B39" t="s">
        <v>2</v>
      </c>
      <c r="C39" t="s">
        <v>35</v>
      </c>
      <c r="D39" t="s">
        <v>19</v>
      </c>
      <c r="E39" s="3">
        <v>553</v>
      </c>
      <c r="F39" s="4">
        <v>15</v>
      </c>
      <c r="N39" t="s">
        <v>2</v>
      </c>
      <c r="O39" t="s">
        <v>35</v>
      </c>
      <c r="P39" t="s">
        <v>19</v>
      </c>
      <c r="Q39" s="3">
        <v>553</v>
      </c>
      <c r="R39" s="4">
        <v>15</v>
      </c>
      <c r="S39">
        <f>VLOOKUP(Profits[[#This Row],[Product]],products6[#All],2,FALSE)</f>
        <v>7.64</v>
      </c>
      <c r="T39" s="24">
        <f>Profits[[#This Row],[Units]]*Profits[[#This Row],[Cost per unit]]</f>
        <v>114.6</v>
      </c>
      <c r="U39" s="24"/>
    </row>
    <row r="40" spans="2:21" x14ac:dyDescent="0.25">
      <c r="B40" t="s">
        <v>8</v>
      </c>
      <c r="C40" t="s">
        <v>39</v>
      </c>
      <c r="D40" t="s">
        <v>30</v>
      </c>
      <c r="E40" s="3">
        <v>7021</v>
      </c>
      <c r="F40" s="4">
        <v>183</v>
      </c>
      <c r="N40" t="s">
        <v>8</v>
      </c>
      <c r="O40" t="s">
        <v>39</v>
      </c>
      <c r="P40" t="s">
        <v>30</v>
      </c>
      <c r="Q40" s="3">
        <v>7021</v>
      </c>
      <c r="R40" s="4">
        <v>183</v>
      </c>
      <c r="S40">
        <f>VLOOKUP(Profits[[#This Row],[Product]],products6[#All],2,FALSE)</f>
        <v>14.49</v>
      </c>
      <c r="T40" s="24">
        <f>Profits[[#This Row],[Units]]*Profits[[#This Row],[Cost per unit]]</f>
        <v>2651.67</v>
      </c>
      <c r="U40" s="24"/>
    </row>
    <row r="41" spans="2:21" x14ac:dyDescent="0.25">
      <c r="B41" t="s">
        <v>40</v>
      </c>
      <c r="C41" t="s">
        <v>39</v>
      </c>
      <c r="D41" t="s">
        <v>22</v>
      </c>
      <c r="E41" s="3">
        <v>5817</v>
      </c>
      <c r="F41" s="4">
        <v>12</v>
      </c>
      <c r="N41" t="s">
        <v>40</v>
      </c>
      <c r="O41" t="s">
        <v>39</v>
      </c>
      <c r="P41" t="s">
        <v>22</v>
      </c>
      <c r="Q41" s="3">
        <v>5817</v>
      </c>
      <c r="R41" s="4">
        <v>12</v>
      </c>
      <c r="S41">
        <f>VLOOKUP(Profits[[#This Row],[Product]],products6[#All],2,FALSE)</f>
        <v>9.77</v>
      </c>
      <c r="T41" s="24">
        <f>Profits[[#This Row],[Units]]*Profits[[#This Row],[Cost per unit]]</f>
        <v>117.24</v>
      </c>
      <c r="U41" s="24"/>
    </row>
    <row r="42" spans="2:21" x14ac:dyDescent="0.25">
      <c r="B42" t="s">
        <v>41</v>
      </c>
      <c r="C42" t="s">
        <v>39</v>
      </c>
      <c r="D42" t="s">
        <v>14</v>
      </c>
      <c r="E42" s="3">
        <v>3976</v>
      </c>
      <c r="F42" s="4">
        <v>72</v>
      </c>
      <c r="N42" t="s">
        <v>41</v>
      </c>
      <c r="O42" t="s">
        <v>39</v>
      </c>
      <c r="P42" t="s">
        <v>14</v>
      </c>
      <c r="Q42" s="3">
        <v>3976</v>
      </c>
      <c r="R42" s="4">
        <v>72</v>
      </c>
      <c r="S42">
        <f>VLOOKUP(Profits[[#This Row],[Product]],products6[#All],2,FALSE)</f>
        <v>11.7</v>
      </c>
      <c r="T42" s="24">
        <f>Profits[[#This Row],[Units]]*Profits[[#This Row],[Cost per unit]]</f>
        <v>842.4</v>
      </c>
      <c r="U42" s="24"/>
    </row>
    <row r="43" spans="2:21" x14ac:dyDescent="0.25">
      <c r="B43" t="s">
        <v>6</v>
      </c>
      <c r="C43" t="s">
        <v>38</v>
      </c>
      <c r="D43" t="s">
        <v>27</v>
      </c>
      <c r="E43" s="3">
        <v>1134</v>
      </c>
      <c r="F43" s="4">
        <v>282</v>
      </c>
      <c r="N43" t="s">
        <v>6</v>
      </c>
      <c r="O43" t="s">
        <v>38</v>
      </c>
      <c r="P43" t="s">
        <v>27</v>
      </c>
      <c r="Q43" s="3">
        <v>1134</v>
      </c>
      <c r="R43" s="4">
        <v>282</v>
      </c>
      <c r="S43">
        <f>VLOOKUP(Profits[[#This Row],[Product]],products6[#All],2,FALSE)</f>
        <v>16.73</v>
      </c>
      <c r="T43" s="24">
        <f>Profits[[#This Row],[Units]]*Profits[[#This Row],[Cost per unit]]</f>
        <v>4717.8599999999997</v>
      </c>
      <c r="U43" s="24"/>
    </row>
    <row r="44" spans="2:21" x14ac:dyDescent="0.25">
      <c r="B44" t="s">
        <v>2</v>
      </c>
      <c r="C44" t="s">
        <v>39</v>
      </c>
      <c r="D44" t="s">
        <v>28</v>
      </c>
      <c r="E44" s="3">
        <v>6027</v>
      </c>
      <c r="F44" s="4">
        <v>144</v>
      </c>
      <c r="N44" t="s">
        <v>2</v>
      </c>
      <c r="O44" t="s">
        <v>39</v>
      </c>
      <c r="P44" t="s">
        <v>28</v>
      </c>
      <c r="Q44" s="3">
        <v>6027</v>
      </c>
      <c r="R44" s="4">
        <v>144</v>
      </c>
      <c r="S44">
        <f>VLOOKUP(Profits[[#This Row],[Product]],products6[#All],2,FALSE)</f>
        <v>10.38</v>
      </c>
      <c r="T44" s="24">
        <f>Profits[[#This Row],[Units]]*Profits[[#This Row],[Cost per unit]]</f>
        <v>1494.72</v>
      </c>
      <c r="U44" s="24"/>
    </row>
    <row r="45" spans="2:21" x14ac:dyDescent="0.25">
      <c r="B45" t="s">
        <v>6</v>
      </c>
      <c r="C45" t="s">
        <v>37</v>
      </c>
      <c r="D45" t="s">
        <v>16</v>
      </c>
      <c r="E45" s="3">
        <v>1904</v>
      </c>
      <c r="F45" s="4">
        <v>405</v>
      </c>
      <c r="N45" t="s">
        <v>6</v>
      </c>
      <c r="O45" t="s">
        <v>37</v>
      </c>
      <c r="P45" t="s">
        <v>16</v>
      </c>
      <c r="Q45" s="3">
        <v>1904</v>
      </c>
      <c r="R45" s="4">
        <v>405</v>
      </c>
      <c r="S45">
        <f>VLOOKUP(Profits[[#This Row],[Product]],products6[#All],2,FALSE)</f>
        <v>8.7899999999999991</v>
      </c>
      <c r="T45" s="24">
        <f>Profits[[#This Row],[Units]]*Profits[[#This Row],[Cost per unit]]</f>
        <v>3559.95</v>
      </c>
      <c r="U45" s="24"/>
    </row>
    <row r="46" spans="2:21" x14ac:dyDescent="0.25">
      <c r="B46" t="s">
        <v>7</v>
      </c>
      <c r="C46" t="s">
        <v>34</v>
      </c>
      <c r="D46" t="s">
        <v>32</v>
      </c>
      <c r="E46" s="3">
        <v>3262</v>
      </c>
      <c r="F46" s="4">
        <v>75</v>
      </c>
      <c r="N46" t="s">
        <v>7</v>
      </c>
      <c r="O46" t="s">
        <v>34</v>
      </c>
      <c r="P46" t="s">
        <v>32</v>
      </c>
      <c r="Q46" s="3">
        <v>3262</v>
      </c>
      <c r="R46" s="4">
        <v>75</v>
      </c>
      <c r="S46">
        <f>VLOOKUP(Profits[[#This Row],[Product]],products6[#All],2,FALSE)</f>
        <v>8.65</v>
      </c>
      <c r="T46" s="24">
        <f>Profits[[#This Row],[Units]]*Profits[[#This Row],[Cost per unit]]</f>
        <v>648.75</v>
      </c>
      <c r="U46" s="24"/>
    </row>
    <row r="47" spans="2:21" x14ac:dyDescent="0.25">
      <c r="B47" t="s">
        <v>40</v>
      </c>
      <c r="C47" t="s">
        <v>34</v>
      </c>
      <c r="D47" t="s">
        <v>27</v>
      </c>
      <c r="E47" s="3">
        <v>2289</v>
      </c>
      <c r="F47" s="4">
        <v>135</v>
      </c>
      <c r="N47" t="s">
        <v>40</v>
      </c>
      <c r="O47" t="s">
        <v>34</v>
      </c>
      <c r="P47" t="s">
        <v>27</v>
      </c>
      <c r="Q47" s="3">
        <v>2289</v>
      </c>
      <c r="R47" s="4">
        <v>135</v>
      </c>
      <c r="S47">
        <f>VLOOKUP(Profits[[#This Row],[Product]],products6[#All],2,FALSE)</f>
        <v>16.73</v>
      </c>
      <c r="T47" s="24">
        <f>Profits[[#This Row],[Units]]*Profits[[#This Row],[Cost per unit]]</f>
        <v>2258.5500000000002</v>
      </c>
      <c r="U47" s="24"/>
    </row>
    <row r="48" spans="2:21" x14ac:dyDescent="0.25">
      <c r="B48" t="s">
        <v>5</v>
      </c>
      <c r="C48" t="s">
        <v>34</v>
      </c>
      <c r="D48" t="s">
        <v>27</v>
      </c>
      <c r="E48" s="3">
        <v>6986</v>
      </c>
      <c r="F48" s="4">
        <v>21</v>
      </c>
      <c r="N48" t="s">
        <v>5</v>
      </c>
      <c r="O48" t="s">
        <v>34</v>
      </c>
      <c r="P48" t="s">
        <v>27</v>
      </c>
      <c r="Q48" s="3">
        <v>6986</v>
      </c>
      <c r="R48" s="4">
        <v>21</v>
      </c>
      <c r="S48">
        <f>VLOOKUP(Profits[[#This Row],[Product]],products6[#All],2,FALSE)</f>
        <v>16.73</v>
      </c>
      <c r="T48" s="24">
        <f>Profits[[#This Row],[Units]]*Profits[[#This Row],[Cost per unit]]</f>
        <v>351.33</v>
      </c>
      <c r="U48" s="24"/>
    </row>
    <row r="49" spans="2:21" x14ac:dyDescent="0.25">
      <c r="B49" t="s">
        <v>2</v>
      </c>
      <c r="C49" t="s">
        <v>38</v>
      </c>
      <c r="D49" t="s">
        <v>23</v>
      </c>
      <c r="E49" s="3">
        <v>4417</v>
      </c>
      <c r="F49" s="4">
        <v>153</v>
      </c>
      <c r="N49" t="s">
        <v>2</v>
      </c>
      <c r="O49" t="s">
        <v>38</v>
      </c>
      <c r="P49" t="s">
        <v>23</v>
      </c>
      <c r="Q49" s="3">
        <v>4417</v>
      </c>
      <c r="R49" s="4">
        <v>153</v>
      </c>
      <c r="S49">
        <f>VLOOKUP(Profits[[#This Row],[Product]],products6[#All],2,FALSE)</f>
        <v>6.49</v>
      </c>
      <c r="T49" s="24">
        <f>Profits[[#This Row],[Units]]*Profits[[#This Row],[Cost per unit]]</f>
        <v>992.97</v>
      </c>
      <c r="U49" s="24"/>
    </row>
    <row r="50" spans="2:21" x14ac:dyDescent="0.25">
      <c r="B50" t="s">
        <v>6</v>
      </c>
      <c r="C50" t="s">
        <v>34</v>
      </c>
      <c r="D50" t="s">
        <v>15</v>
      </c>
      <c r="E50" s="3">
        <v>1442</v>
      </c>
      <c r="F50" s="4">
        <v>15</v>
      </c>
      <c r="N50" t="s">
        <v>6</v>
      </c>
      <c r="O50" t="s">
        <v>34</v>
      </c>
      <c r="P50" t="s">
        <v>15</v>
      </c>
      <c r="Q50" s="3">
        <v>1442</v>
      </c>
      <c r="R50" s="4">
        <v>15</v>
      </c>
      <c r="S50">
        <f>VLOOKUP(Profits[[#This Row],[Product]],products6[#All],2,FALSE)</f>
        <v>11.73</v>
      </c>
      <c r="T50" s="24">
        <f>Profits[[#This Row],[Units]]*Profits[[#This Row],[Cost per unit]]</f>
        <v>175.95000000000002</v>
      </c>
      <c r="U50" s="24"/>
    </row>
    <row r="51" spans="2:21" x14ac:dyDescent="0.25">
      <c r="B51" t="s">
        <v>3</v>
      </c>
      <c r="C51" t="s">
        <v>35</v>
      </c>
      <c r="D51" t="s">
        <v>14</v>
      </c>
      <c r="E51" s="3">
        <v>2415</v>
      </c>
      <c r="F51" s="4">
        <v>255</v>
      </c>
      <c r="N51" t="s">
        <v>3</v>
      </c>
      <c r="O51" t="s">
        <v>35</v>
      </c>
      <c r="P51" t="s">
        <v>14</v>
      </c>
      <c r="Q51" s="3">
        <v>2415</v>
      </c>
      <c r="R51" s="4">
        <v>255</v>
      </c>
      <c r="S51">
        <f>VLOOKUP(Profits[[#This Row],[Product]],products6[#All],2,FALSE)</f>
        <v>11.7</v>
      </c>
      <c r="T51" s="24">
        <f>Profits[[#This Row],[Units]]*Profits[[#This Row],[Cost per unit]]</f>
        <v>2983.5</v>
      </c>
      <c r="U51" s="24"/>
    </row>
    <row r="52" spans="2:21" x14ac:dyDescent="0.25">
      <c r="B52" t="s">
        <v>2</v>
      </c>
      <c r="C52" t="s">
        <v>37</v>
      </c>
      <c r="D52" t="s">
        <v>19</v>
      </c>
      <c r="E52" s="3">
        <v>238</v>
      </c>
      <c r="F52" s="4">
        <v>18</v>
      </c>
      <c r="N52" t="s">
        <v>2</v>
      </c>
      <c r="O52" t="s">
        <v>37</v>
      </c>
      <c r="P52" t="s">
        <v>19</v>
      </c>
      <c r="Q52" s="3">
        <v>238</v>
      </c>
      <c r="R52" s="4">
        <v>18</v>
      </c>
      <c r="S52">
        <f>VLOOKUP(Profits[[#This Row],[Product]],products6[#All],2,FALSE)</f>
        <v>7.64</v>
      </c>
      <c r="T52" s="24">
        <f>Profits[[#This Row],[Units]]*Profits[[#This Row],[Cost per unit]]</f>
        <v>137.51999999999998</v>
      </c>
      <c r="U52" s="24"/>
    </row>
    <row r="53" spans="2:21" x14ac:dyDescent="0.25">
      <c r="B53" t="s">
        <v>6</v>
      </c>
      <c r="C53" t="s">
        <v>37</v>
      </c>
      <c r="D53" t="s">
        <v>23</v>
      </c>
      <c r="E53" s="3">
        <v>4949</v>
      </c>
      <c r="F53" s="4">
        <v>189</v>
      </c>
      <c r="N53" t="s">
        <v>6</v>
      </c>
      <c r="O53" t="s">
        <v>37</v>
      </c>
      <c r="P53" t="s">
        <v>23</v>
      </c>
      <c r="Q53" s="3">
        <v>4949</v>
      </c>
      <c r="R53" s="4">
        <v>189</v>
      </c>
      <c r="S53">
        <f>VLOOKUP(Profits[[#This Row],[Product]],products6[#All],2,FALSE)</f>
        <v>6.49</v>
      </c>
      <c r="T53" s="24">
        <f>Profits[[#This Row],[Units]]*Profits[[#This Row],[Cost per unit]]</f>
        <v>1226.6100000000001</v>
      </c>
      <c r="U53" s="24"/>
    </row>
    <row r="54" spans="2:21" x14ac:dyDescent="0.25">
      <c r="B54" t="s">
        <v>5</v>
      </c>
      <c r="C54" t="s">
        <v>38</v>
      </c>
      <c r="D54" t="s">
        <v>32</v>
      </c>
      <c r="E54" s="3">
        <v>5075</v>
      </c>
      <c r="F54" s="4">
        <v>21</v>
      </c>
      <c r="N54" t="s">
        <v>5</v>
      </c>
      <c r="O54" t="s">
        <v>38</v>
      </c>
      <c r="P54" t="s">
        <v>32</v>
      </c>
      <c r="Q54" s="3">
        <v>5075</v>
      </c>
      <c r="R54" s="4">
        <v>21</v>
      </c>
      <c r="S54">
        <f>VLOOKUP(Profits[[#This Row],[Product]],products6[#All],2,FALSE)</f>
        <v>8.65</v>
      </c>
      <c r="T54" s="24">
        <f>Profits[[#This Row],[Units]]*Profits[[#This Row],[Cost per unit]]</f>
        <v>181.65</v>
      </c>
      <c r="U54" s="24"/>
    </row>
    <row r="55" spans="2:21" x14ac:dyDescent="0.25">
      <c r="B55" t="s">
        <v>3</v>
      </c>
      <c r="C55" t="s">
        <v>36</v>
      </c>
      <c r="D55" t="s">
        <v>16</v>
      </c>
      <c r="E55" s="3">
        <v>9198</v>
      </c>
      <c r="F55" s="4">
        <v>36</v>
      </c>
      <c r="N55" t="s">
        <v>3</v>
      </c>
      <c r="O55" t="s">
        <v>36</v>
      </c>
      <c r="P55" t="s">
        <v>16</v>
      </c>
      <c r="Q55" s="3">
        <v>9198</v>
      </c>
      <c r="R55" s="4">
        <v>36</v>
      </c>
      <c r="S55">
        <f>VLOOKUP(Profits[[#This Row],[Product]],products6[#All],2,FALSE)</f>
        <v>8.7899999999999991</v>
      </c>
      <c r="T55" s="24">
        <f>Profits[[#This Row],[Units]]*Profits[[#This Row],[Cost per unit]]</f>
        <v>316.43999999999994</v>
      </c>
      <c r="U55" s="24"/>
    </row>
    <row r="56" spans="2:21" x14ac:dyDescent="0.25">
      <c r="B56" t="s">
        <v>6</v>
      </c>
      <c r="C56" t="s">
        <v>34</v>
      </c>
      <c r="D56" t="s">
        <v>29</v>
      </c>
      <c r="E56" s="3">
        <v>3339</v>
      </c>
      <c r="F56" s="4">
        <v>75</v>
      </c>
      <c r="N56" t="s">
        <v>6</v>
      </c>
      <c r="O56" t="s">
        <v>34</v>
      </c>
      <c r="P56" t="s">
        <v>29</v>
      </c>
      <c r="Q56" s="3">
        <v>3339</v>
      </c>
      <c r="R56" s="4">
        <v>75</v>
      </c>
      <c r="S56">
        <f>VLOOKUP(Profits[[#This Row],[Product]],products6[#All],2,FALSE)</f>
        <v>7.16</v>
      </c>
      <c r="T56" s="24">
        <f>Profits[[#This Row],[Units]]*Profits[[#This Row],[Cost per unit]]</f>
        <v>537</v>
      </c>
      <c r="U56" s="24"/>
    </row>
    <row r="57" spans="2:21" x14ac:dyDescent="0.25">
      <c r="B57" t="s">
        <v>40</v>
      </c>
      <c r="C57" t="s">
        <v>34</v>
      </c>
      <c r="D57" t="s">
        <v>17</v>
      </c>
      <c r="E57" s="3">
        <v>5019</v>
      </c>
      <c r="F57" s="4">
        <v>156</v>
      </c>
      <c r="N57" t="s">
        <v>40</v>
      </c>
      <c r="O57" t="s">
        <v>34</v>
      </c>
      <c r="P57" t="s">
        <v>17</v>
      </c>
      <c r="Q57" s="3">
        <v>5019</v>
      </c>
      <c r="R57" s="4">
        <v>156</v>
      </c>
      <c r="S57">
        <f>VLOOKUP(Profits[[#This Row],[Product]],products6[#All],2,FALSE)</f>
        <v>3.11</v>
      </c>
      <c r="T57" s="24">
        <f>Profits[[#This Row],[Units]]*Profits[[#This Row],[Cost per unit]]</f>
        <v>485.15999999999997</v>
      </c>
      <c r="U57" s="24"/>
    </row>
    <row r="58" spans="2:21" x14ac:dyDescent="0.25">
      <c r="B58" t="s">
        <v>5</v>
      </c>
      <c r="C58" t="s">
        <v>36</v>
      </c>
      <c r="D58" t="s">
        <v>16</v>
      </c>
      <c r="E58" s="3">
        <v>16184</v>
      </c>
      <c r="F58" s="4">
        <v>39</v>
      </c>
      <c r="N58" t="s">
        <v>5</v>
      </c>
      <c r="O58" t="s">
        <v>36</v>
      </c>
      <c r="P58" t="s">
        <v>16</v>
      </c>
      <c r="Q58" s="3">
        <v>16184</v>
      </c>
      <c r="R58" s="4">
        <v>39</v>
      </c>
      <c r="S58">
        <f>VLOOKUP(Profits[[#This Row],[Product]],products6[#All],2,FALSE)</f>
        <v>8.7899999999999991</v>
      </c>
      <c r="T58" s="24">
        <f>Profits[[#This Row],[Units]]*Profits[[#This Row],[Cost per unit]]</f>
        <v>342.80999999999995</v>
      </c>
      <c r="U58" s="24"/>
    </row>
    <row r="59" spans="2:21" x14ac:dyDescent="0.25">
      <c r="B59" t="s">
        <v>6</v>
      </c>
      <c r="C59" t="s">
        <v>36</v>
      </c>
      <c r="D59" t="s">
        <v>21</v>
      </c>
      <c r="E59" s="3">
        <v>497</v>
      </c>
      <c r="F59" s="4">
        <v>63</v>
      </c>
      <c r="N59" t="s">
        <v>6</v>
      </c>
      <c r="O59" t="s">
        <v>36</v>
      </c>
      <c r="P59" t="s">
        <v>21</v>
      </c>
      <c r="Q59" s="3">
        <v>497</v>
      </c>
      <c r="R59" s="4">
        <v>63</v>
      </c>
      <c r="S59">
        <f>VLOOKUP(Profits[[#This Row],[Product]],products6[#All],2,FALSE)</f>
        <v>9</v>
      </c>
      <c r="T59" s="24">
        <f>Profits[[#This Row],[Units]]*Profits[[#This Row],[Cost per unit]]</f>
        <v>567</v>
      </c>
      <c r="U59" s="24"/>
    </row>
    <row r="60" spans="2:21" x14ac:dyDescent="0.25">
      <c r="B60" t="s">
        <v>2</v>
      </c>
      <c r="C60" t="s">
        <v>36</v>
      </c>
      <c r="D60" t="s">
        <v>29</v>
      </c>
      <c r="E60" s="3">
        <v>8211</v>
      </c>
      <c r="F60" s="4">
        <v>75</v>
      </c>
      <c r="N60" t="s">
        <v>2</v>
      </c>
      <c r="O60" t="s">
        <v>36</v>
      </c>
      <c r="P60" t="s">
        <v>29</v>
      </c>
      <c r="Q60" s="3">
        <v>8211</v>
      </c>
      <c r="R60" s="4">
        <v>75</v>
      </c>
      <c r="S60">
        <f>VLOOKUP(Profits[[#This Row],[Product]],products6[#All],2,FALSE)</f>
        <v>7.16</v>
      </c>
      <c r="T60" s="24">
        <f>Profits[[#This Row],[Units]]*Profits[[#This Row],[Cost per unit]]</f>
        <v>537</v>
      </c>
      <c r="U60" s="24"/>
    </row>
    <row r="61" spans="2:21" x14ac:dyDescent="0.25">
      <c r="B61" t="s">
        <v>2</v>
      </c>
      <c r="C61" t="s">
        <v>38</v>
      </c>
      <c r="D61" t="s">
        <v>28</v>
      </c>
      <c r="E61" s="3">
        <v>6580</v>
      </c>
      <c r="F61" s="4">
        <v>183</v>
      </c>
      <c r="N61" t="s">
        <v>2</v>
      </c>
      <c r="O61" t="s">
        <v>38</v>
      </c>
      <c r="P61" t="s">
        <v>28</v>
      </c>
      <c r="Q61" s="3">
        <v>6580</v>
      </c>
      <c r="R61" s="4">
        <v>183</v>
      </c>
      <c r="S61">
        <f>VLOOKUP(Profits[[#This Row],[Product]],products6[#All],2,FALSE)</f>
        <v>10.38</v>
      </c>
      <c r="T61" s="24">
        <f>Profits[[#This Row],[Units]]*Profits[[#This Row],[Cost per unit]]</f>
        <v>1899.5400000000002</v>
      </c>
      <c r="U61" s="24"/>
    </row>
    <row r="62" spans="2:21" x14ac:dyDescent="0.25">
      <c r="B62" t="s">
        <v>41</v>
      </c>
      <c r="C62" t="s">
        <v>35</v>
      </c>
      <c r="D62" t="s">
        <v>13</v>
      </c>
      <c r="E62" s="3">
        <v>4760</v>
      </c>
      <c r="F62" s="4">
        <v>69</v>
      </c>
      <c r="N62" t="s">
        <v>41</v>
      </c>
      <c r="O62" t="s">
        <v>35</v>
      </c>
      <c r="P62" t="s">
        <v>13</v>
      </c>
      <c r="Q62" s="3">
        <v>4760</v>
      </c>
      <c r="R62" s="4">
        <v>69</v>
      </c>
      <c r="S62">
        <f>VLOOKUP(Profits[[#This Row],[Product]],products6[#All],2,FALSE)</f>
        <v>9.33</v>
      </c>
      <c r="T62" s="24">
        <f>Profits[[#This Row],[Units]]*Profits[[#This Row],[Cost per unit]]</f>
        <v>643.77</v>
      </c>
      <c r="U62" s="24"/>
    </row>
    <row r="63" spans="2:21" x14ac:dyDescent="0.25">
      <c r="B63" t="s">
        <v>40</v>
      </c>
      <c r="C63" t="s">
        <v>36</v>
      </c>
      <c r="D63" t="s">
        <v>25</v>
      </c>
      <c r="E63" s="3">
        <v>5439</v>
      </c>
      <c r="F63" s="4">
        <v>30</v>
      </c>
      <c r="N63" t="s">
        <v>40</v>
      </c>
      <c r="O63" t="s">
        <v>36</v>
      </c>
      <c r="P63" t="s">
        <v>25</v>
      </c>
      <c r="Q63" s="3">
        <v>5439</v>
      </c>
      <c r="R63" s="4">
        <v>30</v>
      </c>
      <c r="S63">
        <f>VLOOKUP(Profits[[#This Row],[Product]],products6[#All],2,FALSE)</f>
        <v>13.15</v>
      </c>
      <c r="T63" s="24">
        <f>Profits[[#This Row],[Units]]*Profits[[#This Row],[Cost per unit]]</f>
        <v>394.5</v>
      </c>
      <c r="U63" s="24"/>
    </row>
    <row r="64" spans="2:21" x14ac:dyDescent="0.25">
      <c r="B64" t="s">
        <v>41</v>
      </c>
      <c r="C64" t="s">
        <v>34</v>
      </c>
      <c r="D64" t="s">
        <v>17</v>
      </c>
      <c r="E64" s="3">
        <v>1463</v>
      </c>
      <c r="F64" s="4">
        <v>39</v>
      </c>
      <c r="N64" t="s">
        <v>41</v>
      </c>
      <c r="O64" t="s">
        <v>34</v>
      </c>
      <c r="P64" t="s">
        <v>17</v>
      </c>
      <c r="Q64" s="3">
        <v>1463</v>
      </c>
      <c r="R64" s="4">
        <v>39</v>
      </c>
      <c r="S64">
        <f>VLOOKUP(Profits[[#This Row],[Product]],products6[#All],2,FALSE)</f>
        <v>3.11</v>
      </c>
      <c r="T64" s="24">
        <f>Profits[[#This Row],[Units]]*Profits[[#This Row],[Cost per unit]]</f>
        <v>121.28999999999999</v>
      </c>
      <c r="U64" s="24"/>
    </row>
    <row r="65" spans="2:21" x14ac:dyDescent="0.25">
      <c r="B65" t="s">
        <v>3</v>
      </c>
      <c r="C65" t="s">
        <v>34</v>
      </c>
      <c r="D65" t="s">
        <v>32</v>
      </c>
      <c r="E65" s="3">
        <v>7777</v>
      </c>
      <c r="F65" s="4">
        <v>504</v>
      </c>
      <c r="N65" t="s">
        <v>3</v>
      </c>
      <c r="O65" t="s">
        <v>34</v>
      </c>
      <c r="P65" t="s">
        <v>32</v>
      </c>
      <c r="Q65" s="3">
        <v>7777</v>
      </c>
      <c r="R65" s="4">
        <v>504</v>
      </c>
      <c r="S65">
        <f>VLOOKUP(Profits[[#This Row],[Product]],products6[#All],2,FALSE)</f>
        <v>8.65</v>
      </c>
      <c r="T65" s="24">
        <f>Profits[[#This Row],[Units]]*Profits[[#This Row],[Cost per unit]]</f>
        <v>4359.6000000000004</v>
      </c>
      <c r="U65" s="24"/>
    </row>
    <row r="66" spans="2:21" x14ac:dyDescent="0.25">
      <c r="B66" t="s">
        <v>9</v>
      </c>
      <c r="C66" t="s">
        <v>37</v>
      </c>
      <c r="D66" t="s">
        <v>29</v>
      </c>
      <c r="E66" s="3">
        <v>1085</v>
      </c>
      <c r="F66" s="4">
        <v>273</v>
      </c>
      <c r="N66" t="s">
        <v>9</v>
      </c>
      <c r="O66" t="s">
        <v>37</v>
      </c>
      <c r="P66" t="s">
        <v>29</v>
      </c>
      <c r="Q66" s="3">
        <v>1085</v>
      </c>
      <c r="R66" s="4">
        <v>273</v>
      </c>
      <c r="S66">
        <f>VLOOKUP(Profits[[#This Row],[Product]],products6[#All],2,FALSE)</f>
        <v>7.16</v>
      </c>
      <c r="T66" s="24">
        <f>Profits[[#This Row],[Units]]*Profits[[#This Row],[Cost per unit]]</f>
        <v>1954.68</v>
      </c>
      <c r="U66" s="24"/>
    </row>
    <row r="67" spans="2:21" x14ac:dyDescent="0.25">
      <c r="B67" t="s">
        <v>5</v>
      </c>
      <c r="C67" t="s">
        <v>37</v>
      </c>
      <c r="D67" t="s">
        <v>31</v>
      </c>
      <c r="E67" s="3">
        <v>182</v>
      </c>
      <c r="F67" s="4">
        <v>48</v>
      </c>
      <c r="N67" t="s">
        <v>5</v>
      </c>
      <c r="O67" t="s">
        <v>37</v>
      </c>
      <c r="P67" t="s">
        <v>31</v>
      </c>
      <c r="Q67" s="3">
        <v>182</v>
      </c>
      <c r="R67" s="4">
        <v>48</v>
      </c>
      <c r="S67">
        <f>VLOOKUP(Profits[[#This Row],[Product]],products6[#All],2,FALSE)</f>
        <v>5.79</v>
      </c>
      <c r="T67" s="24">
        <f>Profits[[#This Row],[Units]]*Profits[[#This Row],[Cost per unit]]</f>
        <v>277.92</v>
      </c>
      <c r="U67" s="24"/>
    </row>
    <row r="68" spans="2:21" x14ac:dyDescent="0.25">
      <c r="B68" t="s">
        <v>6</v>
      </c>
      <c r="C68" t="s">
        <v>34</v>
      </c>
      <c r="D68" t="s">
        <v>27</v>
      </c>
      <c r="E68" s="3">
        <v>4242</v>
      </c>
      <c r="F68" s="4">
        <v>207</v>
      </c>
      <c r="N68" t="s">
        <v>6</v>
      </c>
      <c r="O68" t="s">
        <v>34</v>
      </c>
      <c r="P68" t="s">
        <v>27</v>
      </c>
      <c r="Q68" s="3">
        <v>4242</v>
      </c>
      <c r="R68" s="4">
        <v>207</v>
      </c>
      <c r="S68">
        <f>VLOOKUP(Profits[[#This Row],[Product]],products6[#All],2,FALSE)</f>
        <v>16.73</v>
      </c>
      <c r="T68" s="24">
        <f>Profits[[#This Row],[Units]]*Profits[[#This Row],[Cost per unit]]</f>
        <v>3463.11</v>
      </c>
      <c r="U68" s="24"/>
    </row>
    <row r="69" spans="2:21" x14ac:dyDescent="0.25">
      <c r="B69" t="s">
        <v>6</v>
      </c>
      <c r="C69" t="s">
        <v>36</v>
      </c>
      <c r="D69" t="s">
        <v>32</v>
      </c>
      <c r="E69" s="3">
        <v>6118</v>
      </c>
      <c r="F69" s="4">
        <v>9</v>
      </c>
      <c r="N69" t="s">
        <v>6</v>
      </c>
      <c r="O69" t="s">
        <v>36</v>
      </c>
      <c r="P69" t="s">
        <v>32</v>
      </c>
      <c r="Q69" s="3">
        <v>6118</v>
      </c>
      <c r="R69" s="4">
        <v>9</v>
      </c>
      <c r="S69">
        <f>VLOOKUP(Profits[[#This Row],[Product]],products6[#All],2,FALSE)</f>
        <v>8.65</v>
      </c>
      <c r="T69" s="24">
        <f>Profits[[#This Row],[Units]]*Profits[[#This Row],[Cost per unit]]</f>
        <v>77.850000000000009</v>
      </c>
      <c r="U69" s="24"/>
    </row>
    <row r="70" spans="2:21" x14ac:dyDescent="0.25">
      <c r="B70" t="s">
        <v>10</v>
      </c>
      <c r="C70" t="s">
        <v>36</v>
      </c>
      <c r="D70" t="s">
        <v>23</v>
      </c>
      <c r="E70" s="3">
        <v>2317</v>
      </c>
      <c r="F70" s="4">
        <v>261</v>
      </c>
      <c r="N70" t="s">
        <v>10</v>
      </c>
      <c r="O70" t="s">
        <v>36</v>
      </c>
      <c r="P70" t="s">
        <v>23</v>
      </c>
      <c r="Q70" s="3">
        <v>2317</v>
      </c>
      <c r="R70" s="4">
        <v>261</v>
      </c>
      <c r="S70">
        <f>VLOOKUP(Profits[[#This Row],[Product]],products6[#All],2,FALSE)</f>
        <v>6.49</v>
      </c>
      <c r="T70" s="24">
        <f>Profits[[#This Row],[Units]]*Profits[[#This Row],[Cost per unit]]</f>
        <v>1693.89</v>
      </c>
      <c r="U70" s="24"/>
    </row>
    <row r="71" spans="2:21" x14ac:dyDescent="0.25">
      <c r="B71" t="s">
        <v>6</v>
      </c>
      <c r="C71" t="s">
        <v>38</v>
      </c>
      <c r="D71" t="s">
        <v>16</v>
      </c>
      <c r="E71" s="3">
        <v>938</v>
      </c>
      <c r="F71" s="4">
        <v>6</v>
      </c>
      <c r="N71" t="s">
        <v>6</v>
      </c>
      <c r="O71" t="s">
        <v>38</v>
      </c>
      <c r="P71" t="s">
        <v>16</v>
      </c>
      <c r="Q71" s="3">
        <v>938</v>
      </c>
      <c r="R71" s="4">
        <v>6</v>
      </c>
      <c r="S71">
        <f>VLOOKUP(Profits[[#This Row],[Product]],products6[#All],2,FALSE)</f>
        <v>8.7899999999999991</v>
      </c>
      <c r="T71" s="24">
        <f>Profits[[#This Row],[Units]]*Profits[[#This Row],[Cost per unit]]</f>
        <v>52.739999999999995</v>
      </c>
      <c r="U71" s="24"/>
    </row>
    <row r="72" spans="2:21" x14ac:dyDescent="0.25">
      <c r="B72" t="s">
        <v>8</v>
      </c>
      <c r="C72" t="s">
        <v>37</v>
      </c>
      <c r="D72" t="s">
        <v>15</v>
      </c>
      <c r="E72" s="3">
        <v>9709</v>
      </c>
      <c r="F72" s="4">
        <v>30</v>
      </c>
      <c r="N72" t="s">
        <v>8</v>
      </c>
      <c r="O72" t="s">
        <v>37</v>
      </c>
      <c r="P72" t="s">
        <v>15</v>
      </c>
      <c r="Q72" s="3">
        <v>9709</v>
      </c>
      <c r="R72" s="4">
        <v>30</v>
      </c>
      <c r="S72">
        <f>VLOOKUP(Profits[[#This Row],[Product]],products6[#All],2,FALSE)</f>
        <v>11.73</v>
      </c>
      <c r="T72" s="24">
        <f>Profits[[#This Row],[Units]]*Profits[[#This Row],[Cost per unit]]</f>
        <v>351.90000000000003</v>
      </c>
      <c r="U72" s="24"/>
    </row>
    <row r="73" spans="2:21" x14ac:dyDescent="0.25">
      <c r="B73" t="s">
        <v>7</v>
      </c>
      <c r="C73" t="s">
        <v>34</v>
      </c>
      <c r="D73" t="s">
        <v>20</v>
      </c>
      <c r="E73" s="3">
        <v>2205</v>
      </c>
      <c r="F73" s="4">
        <v>138</v>
      </c>
      <c r="N73" t="s">
        <v>7</v>
      </c>
      <c r="O73" t="s">
        <v>34</v>
      </c>
      <c r="P73" t="s">
        <v>20</v>
      </c>
      <c r="Q73" s="3">
        <v>2205</v>
      </c>
      <c r="R73" s="4">
        <v>138</v>
      </c>
      <c r="S73">
        <f>VLOOKUP(Profits[[#This Row],[Product]],products6[#All],2,FALSE)</f>
        <v>10.62</v>
      </c>
      <c r="T73" s="24">
        <f>Profits[[#This Row],[Units]]*Profits[[#This Row],[Cost per unit]]</f>
        <v>1465.56</v>
      </c>
      <c r="U73" s="24"/>
    </row>
    <row r="74" spans="2:21" x14ac:dyDescent="0.25">
      <c r="B74" t="s">
        <v>7</v>
      </c>
      <c r="C74" t="s">
        <v>37</v>
      </c>
      <c r="D74" t="s">
        <v>17</v>
      </c>
      <c r="E74" s="3">
        <v>4487</v>
      </c>
      <c r="F74" s="4">
        <v>111</v>
      </c>
      <c r="N74" t="s">
        <v>7</v>
      </c>
      <c r="O74" t="s">
        <v>37</v>
      </c>
      <c r="P74" t="s">
        <v>17</v>
      </c>
      <c r="Q74" s="3">
        <v>4487</v>
      </c>
      <c r="R74" s="4">
        <v>111</v>
      </c>
      <c r="S74">
        <f>VLOOKUP(Profits[[#This Row],[Product]],products6[#All],2,FALSE)</f>
        <v>3.11</v>
      </c>
      <c r="T74" s="24">
        <f>Profits[[#This Row],[Units]]*Profits[[#This Row],[Cost per unit]]</f>
        <v>345.21</v>
      </c>
      <c r="U74" s="24"/>
    </row>
    <row r="75" spans="2:21" x14ac:dyDescent="0.25">
      <c r="B75" t="s">
        <v>5</v>
      </c>
      <c r="C75" t="s">
        <v>35</v>
      </c>
      <c r="D75" t="s">
        <v>18</v>
      </c>
      <c r="E75" s="3">
        <v>2415</v>
      </c>
      <c r="F75" s="4">
        <v>15</v>
      </c>
      <c r="N75" t="s">
        <v>5</v>
      </c>
      <c r="O75" t="s">
        <v>35</v>
      </c>
      <c r="P75" t="s">
        <v>18</v>
      </c>
      <c r="Q75" s="3">
        <v>2415</v>
      </c>
      <c r="R75" s="4">
        <v>15</v>
      </c>
      <c r="S75">
        <f>VLOOKUP(Profits[[#This Row],[Product]],products6[#All],2,FALSE)</f>
        <v>6.47</v>
      </c>
      <c r="T75" s="24">
        <f>Profits[[#This Row],[Units]]*Profits[[#This Row],[Cost per unit]]</f>
        <v>97.05</v>
      </c>
      <c r="U75" s="24"/>
    </row>
    <row r="76" spans="2:21" x14ac:dyDescent="0.25">
      <c r="B76" t="s">
        <v>40</v>
      </c>
      <c r="C76" t="s">
        <v>34</v>
      </c>
      <c r="D76" t="s">
        <v>19</v>
      </c>
      <c r="E76" s="3">
        <v>4018</v>
      </c>
      <c r="F76" s="4">
        <v>162</v>
      </c>
      <c r="N76" t="s">
        <v>40</v>
      </c>
      <c r="O76" t="s">
        <v>34</v>
      </c>
      <c r="P76" t="s">
        <v>19</v>
      </c>
      <c r="Q76" s="3">
        <v>4018</v>
      </c>
      <c r="R76" s="4">
        <v>162</v>
      </c>
      <c r="S76">
        <f>VLOOKUP(Profits[[#This Row],[Product]],products6[#All],2,FALSE)</f>
        <v>7.64</v>
      </c>
      <c r="T76" s="24">
        <f>Profits[[#This Row],[Units]]*Profits[[#This Row],[Cost per unit]]</f>
        <v>1237.6799999999998</v>
      </c>
      <c r="U76" s="24"/>
    </row>
    <row r="77" spans="2:21" x14ac:dyDescent="0.25">
      <c r="B77" t="s">
        <v>5</v>
      </c>
      <c r="C77" t="s">
        <v>34</v>
      </c>
      <c r="D77" t="s">
        <v>19</v>
      </c>
      <c r="E77" s="3">
        <v>861</v>
      </c>
      <c r="F77" s="4">
        <v>195</v>
      </c>
      <c r="N77" t="s">
        <v>5</v>
      </c>
      <c r="O77" t="s">
        <v>34</v>
      </c>
      <c r="P77" t="s">
        <v>19</v>
      </c>
      <c r="Q77" s="3">
        <v>861</v>
      </c>
      <c r="R77" s="4">
        <v>195</v>
      </c>
      <c r="S77">
        <f>VLOOKUP(Profits[[#This Row],[Product]],products6[#All],2,FALSE)</f>
        <v>7.64</v>
      </c>
      <c r="T77" s="24">
        <f>Profits[[#This Row],[Units]]*Profits[[#This Row],[Cost per unit]]</f>
        <v>1489.8</v>
      </c>
      <c r="U77" s="24"/>
    </row>
    <row r="78" spans="2:21" x14ac:dyDescent="0.25">
      <c r="B78" t="s">
        <v>10</v>
      </c>
      <c r="C78" t="s">
        <v>38</v>
      </c>
      <c r="D78" t="s">
        <v>14</v>
      </c>
      <c r="E78" s="3">
        <v>5586</v>
      </c>
      <c r="F78" s="4">
        <v>525</v>
      </c>
      <c r="N78" t="s">
        <v>10</v>
      </c>
      <c r="O78" t="s">
        <v>38</v>
      </c>
      <c r="P78" t="s">
        <v>14</v>
      </c>
      <c r="Q78" s="3">
        <v>5586</v>
      </c>
      <c r="R78" s="4">
        <v>525</v>
      </c>
      <c r="S78">
        <f>VLOOKUP(Profits[[#This Row],[Product]],products6[#All],2,FALSE)</f>
        <v>11.7</v>
      </c>
      <c r="T78" s="24">
        <f>Profits[[#This Row],[Units]]*Profits[[#This Row],[Cost per unit]]</f>
        <v>6142.5</v>
      </c>
      <c r="U78" s="24"/>
    </row>
    <row r="79" spans="2:21" x14ac:dyDescent="0.25">
      <c r="B79" t="s">
        <v>7</v>
      </c>
      <c r="C79" t="s">
        <v>34</v>
      </c>
      <c r="D79" t="s">
        <v>33</v>
      </c>
      <c r="E79" s="3">
        <v>2226</v>
      </c>
      <c r="F79" s="4">
        <v>48</v>
      </c>
      <c r="N79" t="s">
        <v>7</v>
      </c>
      <c r="O79" t="s">
        <v>34</v>
      </c>
      <c r="P79" t="s">
        <v>33</v>
      </c>
      <c r="Q79" s="3">
        <v>2226</v>
      </c>
      <c r="R79" s="4">
        <v>48</v>
      </c>
      <c r="S79">
        <f>VLOOKUP(Profits[[#This Row],[Product]],products6[#All],2,FALSE)</f>
        <v>12.37</v>
      </c>
      <c r="T79" s="24">
        <f>Profits[[#This Row],[Units]]*Profits[[#This Row],[Cost per unit]]</f>
        <v>593.76</v>
      </c>
      <c r="U79" s="24"/>
    </row>
    <row r="80" spans="2:21" x14ac:dyDescent="0.25">
      <c r="B80" t="s">
        <v>9</v>
      </c>
      <c r="C80" t="s">
        <v>34</v>
      </c>
      <c r="D80" t="s">
        <v>28</v>
      </c>
      <c r="E80" s="3">
        <v>14329</v>
      </c>
      <c r="F80" s="4">
        <v>150</v>
      </c>
      <c r="N80" t="s">
        <v>9</v>
      </c>
      <c r="O80" t="s">
        <v>34</v>
      </c>
      <c r="P80" t="s">
        <v>28</v>
      </c>
      <c r="Q80" s="3">
        <v>14329</v>
      </c>
      <c r="R80" s="4">
        <v>150</v>
      </c>
      <c r="S80">
        <f>VLOOKUP(Profits[[#This Row],[Product]],products6[#All],2,FALSE)</f>
        <v>10.38</v>
      </c>
      <c r="T80" s="24">
        <f>Profits[[#This Row],[Units]]*Profits[[#This Row],[Cost per unit]]</f>
        <v>1557.0000000000002</v>
      </c>
      <c r="U80" s="24"/>
    </row>
    <row r="81" spans="2:21" x14ac:dyDescent="0.25">
      <c r="B81" t="s">
        <v>9</v>
      </c>
      <c r="C81" t="s">
        <v>34</v>
      </c>
      <c r="D81" t="s">
        <v>20</v>
      </c>
      <c r="E81" s="3">
        <v>8463</v>
      </c>
      <c r="F81" s="4">
        <v>492</v>
      </c>
      <c r="N81" t="s">
        <v>9</v>
      </c>
      <c r="O81" t="s">
        <v>34</v>
      </c>
      <c r="P81" t="s">
        <v>20</v>
      </c>
      <c r="Q81" s="3">
        <v>8463</v>
      </c>
      <c r="R81" s="4">
        <v>492</v>
      </c>
      <c r="S81">
        <f>VLOOKUP(Profits[[#This Row],[Product]],products6[#All],2,FALSE)</f>
        <v>10.62</v>
      </c>
      <c r="T81" s="24">
        <f>Profits[[#This Row],[Units]]*Profits[[#This Row],[Cost per unit]]</f>
        <v>5225.04</v>
      </c>
      <c r="U81" s="24"/>
    </row>
    <row r="82" spans="2:21" x14ac:dyDescent="0.25">
      <c r="B82" t="s">
        <v>5</v>
      </c>
      <c r="C82" t="s">
        <v>34</v>
      </c>
      <c r="D82" t="s">
        <v>29</v>
      </c>
      <c r="E82" s="3">
        <v>2891</v>
      </c>
      <c r="F82" s="4">
        <v>102</v>
      </c>
      <c r="N82" t="s">
        <v>5</v>
      </c>
      <c r="O82" t="s">
        <v>34</v>
      </c>
      <c r="P82" t="s">
        <v>29</v>
      </c>
      <c r="Q82" s="3">
        <v>2891</v>
      </c>
      <c r="R82" s="4">
        <v>102</v>
      </c>
      <c r="S82">
        <f>VLOOKUP(Profits[[#This Row],[Product]],products6[#All],2,FALSE)</f>
        <v>7.16</v>
      </c>
      <c r="T82" s="24">
        <f>Profits[[#This Row],[Units]]*Profits[[#This Row],[Cost per unit]]</f>
        <v>730.32</v>
      </c>
      <c r="U82" s="24"/>
    </row>
    <row r="83" spans="2:21" x14ac:dyDescent="0.25">
      <c r="B83" t="s">
        <v>3</v>
      </c>
      <c r="C83" t="s">
        <v>36</v>
      </c>
      <c r="D83" t="s">
        <v>23</v>
      </c>
      <c r="E83" s="3">
        <v>3773</v>
      </c>
      <c r="F83" s="4">
        <v>165</v>
      </c>
      <c r="N83" t="s">
        <v>3</v>
      </c>
      <c r="O83" t="s">
        <v>36</v>
      </c>
      <c r="P83" t="s">
        <v>23</v>
      </c>
      <c r="Q83" s="3">
        <v>3773</v>
      </c>
      <c r="R83" s="4">
        <v>165</v>
      </c>
      <c r="S83">
        <f>VLOOKUP(Profits[[#This Row],[Product]],products6[#All],2,FALSE)</f>
        <v>6.49</v>
      </c>
      <c r="T83" s="24">
        <f>Profits[[#This Row],[Units]]*Profits[[#This Row],[Cost per unit]]</f>
        <v>1070.8500000000001</v>
      </c>
      <c r="U83" s="24"/>
    </row>
    <row r="84" spans="2:21" x14ac:dyDescent="0.25">
      <c r="B84" t="s">
        <v>41</v>
      </c>
      <c r="C84" t="s">
        <v>36</v>
      </c>
      <c r="D84" t="s">
        <v>28</v>
      </c>
      <c r="E84" s="3">
        <v>854</v>
      </c>
      <c r="F84" s="4">
        <v>309</v>
      </c>
      <c r="N84" t="s">
        <v>41</v>
      </c>
      <c r="O84" t="s">
        <v>36</v>
      </c>
      <c r="P84" t="s">
        <v>28</v>
      </c>
      <c r="Q84" s="3">
        <v>854</v>
      </c>
      <c r="R84" s="4">
        <v>309</v>
      </c>
      <c r="S84">
        <f>VLOOKUP(Profits[[#This Row],[Product]],products6[#All],2,FALSE)</f>
        <v>10.38</v>
      </c>
      <c r="T84" s="24">
        <f>Profits[[#This Row],[Units]]*Profits[[#This Row],[Cost per unit]]</f>
        <v>3207.42</v>
      </c>
      <c r="U84" s="24"/>
    </row>
    <row r="85" spans="2:21" x14ac:dyDescent="0.25">
      <c r="B85" t="s">
        <v>6</v>
      </c>
      <c r="C85" t="s">
        <v>36</v>
      </c>
      <c r="D85" t="s">
        <v>17</v>
      </c>
      <c r="E85" s="3">
        <v>4970</v>
      </c>
      <c r="F85" s="4">
        <v>156</v>
      </c>
      <c r="N85" t="s">
        <v>6</v>
      </c>
      <c r="O85" t="s">
        <v>36</v>
      </c>
      <c r="P85" t="s">
        <v>17</v>
      </c>
      <c r="Q85" s="3">
        <v>4970</v>
      </c>
      <c r="R85" s="4">
        <v>156</v>
      </c>
      <c r="S85">
        <f>VLOOKUP(Profits[[#This Row],[Product]],products6[#All],2,FALSE)</f>
        <v>3.11</v>
      </c>
      <c r="T85" s="24">
        <f>Profits[[#This Row],[Units]]*Profits[[#This Row],[Cost per unit]]</f>
        <v>485.15999999999997</v>
      </c>
      <c r="U85" s="24"/>
    </row>
    <row r="86" spans="2:21" x14ac:dyDescent="0.25">
      <c r="B86" t="s">
        <v>9</v>
      </c>
      <c r="C86" t="s">
        <v>35</v>
      </c>
      <c r="D86" t="s">
        <v>26</v>
      </c>
      <c r="E86" s="3">
        <v>98</v>
      </c>
      <c r="F86" s="4">
        <v>159</v>
      </c>
      <c r="N86" t="s">
        <v>9</v>
      </c>
      <c r="O86" t="s">
        <v>35</v>
      </c>
      <c r="P86" t="s">
        <v>26</v>
      </c>
      <c r="Q86" s="3">
        <v>98</v>
      </c>
      <c r="R86" s="4">
        <v>159</v>
      </c>
      <c r="S86">
        <f>VLOOKUP(Profits[[#This Row],[Product]],products6[#All],2,FALSE)</f>
        <v>5.6</v>
      </c>
      <c r="T86" s="24">
        <f>Profits[[#This Row],[Units]]*Profits[[#This Row],[Cost per unit]]</f>
        <v>890.4</v>
      </c>
      <c r="U86" s="24"/>
    </row>
    <row r="87" spans="2:21" x14ac:dyDescent="0.25">
      <c r="B87" t="s">
        <v>5</v>
      </c>
      <c r="C87" t="s">
        <v>35</v>
      </c>
      <c r="D87" t="s">
        <v>15</v>
      </c>
      <c r="E87" s="3">
        <v>13391</v>
      </c>
      <c r="F87" s="4">
        <v>201</v>
      </c>
      <c r="N87" t="s">
        <v>5</v>
      </c>
      <c r="O87" t="s">
        <v>35</v>
      </c>
      <c r="P87" t="s">
        <v>15</v>
      </c>
      <c r="Q87" s="3">
        <v>13391</v>
      </c>
      <c r="R87" s="4">
        <v>201</v>
      </c>
      <c r="S87">
        <f>VLOOKUP(Profits[[#This Row],[Product]],products6[#All],2,FALSE)</f>
        <v>11.73</v>
      </c>
      <c r="T87" s="24">
        <f>Profits[[#This Row],[Units]]*Profits[[#This Row],[Cost per unit]]</f>
        <v>2357.73</v>
      </c>
      <c r="U87" s="24"/>
    </row>
    <row r="88" spans="2:21" x14ac:dyDescent="0.25">
      <c r="B88" t="s">
        <v>8</v>
      </c>
      <c r="C88" t="s">
        <v>39</v>
      </c>
      <c r="D88" t="s">
        <v>31</v>
      </c>
      <c r="E88" s="3">
        <v>8890</v>
      </c>
      <c r="F88" s="4">
        <v>210</v>
      </c>
      <c r="N88" t="s">
        <v>8</v>
      </c>
      <c r="O88" t="s">
        <v>39</v>
      </c>
      <c r="P88" t="s">
        <v>31</v>
      </c>
      <c r="Q88" s="3">
        <v>8890</v>
      </c>
      <c r="R88" s="4">
        <v>210</v>
      </c>
      <c r="S88">
        <f>VLOOKUP(Profits[[#This Row],[Product]],products6[#All],2,FALSE)</f>
        <v>5.79</v>
      </c>
      <c r="T88" s="24">
        <f>Profits[[#This Row],[Units]]*Profits[[#This Row],[Cost per unit]]</f>
        <v>1215.9000000000001</v>
      </c>
      <c r="U88" s="24"/>
    </row>
    <row r="89" spans="2:21" x14ac:dyDescent="0.25">
      <c r="B89" t="s">
        <v>2</v>
      </c>
      <c r="C89" t="s">
        <v>38</v>
      </c>
      <c r="D89" t="s">
        <v>13</v>
      </c>
      <c r="E89" s="3">
        <v>56</v>
      </c>
      <c r="F89" s="4">
        <v>51</v>
      </c>
      <c r="N89" t="s">
        <v>2</v>
      </c>
      <c r="O89" t="s">
        <v>38</v>
      </c>
      <c r="P89" t="s">
        <v>13</v>
      </c>
      <c r="Q89" s="3">
        <v>56</v>
      </c>
      <c r="R89" s="4">
        <v>51</v>
      </c>
      <c r="S89">
        <f>VLOOKUP(Profits[[#This Row],[Product]],products6[#All],2,FALSE)</f>
        <v>9.33</v>
      </c>
      <c r="T89" s="24">
        <f>Profits[[#This Row],[Units]]*Profits[[#This Row],[Cost per unit]]</f>
        <v>475.83</v>
      </c>
      <c r="U89" s="24"/>
    </row>
    <row r="90" spans="2:21" x14ac:dyDescent="0.25">
      <c r="B90" t="s">
        <v>3</v>
      </c>
      <c r="C90" t="s">
        <v>36</v>
      </c>
      <c r="D90" t="s">
        <v>25</v>
      </c>
      <c r="E90" s="3">
        <v>3339</v>
      </c>
      <c r="F90" s="4">
        <v>39</v>
      </c>
      <c r="N90" t="s">
        <v>3</v>
      </c>
      <c r="O90" t="s">
        <v>36</v>
      </c>
      <c r="P90" t="s">
        <v>25</v>
      </c>
      <c r="Q90" s="3">
        <v>3339</v>
      </c>
      <c r="R90" s="4">
        <v>39</v>
      </c>
      <c r="S90">
        <f>VLOOKUP(Profits[[#This Row],[Product]],products6[#All],2,FALSE)</f>
        <v>13.15</v>
      </c>
      <c r="T90" s="24">
        <f>Profits[[#This Row],[Units]]*Profits[[#This Row],[Cost per unit]]</f>
        <v>512.85</v>
      </c>
      <c r="U90" s="24"/>
    </row>
    <row r="91" spans="2:21" x14ac:dyDescent="0.25">
      <c r="B91" t="s">
        <v>10</v>
      </c>
      <c r="C91" t="s">
        <v>35</v>
      </c>
      <c r="D91" t="s">
        <v>18</v>
      </c>
      <c r="E91" s="3">
        <v>3808</v>
      </c>
      <c r="F91" s="4">
        <v>279</v>
      </c>
      <c r="N91" t="s">
        <v>10</v>
      </c>
      <c r="O91" t="s">
        <v>35</v>
      </c>
      <c r="P91" t="s">
        <v>18</v>
      </c>
      <c r="Q91" s="3">
        <v>3808</v>
      </c>
      <c r="R91" s="4">
        <v>279</v>
      </c>
      <c r="S91">
        <f>VLOOKUP(Profits[[#This Row],[Product]],products6[#All],2,FALSE)</f>
        <v>6.47</v>
      </c>
      <c r="T91" s="24">
        <f>Profits[[#This Row],[Units]]*Profits[[#This Row],[Cost per unit]]</f>
        <v>1805.1299999999999</v>
      </c>
      <c r="U91" s="24"/>
    </row>
    <row r="92" spans="2:21" x14ac:dyDescent="0.25">
      <c r="B92" t="s">
        <v>10</v>
      </c>
      <c r="C92" t="s">
        <v>38</v>
      </c>
      <c r="D92" t="s">
        <v>13</v>
      </c>
      <c r="E92" s="3">
        <v>63</v>
      </c>
      <c r="F92" s="4">
        <v>123</v>
      </c>
      <c r="N92" t="s">
        <v>10</v>
      </c>
      <c r="O92" t="s">
        <v>38</v>
      </c>
      <c r="P92" t="s">
        <v>13</v>
      </c>
      <c r="Q92" s="3">
        <v>63</v>
      </c>
      <c r="R92" s="4">
        <v>123</v>
      </c>
      <c r="S92">
        <f>VLOOKUP(Profits[[#This Row],[Product]],products6[#All],2,FALSE)</f>
        <v>9.33</v>
      </c>
      <c r="T92" s="24">
        <f>Profits[[#This Row],[Units]]*Profits[[#This Row],[Cost per unit]]</f>
        <v>1147.5899999999999</v>
      </c>
      <c r="U92" s="24"/>
    </row>
    <row r="93" spans="2:21" x14ac:dyDescent="0.25">
      <c r="B93" t="s">
        <v>2</v>
      </c>
      <c r="C93" t="s">
        <v>39</v>
      </c>
      <c r="D93" t="s">
        <v>27</v>
      </c>
      <c r="E93" s="3">
        <v>7812</v>
      </c>
      <c r="F93" s="4">
        <v>81</v>
      </c>
      <c r="N93" t="s">
        <v>2</v>
      </c>
      <c r="O93" t="s">
        <v>39</v>
      </c>
      <c r="P93" t="s">
        <v>27</v>
      </c>
      <c r="Q93" s="3">
        <v>7812</v>
      </c>
      <c r="R93" s="4">
        <v>81</v>
      </c>
      <c r="S93">
        <f>VLOOKUP(Profits[[#This Row],[Product]],products6[#All],2,FALSE)</f>
        <v>16.73</v>
      </c>
      <c r="T93" s="24">
        <f>Profits[[#This Row],[Units]]*Profits[[#This Row],[Cost per unit]]</f>
        <v>1355.13</v>
      </c>
      <c r="U93" s="24"/>
    </row>
    <row r="94" spans="2:21" x14ac:dyDescent="0.25">
      <c r="B94" t="s">
        <v>40</v>
      </c>
      <c r="C94" t="s">
        <v>37</v>
      </c>
      <c r="D94" t="s">
        <v>19</v>
      </c>
      <c r="E94" s="3">
        <v>7693</v>
      </c>
      <c r="F94" s="4">
        <v>21</v>
      </c>
      <c r="N94" t="s">
        <v>40</v>
      </c>
      <c r="O94" t="s">
        <v>37</v>
      </c>
      <c r="P94" t="s">
        <v>19</v>
      </c>
      <c r="Q94" s="3">
        <v>7693</v>
      </c>
      <c r="R94" s="4">
        <v>21</v>
      </c>
      <c r="S94">
        <f>VLOOKUP(Profits[[#This Row],[Product]],products6[#All],2,FALSE)</f>
        <v>7.64</v>
      </c>
      <c r="T94" s="24">
        <f>Profits[[#This Row],[Units]]*Profits[[#This Row],[Cost per unit]]</f>
        <v>160.44</v>
      </c>
      <c r="U94" s="24"/>
    </row>
    <row r="95" spans="2:21" x14ac:dyDescent="0.25">
      <c r="B95" t="s">
        <v>3</v>
      </c>
      <c r="C95" t="s">
        <v>36</v>
      </c>
      <c r="D95" t="s">
        <v>28</v>
      </c>
      <c r="E95" s="3">
        <v>973</v>
      </c>
      <c r="F95" s="4">
        <v>162</v>
      </c>
      <c r="N95" t="s">
        <v>3</v>
      </c>
      <c r="O95" t="s">
        <v>36</v>
      </c>
      <c r="P95" t="s">
        <v>28</v>
      </c>
      <c r="Q95" s="3">
        <v>973</v>
      </c>
      <c r="R95" s="4">
        <v>162</v>
      </c>
      <c r="S95">
        <f>VLOOKUP(Profits[[#This Row],[Product]],products6[#All],2,FALSE)</f>
        <v>10.38</v>
      </c>
      <c r="T95" s="24">
        <f>Profits[[#This Row],[Units]]*Profits[[#This Row],[Cost per unit]]</f>
        <v>1681.5600000000002</v>
      </c>
      <c r="U95" s="24"/>
    </row>
    <row r="96" spans="2:21" x14ac:dyDescent="0.25">
      <c r="B96" t="s">
        <v>10</v>
      </c>
      <c r="C96" t="s">
        <v>35</v>
      </c>
      <c r="D96" t="s">
        <v>21</v>
      </c>
      <c r="E96" s="3">
        <v>567</v>
      </c>
      <c r="F96" s="4">
        <v>228</v>
      </c>
      <c r="N96" t="s">
        <v>10</v>
      </c>
      <c r="O96" t="s">
        <v>35</v>
      </c>
      <c r="P96" t="s">
        <v>21</v>
      </c>
      <c r="Q96" s="3">
        <v>567</v>
      </c>
      <c r="R96" s="4">
        <v>228</v>
      </c>
      <c r="S96">
        <f>VLOOKUP(Profits[[#This Row],[Product]],products6[#All],2,FALSE)</f>
        <v>9</v>
      </c>
      <c r="T96" s="24">
        <f>Profits[[#This Row],[Units]]*Profits[[#This Row],[Cost per unit]]</f>
        <v>2052</v>
      </c>
      <c r="U96" s="24"/>
    </row>
    <row r="97" spans="2:21" x14ac:dyDescent="0.25">
      <c r="B97" t="s">
        <v>10</v>
      </c>
      <c r="C97" t="s">
        <v>36</v>
      </c>
      <c r="D97" t="s">
        <v>29</v>
      </c>
      <c r="E97" s="3">
        <v>2471</v>
      </c>
      <c r="F97" s="4">
        <v>342</v>
      </c>
      <c r="N97" t="s">
        <v>10</v>
      </c>
      <c r="O97" t="s">
        <v>36</v>
      </c>
      <c r="P97" t="s">
        <v>29</v>
      </c>
      <c r="Q97" s="3">
        <v>2471</v>
      </c>
      <c r="R97" s="4">
        <v>342</v>
      </c>
      <c r="S97">
        <f>VLOOKUP(Profits[[#This Row],[Product]],products6[#All],2,FALSE)</f>
        <v>7.16</v>
      </c>
      <c r="T97" s="24">
        <f>Profits[[#This Row],[Units]]*Profits[[#This Row],[Cost per unit]]</f>
        <v>2448.7200000000003</v>
      </c>
      <c r="U97" s="24"/>
    </row>
    <row r="98" spans="2:21" x14ac:dyDescent="0.25">
      <c r="B98" t="s">
        <v>5</v>
      </c>
      <c r="C98" t="s">
        <v>38</v>
      </c>
      <c r="D98" t="s">
        <v>13</v>
      </c>
      <c r="E98" s="3">
        <v>7189</v>
      </c>
      <c r="F98" s="4">
        <v>54</v>
      </c>
      <c r="N98" t="s">
        <v>5</v>
      </c>
      <c r="O98" t="s">
        <v>38</v>
      </c>
      <c r="P98" t="s">
        <v>13</v>
      </c>
      <c r="Q98" s="3">
        <v>7189</v>
      </c>
      <c r="R98" s="4">
        <v>54</v>
      </c>
      <c r="S98">
        <f>VLOOKUP(Profits[[#This Row],[Product]],products6[#All],2,FALSE)</f>
        <v>9.33</v>
      </c>
      <c r="T98" s="24">
        <f>Profits[[#This Row],[Units]]*Profits[[#This Row],[Cost per unit]]</f>
        <v>503.82</v>
      </c>
      <c r="U98" s="24"/>
    </row>
    <row r="99" spans="2:21" x14ac:dyDescent="0.25">
      <c r="B99" t="s">
        <v>41</v>
      </c>
      <c r="C99" t="s">
        <v>35</v>
      </c>
      <c r="D99" t="s">
        <v>28</v>
      </c>
      <c r="E99" s="3">
        <v>7455</v>
      </c>
      <c r="F99" s="4">
        <v>216</v>
      </c>
      <c r="N99" t="s">
        <v>41</v>
      </c>
      <c r="O99" t="s">
        <v>35</v>
      </c>
      <c r="P99" t="s">
        <v>28</v>
      </c>
      <c r="Q99" s="3">
        <v>7455</v>
      </c>
      <c r="R99" s="4">
        <v>216</v>
      </c>
      <c r="S99">
        <f>VLOOKUP(Profits[[#This Row],[Product]],products6[#All],2,FALSE)</f>
        <v>10.38</v>
      </c>
      <c r="T99" s="24">
        <f>Profits[[#This Row],[Units]]*Profits[[#This Row],[Cost per unit]]</f>
        <v>2242.0800000000004</v>
      </c>
      <c r="U99" s="24"/>
    </row>
    <row r="100" spans="2:21" x14ac:dyDescent="0.25">
      <c r="B100" t="s">
        <v>3</v>
      </c>
      <c r="C100" t="s">
        <v>34</v>
      </c>
      <c r="D100" t="s">
        <v>26</v>
      </c>
      <c r="E100" s="3">
        <v>3108</v>
      </c>
      <c r="F100" s="4">
        <v>54</v>
      </c>
      <c r="N100" t="s">
        <v>3</v>
      </c>
      <c r="O100" t="s">
        <v>34</v>
      </c>
      <c r="P100" t="s">
        <v>26</v>
      </c>
      <c r="Q100" s="3">
        <v>3108</v>
      </c>
      <c r="R100" s="4">
        <v>54</v>
      </c>
      <c r="S100">
        <f>VLOOKUP(Profits[[#This Row],[Product]],products6[#All],2,FALSE)</f>
        <v>5.6</v>
      </c>
      <c r="T100" s="24">
        <f>Profits[[#This Row],[Units]]*Profits[[#This Row],[Cost per unit]]</f>
        <v>302.39999999999998</v>
      </c>
      <c r="U100" s="24"/>
    </row>
    <row r="101" spans="2:21" x14ac:dyDescent="0.25">
      <c r="B101" t="s">
        <v>6</v>
      </c>
      <c r="C101" t="s">
        <v>38</v>
      </c>
      <c r="D101" t="s">
        <v>25</v>
      </c>
      <c r="E101" s="3">
        <v>469</v>
      </c>
      <c r="F101" s="4">
        <v>75</v>
      </c>
      <c r="N101" t="s">
        <v>6</v>
      </c>
      <c r="O101" t="s">
        <v>38</v>
      </c>
      <c r="P101" t="s">
        <v>25</v>
      </c>
      <c r="Q101" s="3">
        <v>469</v>
      </c>
      <c r="R101" s="4">
        <v>75</v>
      </c>
      <c r="S101">
        <f>VLOOKUP(Profits[[#This Row],[Product]],products6[#All],2,FALSE)</f>
        <v>13.15</v>
      </c>
      <c r="T101" s="24">
        <f>Profits[[#This Row],[Units]]*Profits[[#This Row],[Cost per unit]]</f>
        <v>986.25</v>
      </c>
      <c r="U101" s="24"/>
    </row>
    <row r="102" spans="2:21" x14ac:dyDescent="0.25">
      <c r="B102" t="s">
        <v>9</v>
      </c>
      <c r="C102" t="s">
        <v>37</v>
      </c>
      <c r="D102" t="s">
        <v>23</v>
      </c>
      <c r="E102" s="3">
        <v>2737</v>
      </c>
      <c r="F102" s="4">
        <v>93</v>
      </c>
      <c r="N102" t="s">
        <v>9</v>
      </c>
      <c r="O102" t="s">
        <v>37</v>
      </c>
      <c r="P102" t="s">
        <v>23</v>
      </c>
      <c r="Q102" s="3">
        <v>2737</v>
      </c>
      <c r="R102" s="4">
        <v>93</v>
      </c>
      <c r="S102">
        <f>VLOOKUP(Profits[[#This Row],[Product]],products6[#All],2,FALSE)</f>
        <v>6.49</v>
      </c>
      <c r="T102" s="24">
        <f>Profits[[#This Row],[Units]]*Profits[[#This Row],[Cost per unit]]</f>
        <v>603.57000000000005</v>
      </c>
      <c r="U102" s="24"/>
    </row>
    <row r="103" spans="2:21" x14ac:dyDescent="0.25">
      <c r="B103" t="s">
        <v>9</v>
      </c>
      <c r="C103" t="s">
        <v>37</v>
      </c>
      <c r="D103" t="s">
        <v>25</v>
      </c>
      <c r="E103" s="3">
        <v>4305</v>
      </c>
      <c r="F103" s="4">
        <v>156</v>
      </c>
      <c r="N103" t="s">
        <v>9</v>
      </c>
      <c r="O103" t="s">
        <v>37</v>
      </c>
      <c r="P103" t="s">
        <v>25</v>
      </c>
      <c r="Q103" s="3">
        <v>4305</v>
      </c>
      <c r="R103" s="4">
        <v>156</v>
      </c>
      <c r="S103">
        <f>VLOOKUP(Profits[[#This Row],[Product]],products6[#All],2,FALSE)</f>
        <v>13.15</v>
      </c>
      <c r="T103" s="24">
        <f>Profits[[#This Row],[Units]]*Profits[[#This Row],[Cost per unit]]</f>
        <v>2051.4</v>
      </c>
      <c r="U103" s="24"/>
    </row>
    <row r="104" spans="2:21" x14ac:dyDescent="0.25">
      <c r="B104" t="s">
        <v>9</v>
      </c>
      <c r="C104" t="s">
        <v>38</v>
      </c>
      <c r="D104" t="s">
        <v>17</v>
      </c>
      <c r="E104" s="3">
        <v>2408</v>
      </c>
      <c r="F104" s="4">
        <v>9</v>
      </c>
      <c r="N104" t="s">
        <v>9</v>
      </c>
      <c r="O104" t="s">
        <v>38</v>
      </c>
      <c r="P104" t="s">
        <v>17</v>
      </c>
      <c r="Q104" s="3">
        <v>2408</v>
      </c>
      <c r="R104" s="4">
        <v>9</v>
      </c>
      <c r="S104">
        <f>VLOOKUP(Profits[[#This Row],[Product]],products6[#All],2,FALSE)</f>
        <v>3.11</v>
      </c>
      <c r="T104" s="24">
        <f>Profits[[#This Row],[Units]]*Profits[[#This Row],[Cost per unit]]</f>
        <v>27.99</v>
      </c>
      <c r="U104" s="24"/>
    </row>
    <row r="105" spans="2:21" x14ac:dyDescent="0.25">
      <c r="B105" t="s">
        <v>3</v>
      </c>
      <c r="C105" t="s">
        <v>36</v>
      </c>
      <c r="D105" t="s">
        <v>19</v>
      </c>
      <c r="E105" s="3">
        <v>1281</v>
      </c>
      <c r="F105" s="4">
        <v>18</v>
      </c>
      <c r="N105" t="s">
        <v>3</v>
      </c>
      <c r="O105" t="s">
        <v>36</v>
      </c>
      <c r="P105" t="s">
        <v>19</v>
      </c>
      <c r="Q105" s="3">
        <v>1281</v>
      </c>
      <c r="R105" s="4">
        <v>18</v>
      </c>
      <c r="S105">
        <f>VLOOKUP(Profits[[#This Row],[Product]],products6[#All],2,FALSE)</f>
        <v>7.64</v>
      </c>
      <c r="T105" s="24">
        <f>Profits[[#This Row],[Units]]*Profits[[#This Row],[Cost per unit]]</f>
        <v>137.51999999999998</v>
      </c>
      <c r="U105" s="24"/>
    </row>
    <row r="106" spans="2:21" x14ac:dyDescent="0.25">
      <c r="B106" t="s">
        <v>40</v>
      </c>
      <c r="C106" t="s">
        <v>35</v>
      </c>
      <c r="D106" t="s">
        <v>32</v>
      </c>
      <c r="E106" s="3">
        <v>12348</v>
      </c>
      <c r="F106" s="4">
        <v>234</v>
      </c>
      <c r="N106" t="s">
        <v>40</v>
      </c>
      <c r="O106" t="s">
        <v>35</v>
      </c>
      <c r="P106" t="s">
        <v>32</v>
      </c>
      <c r="Q106" s="3">
        <v>12348</v>
      </c>
      <c r="R106" s="4">
        <v>234</v>
      </c>
      <c r="S106">
        <f>VLOOKUP(Profits[[#This Row],[Product]],products6[#All],2,FALSE)</f>
        <v>8.65</v>
      </c>
      <c r="T106" s="24">
        <f>Profits[[#This Row],[Units]]*Profits[[#This Row],[Cost per unit]]</f>
        <v>2024.1000000000001</v>
      </c>
      <c r="U106" s="24"/>
    </row>
    <row r="107" spans="2:21" x14ac:dyDescent="0.25">
      <c r="B107" t="s">
        <v>3</v>
      </c>
      <c r="C107" t="s">
        <v>34</v>
      </c>
      <c r="D107" t="s">
        <v>28</v>
      </c>
      <c r="E107" s="3">
        <v>3689</v>
      </c>
      <c r="F107" s="4">
        <v>312</v>
      </c>
      <c r="N107" t="s">
        <v>3</v>
      </c>
      <c r="O107" t="s">
        <v>34</v>
      </c>
      <c r="P107" t="s">
        <v>28</v>
      </c>
      <c r="Q107" s="3">
        <v>3689</v>
      </c>
      <c r="R107" s="4">
        <v>312</v>
      </c>
      <c r="S107">
        <f>VLOOKUP(Profits[[#This Row],[Product]],products6[#All],2,FALSE)</f>
        <v>10.38</v>
      </c>
      <c r="T107" s="24">
        <f>Profits[[#This Row],[Units]]*Profits[[#This Row],[Cost per unit]]</f>
        <v>3238.5600000000004</v>
      </c>
      <c r="U107" s="24"/>
    </row>
    <row r="108" spans="2:21" x14ac:dyDescent="0.25">
      <c r="B108" t="s">
        <v>7</v>
      </c>
      <c r="C108" t="s">
        <v>36</v>
      </c>
      <c r="D108" t="s">
        <v>19</v>
      </c>
      <c r="E108" s="3">
        <v>2870</v>
      </c>
      <c r="F108" s="4">
        <v>300</v>
      </c>
      <c r="N108" t="s">
        <v>7</v>
      </c>
      <c r="O108" t="s">
        <v>36</v>
      </c>
      <c r="P108" t="s">
        <v>19</v>
      </c>
      <c r="Q108" s="3">
        <v>2870</v>
      </c>
      <c r="R108" s="4">
        <v>300</v>
      </c>
      <c r="S108">
        <f>VLOOKUP(Profits[[#This Row],[Product]],products6[#All],2,FALSE)</f>
        <v>7.64</v>
      </c>
      <c r="T108" s="24">
        <f>Profits[[#This Row],[Units]]*Profits[[#This Row],[Cost per unit]]</f>
        <v>2292</v>
      </c>
      <c r="U108" s="24"/>
    </row>
    <row r="109" spans="2:21" x14ac:dyDescent="0.25">
      <c r="B109" t="s">
        <v>2</v>
      </c>
      <c r="C109" t="s">
        <v>36</v>
      </c>
      <c r="D109" t="s">
        <v>27</v>
      </c>
      <c r="E109" s="3">
        <v>798</v>
      </c>
      <c r="F109" s="4">
        <v>519</v>
      </c>
      <c r="N109" t="s">
        <v>2</v>
      </c>
      <c r="O109" t="s">
        <v>36</v>
      </c>
      <c r="P109" t="s">
        <v>27</v>
      </c>
      <c r="Q109" s="3">
        <v>798</v>
      </c>
      <c r="R109" s="4">
        <v>519</v>
      </c>
      <c r="S109">
        <f>VLOOKUP(Profits[[#This Row],[Product]],products6[#All],2,FALSE)</f>
        <v>16.73</v>
      </c>
      <c r="T109" s="24">
        <f>Profits[[#This Row],[Units]]*Profits[[#This Row],[Cost per unit]]</f>
        <v>8682.8700000000008</v>
      </c>
      <c r="U109" s="24"/>
    </row>
    <row r="110" spans="2:21" x14ac:dyDescent="0.25">
      <c r="B110" t="s">
        <v>41</v>
      </c>
      <c r="C110" t="s">
        <v>37</v>
      </c>
      <c r="D110" t="s">
        <v>21</v>
      </c>
      <c r="E110" s="3">
        <v>2933</v>
      </c>
      <c r="F110" s="4">
        <v>9</v>
      </c>
      <c r="N110" t="s">
        <v>41</v>
      </c>
      <c r="O110" t="s">
        <v>37</v>
      </c>
      <c r="P110" t="s">
        <v>21</v>
      </c>
      <c r="Q110" s="3">
        <v>2933</v>
      </c>
      <c r="R110" s="4">
        <v>9</v>
      </c>
      <c r="S110">
        <f>VLOOKUP(Profits[[#This Row],[Product]],products6[#All],2,FALSE)</f>
        <v>9</v>
      </c>
      <c r="T110" s="24">
        <f>Profits[[#This Row],[Units]]*Profits[[#This Row],[Cost per unit]]</f>
        <v>81</v>
      </c>
      <c r="U110" s="24"/>
    </row>
    <row r="111" spans="2:21" x14ac:dyDescent="0.25">
      <c r="B111" t="s">
        <v>5</v>
      </c>
      <c r="C111" t="s">
        <v>35</v>
      </c>
      <c r="D111" t="s">
        <v>4</v>
      </c>
      <c r="E111" s="3">
        <v>2744</v>
      </c>
      <c r="F111" s="4">
        <v>9</v>
      </c>
      <c r="N111" t="s">
        <v>5</v>
      </c>
      <c r="O111" t="s">
        <v>35</v>
      </c>
      <c r="P111" t="s">
        <v>4</v>
      </c>
      <c r="Q111" s="3">
        <v>2744</v>
      </c>
      <c r="R111" s="4">
        <v>9</v>
      </c>
      <c r="S111">
        <f>VLOOKUP(Profits[[#This Row],[Product]],products6[#All],2,FALSE)</f>
        <v>11.88</v>
      </c>
      <c r="T111" s="24">
        <f>Profits[[#This Row],[Units]]*Profits[[#This Row],[Cost per unit]]</f>
        <v>106.92</v>
      </c>
      <c r="U111" s="24"/>
    </row>
    <row r="112" spans="2:21" x14ac:dyDescent="0.25">
      <c r="B112" t="s">
        <v>40</v>
      </c>
      <c r="C112" t="s">
        <v>36</v>
      </c>
      <c r="D112" t="s">
        <v>33</v>
      </c>
      <c r="E112" s="3">
        <v>9772</v>
      </c>
      <c r="F112" s="4">
        <v>90</v>
      </c>
      <c r="N112" t="s">
        <v>40</v>
      </c>
      <c r="O112" t="s">
        <v>36</v>
      </c>
      <c r="P112" t="s">
        <v>33</v>
      </c>
      <c r="Q112" s="3">
        <v>9772</v>
      </c>
      <c r="R112" s="4">
        <v>90</v>
      </c>
      <c r="S112">
        <f>VLOOKUP(Profits[[#This Row],[Product]],products6[#All],2,FALSE)</f>
        <v>12.37</v>
      </c>
      <c r="T112" s="24">
        <f>Profits[[#This Row],[Units]]*Profits[[#This Row],[Cost per unit]]</f>
        <v>1113.3</v>
      </c>
      <c r="U112" s="24"/>
    </row>
    <row r="113" spans="2:21" x14ac:dyDescent="0.25">
      <c r="B113" t="s">
        <v>7</v>
      </c>
      <c r="C113" t="s">
        <v>34</v>
      </c>
      <c r="D113" t="s">
        <v>25</v>
      </c>
      <c r="E113" s="3">
        <v>1568</v>
      </c>
      <c r="F113" s="4">
        <v>96</v>
      </c>
      <c r="N113" t="s">
        <v>7</v>
      </c>
      <c r="O113" t="s">
        <v>34</v>
      </c>
      <c r="P113" t="s">
        <v>25</v>
      </c>
      <c r="Q113" s="3">
        <v>1568</v>
      </c>
      <c r="R113" s="4">
        <v>96</v>
      </c>
      <c r="S113">
        <f>VLOOKUP(Profits[[#This Row],[Product]],products6[#All],2,FALSE)</f>
        <v>13.15</v>
      </c>
      <c r="T113" s="24">
        <f>Profits[[#This Row],[Units]]*Profits[[#This Row],[Cost per unit]]</f>
        <v>1262.4000000000001</v>
      </c>
      <c r="U113" s="24"/>
    </row>
    <row r="114" spans="2:21" x14ac:dyDescent="0.25">
      <c r="B114" t="s">
        <v>2</v>
      </c>
      <c r="C114" t="s">
        <v>36</v>
      </c>
      <c r="D114" t="s">
        <v>16</v>
      </c>
      <c r="E114" s="3">
        <v>11417</v>
      </c>
      <c r="F114" s="4">
        <v>21</v>
      </c>
      <c r="N114" t="s">
        <v>2</v>
      </c>
      <c r="O114" t="s">
        <v>36</v>
      </c>
      <c r="P114" t="s">
        <v>16</v>
      </c>
      <c r="Q114" s="3">
        <v>11417</v>
      </c>
      <c r="R114" s="4">
        <v>21</v>
      </c>
      <c r="S114">
        <f>VLOOKUP(Profits[[#This Row],[Product]],products6[#All],2,FALSE)</f>
        <v>8.7899999999999991</v>
      </c>
      <c r="T114" s="24">
        <f>Profits[[#This Row],[Units]]*Profits[[#This Row],[Cost per unit]]</f>
        <v>184.58999999999997</v>
      </c>
      <c r="U114" s="24"/>
    </row>
    <row r="115" spans="2:21" x14ac:dyDescent="0.25">
      <c r="B115" t="s">
        <v>40</v>
      </c>
      <c r="C115" t="s">
        <v>34</v>
      </c>
      <c r="D115" t="s">
        <v>26</v>
      </c>
      <c r="E115" s="3">
        <v>6748</v>
      </c>
      <c r="F115" s="4">
        <v>48</v>
      </c>
      <c r="N115" t="s">
        <v>40</v>
      </c>
      <c r="O115" t="s">
        <v>34</v>
      </c>
      <c r="P115" t="s">
        <v>26</v>
      </c>
      <c r="Q115" s="3">
        <v>6748</v>
      </c>
      <c r="R115" s="4">
        <v>48</v>
      </c>
      <c r="S115">
        <f>VLOOKUP(Profits[[#This Row],[Product]],products6[#All],2,FALSE)</f>
        <v>5.6</v>
      </c>
      <c r="T115" s="24">
        <f>Profits[[#This Row],[Units]]*Profits[[#This Row],[Cost per unit]]</f>
        <v>268.79999999999995</v>
      </c>
      <c r="U115" s="24"/>
    </row>
    <row r="116" spans="2:21" x14ac:dyDescent="0.25">
      <c r="B116" t="s">
        <v>10</v>
      </c>
      <c r="C116" t="s">
        <v>36</v>
      </c>
      <c r="D116" t="s">
        <v>27</v>
      </c>
      <c r="E116" s="3">
        <v>1407</v>
      </c>
      <c r="F116" s="4">
        <v>72</v>
      </c>
      <c r="N116" t="s">
        <v>10</v>
      </c>
      <c r="O116" t="s">
        <v>36</v>
      </c>
      <c r="P116" t="s">
        <v>27</v>
      </c>
      <c r="Q116" s="3">
        <v>1407</v>
      </c>
      <c r="R116" s="4">
        <v>72</v>
      </c>
      <c r="S116">
        <f>VLOOKUP(Profits[[#This Row],[Product]],products6[#All],2,FALSE)</f>
        <v>16.73</v>
      </c>
      <c r="T116" s="24">
        <f>Profits[[#This Row],[Units]]*Profits[[#This Row],[Cost per unit]]</f>
        <v>1204.56</v>
      </c>
      <c r="U116" s="24"/>
    </row>
    <row r="117" spans="2:21" x14ac:dyDescent="0.25">
      <c r="B117" t="s">
        <v>8</v>
      </c>
      <c r="C117" t="s">
        <v>35</v>
      </c>
      <c r="D117" t="s">
        <v>29</v>
      </c>
      <c r="E117" s="3">
        <v>2023</v>
      </c>
      <c r="F117" s="4">
        <v>168</v>
      </c>
      <c r="N117" t="s">
        <v>8</v>
      </c>
      <c r="O117" t="s">
        <v>35</v>
      </c>
      <c r="P117" t="s">
        <v>29</v>
      </c>
      <c r="Q117" s="3">
        <v>2023</v>
      </c>
      <c r="R117" s="4">
        <v>168</v>
      </c>
      <c r="S117">
        <f>VLOOKUP(Profits[[#This Row],[Product]],products6[#All],2,FALSE)</f>
        <v>7.16</v>
      </c>
      <c r="T117" s="24">
        <f>Profits[[#This Row],[Units]]*Profits[[#This Row],[Cost per unit]]</f>
        <v>1202.8800000000001</v>
      </c>
      <c r="U117" s="24"/>
    </row>
    <row r="118" spans="2:21" x14ac:dyDescent="0.25">
      <c r="B118" t="s">
        <v>5</v>
      </c>
      <c r="C118" t="s">
        <v>39</v>
      </c>
      <c r="D118" t="s">
        <v>26</v>
      </c>
      <c r="E118" s="3">
        <v>5236</v>
      </c>
      <c r="F118" s="4">
        <v>51</v>
      </c>
      <c r="N118" t="s">
        <v>5</v>
      </c>
      <c r="O118" t="s">
        <v>39</v>
      </c>
      <c r="P118" t="s">
        <v>26</v>
      </c>
      <c r="Q118" s="3">
        <v>5236</v>
      </c>
      <c r="R118" s="4">
        <v>51</v>
      </c>
      <c r="S118">
        <f>VLOOKUP(Profits[[#This Row],[Product]],products6[#All],2,FALSE)</f>
        <v>5.6</v>
      </c>
      <c r="T118" s="24">
        <f>Profits[[#This Row],[Units]]*Profits[[#This Row],[Cost per unit]]</f>
        <v>285.59999999999997</v>
      </c>
      <c r="U118" s="24"/>
    </row>
    <row r="119" spans="2:21" x14ac:dyDescent="0.25">
      <c r="B119" t="s">
        <v>41</v>
      </c>
      <c r="C119" t="s">
        <v>36</v>
      </c>
      <c r="D119" t="s">
        <v>19</v>
      </c>
      <c r="E119" s="3">
        <v>1925</v>
      </c>
      <c r="F119" s="4">
        <v>192</v>
      </c>
      <c r="N119" t="s">
        <v>41</v>
      </c>
      <c r="O119" t="s">
        <v>36</v>
      </c>
      <c r="P119" t="s">
        <v>19</v>
      </c>
      <c r="Q119" s="3">
        <v>1925</v>
      </c>
      <c r="R119" s="4">
        <v>192</v>
      </c>
      <c r="S119">
        <f>VLOOKUP(Profits[[#This Row],[Product]],products6[#All],2,FALSE)</f>
        <v>7.64</v>
      </c>
      <c r="T119" s="24">
        <f>Profits[[#This Row],[Units]]*Profits[[#This Row],[Cost per unit]]</f>
        <v>1466.8799999999999</v>
      </c>
      <c r="U119" s="24"/>
    </row>
    <row r="120" spans="2:21" x14ac:dyDescent="0.25">
      <c r="B120" t="s">
        <v>7</v>
      </c>
      <c r="C120" t="s">
        <v>37</v>
      </c>
      <c r="D120" t="s">
        <v>14</v>
      </c>
      <c r="E120" s="3">
        <v>6608</v>
      </c>
      <c r="F120" s="4">
        <v>225</v>
      </c>
      <c r="N120" t="s">
        <v>7</v>
      </c>
      <c r="O120" t="s">
        <v>37</v>
      </c>
      <c r="P120" t="s">
        <v>14</v>
      </c>
      <c r="Q120" s="3">
        <v>6608</v>
      </c>
      <c r="R120" s="4">
        <v>225</v>
      </c>
      <c r="S120">
        <f>VLOOKUP(Profits[[#This Row],[Product]],products6[#All],2,FALSE)</f>
        <v>11.7</v>
      </c>
      <c r="T120" s="24">
        <f>Profits[[#This Row],[Units]]*Profits[[#This Row],[Cost per unit]]</f>
        <v>2632.5</v>
      </c>
      <c r="U120" s="24"/>
    </row>
    <row r="121" spans="2:21" x14ac:dyDescent="0.25">
      <c r="B121" t="s">
        <v>6</v>
      </c>
      <c r="C121" t="s">
        <v>34</v>
      </c>
      <c r="D121" t="s">
        <v>26</v>
      </c>
      <c r="E121" s="3">
        <v>8008</v>
      </c>
      <c r="F121" s="4">
        <v>456</v>
      </c>
      <c r="N121" t="s">
        <v>6</v>
      </c>
      <c r="O121" t="s">
        <v>34</v>
      </c>
      <c r="P121" t="s">
        <v>26</v>
      </c>
      <c r="Q121" s="3">
        <v>8008</v>
      </c>
      <c r="R121" s="4">
        <v>456</v>
      </c>
      <c r="S121">
        <f>VLOOKUP(Profits[[#This Row],[Product]],products6[#All],2,FALSE)</f>
        <v>5.6</v>
      </c>
      <c r="T121" s="24">
        <f>Profits[[#This Row],[Units]]*Profits[[#This Row],[Cost per unit]]</f>
        <v>2553.6</v>
      </c>
      <c r="U121" s="24"/>
    </row>
    <row r="122" spans="2:21" x14ac:dyDescent="0.25">
      <c r="B122" t="s">
        <v>10</v>
      </c>
      <c r="C122" t="s">
        <v>34</v>
      </c>
      <c r="D122" t="s">
        <v>25</v>
      </c>
      <c r="E122" s="3">
        <v>1428</v>
      </c>
      <c r="F122" s="4">
        <v>93</v>
      </c>
      <c r="N122" t="s">
        <v>10</v>
      </c>
      <c r="O122" t="s">
        <v>34</v>
      </c>
      <c r="P122" t="s">
        <v>25</v>
      </c>
      <c r="Q122" s="3">
        <v>1428</v>
      </c>
      <c r="R122" s="4">
        <v>93</v>
      </c>
      <c r="S122">
        <f>VLOOKUP(Profits[[#This Row],[Product]],products6[#All],2,FALSE)</f>
        <v>13.15</v>
      </c>
      <c r="T122" s="24">
        <f>Profits[[#This Row],[Units]]*Profits[[#This Row],[Cost per unit]]</f>
        <v>1222.95</v>
      </c>
      <c r="U122" s="24"/>
    </row>
    <row r="123" spans="2:21" x14ac:dyDescent="0.25">
      <c r="B123" t="s">
        <v>6</v>
      </c>
      <c r="C123" t="s">
        <v>34</v>
      </c>
      <c r="D123" t="s">
        <v>4</v>
      </c>
      <c r="E123" s="3">
        <v>525</v>
      </c>
      <c r="F123" s="4">
        <v>48</v>
      </c>
      <c r="N123" t="s">
        <v>6</v>
      </c>
      <c r="O123" t="s">
        <v>34</v>
      </c>
      <c r="P123" t="s">
        <v>4</v>
      </c>
      <c r="Q123" s="3">
        <v>525</v>
      </c>
      <c r="R123" s="4">
        <v>48</v>
      </c>
      <c r="S123">
        <f>VLOOKUP(Profits[[#This Row],[Product]],products6[#All],2,FALSE)</f>
        <v>11.88</v>
      </c>
      <c r="T123" s="24">
        <f>Profits[[#This Row],[Units]]*Profits[[#This Row],[Cost per unit]]</f>
        <v>570.24</v>
      </c>
      <c r="U123" s="24"/>
    </row>
    <row r="124" spans="2:21" x14ac:dyDescent="0.25">
      <c r="B124" t="s">
        <v>6</v>
      </c>
      <c r="C124" t="s">
        <v>37</v>
      </c>
      <c r="D124" t="s">
        <v>18</v>
      </c>
      <c r="E124" s="3">
        <v>1505</v>
      </c>
      <c r="F124" s="4">
        <v>102</v>
      </c>
      <c r="N124" t="s">
        <v>6</v>
      </c>
      <c r="O124" t="s">
        <v>37</v>
      </c>
      <c r="P124" t="s">
        <v>18</v>
      </c>
      <c r="Q124" s="3">
        <v>1505</v>
      </c>
      <c r="R124" s="4">
        <v>102</v>
      </c>
      <c r="S124">
        <f>VLOOKUP(Profits[[#This Row],[Product]],products6[#All],2,FALSE)</f>
        <v>6.47</v>
      </c>
      <c r="T124" s="24">
        <f>Profits[[#This Row],[Units]]*Profits[[#This Row],[Cost per unit]]</f>
        <v>659.93999999999994</v>
      </c>
      <c r="U124" s="24"/>
    </row>
    <row r="125" spans="2:21" x14ac:dyDescent="0.25">
      <c r="B125" t="s">
        <v>7</v>
      </c>
      <c r="C125" t="s">
        <v>35</v>
      </c>
      <c r="D125" t="s">
        <v>30</v>
      </c>
      <c r="E125" s="3">
        <v>6755</v>
      </c>
      <c r="F125" s="4">
        <v>252</v>
      </c>
      <c r="N125" t="s">
        <v>7</v>
      </c>
      <c r="O125" t="s">
        <v>35</v>
      </c>
      <c r="P125" t="s">
        <v>30</v>
      </c>
      <c r="Q125" s="3">
        <v>6755</v>
      </c>
      <c r="R125" s="4">
        <v>252</v>
      </c>
      <c r="S125">
        <f>VLOOKUP(Profits[[#This Row],[Product]],products6[#All],2,FALSE)</f>
        <v>14.49</v>
      </c>
      <c r="T125" s="24">
        <f>Profits[[#This Row],[Units]]*Profits[[#This Row],[Cost per unit]]</f>
        <v>3651.48</v>
      </c>
      <c r="U125" s="24"/>
    </row>
    <row r="126" spans="2:21" x14ac:dyDescent="0.25">
      <c r="B126" t="s">
        <v>2</v>
      </c>
      <c r="C126" t="s">
        <v>37</v>
      </c>
      <c r="D126" t="s">
        <v>18</v>
      </c>
      <c r="E126" s="3">
        <v>11571</v>
      </c>
      <c r="F126" s="4">
        <v>138</v>
      </c>
      <c r="N126" t="s">
        <v>2</v>
      </c>
      <c r="O126" t="s">
        <v>37</v>
      </c>
      <c r="P126" t="s">
        <v>18</v>
      </c>
      <c r="Q126" s="3">
        <v>11571</v>
      </c>
      <c r="R126" s="4">
        <v>138</v>
      </c>
      <c r="S126">
        <f>VLOOKUP(Profits[[#This Row],[Product]],products6[#All],2,FALSE)</f>
        <v>6.47</v>
      </c>
      <c r="T126" s="24">
        <f>Profits[[#This Row],[Units]]*Profits[[#This Row],[Cost per unit]]</f>
        <v>892.86</v>
      </c>
      <c r="U126" s="24"/>
    </row>
    <row r="127" spans="2:21" x14ac:dyDescent="0.25">
      <c r="B127" t="s">
        <v>40</v>
      </c>
      <c r="C127" t="s">
        <v>38</v>
      </c>
      <c r="D127" t="s">
        <v>25</v>
      </c>
      <c r="E127" s="3">
        <v>2541</v>
      </c>
      <c r="F127" s="4">
        <v>90</v>
      </c>
      <c r="N127" t="s">
        <v>40</v>
      </c>
      <c r="O127" t="s">
        <v>38</v>
      </c>
      <c r="P127" t="s">
        <v>25</v>
      </c>
      <c r="Q127" s="3">
        <v>2541</v>
      </c>
      <c r="R127" s="4">
        <v>90</v>
      </c>
      <c r="S127">
        <f>VLOOKUP(Profits[[#This Row],[Product]],products6[#All],2,FALSE)</f>
        <v>13.15</v>
      </c>
      <c r="T127" s="24">
        <f>Profits[[#This Row],[Units]]*Profits[[#This Row],[Cost per unit]]</f>
        <v>1183.5</v>
      </c>
      <c r="U127" s="24"/>
    </row>
    <row r="128" spans="2:21" x14ac:dyDescent="0.25">
      <c r="B128" t="s">
        <v>41</v>
      </c>
      <c r="C128" t="s">
        <v>37</v>
      </c>
      <c r="D128" t="s">
        <v>30</v>
      </c>
      <c r="E128" s="3">
        <v>1526</v>
      </c>
      <c r="F128" s="4">
        <v>240</v>
      </c>
      <c r="N128" t="s">
        <v>41</v>
      </c>
      <c r="O128" t="s">
        <v>37</v>
      </c>
      <c r="P128" t="s">
        <v>30</v>
      </c>
      <c r="Q128" s="3">
        <v>1526</v>
      </c>
      <c r="R128" s="4">
        <v>240</v>
      </c>
      <c r="S128">
        <f>VLOOKUP(Profits[[#This Row],[Product]],products6[#All],2,FALSE)</f>
        <v>14.49</v>
      </c>
      <c r="T128" s="24">
        <f>Profits[[#This Row],[Units]]*Profits[[#This Row],[Cost per unit]]</f>
        <v>3477.6</v>
      </c>
      <c r="U128" s="24"/>
    </row>
    <row r="129" spans="2:21" x14ac:dyDescent="0.25">
      <c r="B129" t="s">
        <v>40</v>
      </c>
      <c r="C129" t="s">
        <v>38</v>
      </c>
      <c r="D129" t="s">
        <v>4</v>
      </c>
      <c r="E129" s="3">
        <v>6125</v>
      </c>
      <c r="F129" s="4">
        <v>102</v>
      </c>
      <c r="N129" t="s">
        <v>40</v>
      </c>
      <c r="O129" t="s">
        <v>38</v>
      </c>
      <c r="P129" t="s">
        <v>4</v>
      </c>
      <c r="Q129" s="3">
        <v>6125</v>
      </c>
      <c r="R129" s="4">
        <v>102</v>
      </c>
      <c r="S129">
        <f>VLOOKUP(Profits[[#This Row],[Product]],products6[#All],2,FALSE)</f>
        <v>11.88</v>
      </c>
      <c r="T129" s="24">
        <f>Profits[[#This Row],[Units]]*Profits[[#This Row],[Cost per unit]]</f>
        <v>1211.76</v>
      </c>
      <c r="U129" s="24"/>
    </row>
    <row r="130" spans="2:21" x14ac:dyDescent="0.25">
      <c r="B130" t="s">
        <v>41</v>
      </c>
      <c r="C130" t="s">
        <v>35</v>
      </c>
      <c r="D130" t="s">
        <v>27</v>
      </c>
      <c r="E130" s="3">
        <v>847</v>
      </c>
      <c r="F130" s="4">
        <v>129</v>
      </c>
      <c r="N130" t="s">
        <v>41</v>
      </c>
      <c r="O130" t="s">
        <v>35</v>
      </c>
      <c r="P130" t="s">
        <v>27</v>
      </c>
      <c r="Q130" s="3">
        <v>847</v>
      </c>
      <c r="R130" s="4">
        <v>129</v>
      </c>
      <c r="S130">
        <f>VLOOKUP(Profits[[#This Row],[Product]],products6[#All],2,FALSE)</f>
        <v>16.73</v>
      </c>
      <c r="T130" s="24">
        <f>Profits[[#This Row],[Units]]*Profits[[#This Row],[Cost per unit]]</f>
        <v>2158.17</v>
      </c>
      <c r="U130" s="24"/>
    </row>
    <row r="131" spans="2:21" x14ac:dyDescent="0.25">
      <c r="B131" t="s">
        <v>8</v>
      </c>
      <c r="C131" t="s">
        <v>35</v>
      </c>
      <c r="D131" t="s">
        <v>27</v>
      </c>
      <c r="E131" s="3">
        <v>4753</v>
      </c>
      <c r="F131" s="4">
        <v>300</v>
      </c>
      <c r="N131" t="s">
        <v>8</v>
      </c>
      <c r="O131" t="s">
        <v>35</v>
      </c>
      <c r="P131" t="s">
        <v>27</v>
      </c>
      <c r="Q131" s="3">
        <v>4753</v>
      </c>
      <c r="R131" s="4">
        <v>300</v>
      </c>
      <c r="S131">
        <f>VLOOKUP(Profits[[#This Row],[Product]],products6[#All],2,FALSE)</f>
        <v>16.73</v>
      </c>
      <c r="T131" s="24">
        <f>Profits[[#This Row],[Units]]*Profits[[#This Row],[Cost per unit]]</f>
        <v>5019</v>
      </c>
      <c r="U131" s="24"/>
    </row>
    <row r="132" spans="2:21" x14ac:dyDescent="0.25">
      <c r="B132" t="s">
        <v>6</v>
      </c>
      <c r="C132" t="s">
        <v>38</v>
      </c>
      <c r="D132" t="s">
        <v>33</v>
      </c>
      <c r="E132" s="3">
        <v>959</v>
      </c>
      <c r="F132" s="4">
        <v>135</v>
      </c>
      <c r="N132" t="s">
        <v>6</v>
      </c>
      <c r="O132" t="s">
        <v>38</v>
      </c>
      <c r="P132" t="s">
        <v>33</v>
      </c>
      <c r="Q132" s="3">
        <v>959</v>
      </c>
      <c r="R132" s="4">
        <v>135</v>
      </c>
      <c r="S132">
        <f>VLOOKUP(Profits[[#This Row],[Product]],products6[#All],2,FALSE)</f>
        <v>12.37</v>
      </c>
      <c r="T132" s="24">
        <f>Profits[[#This Row],[Units]]*Profits[[#This Row],[Cost per unit]]</f>
        <v>1669.9499999999998</v>
      </c>
      <c r="U132" s="24"/>
    </row>
    <row r="133" spans="2:21" x14ac:dyDescent="0.25">
      <c r="B133" t="s">
        <v>7</v>
      </c>
      <c r="C133" t="s">
        <v>35</v>
      </c>
      <c r="D133" t="s">
        <v>24</v>
      </c>
      <c r="E133" s="3">
        <v>2793</v>
      </c>
      <c r="F133" s="4">
        <v>114</v>
      </c>
      <c r="N133" t="s">
        <v>7</v>
      </c>
      <c r="O133" t="s">
        <v>35</v>
      </c>
      <c r="P133" t="s">
        <v>24</v>
      </c>
      <c r="Q133" s="3">
        <v>2793</v>
      </c>
      <c r="R133" s="4">
        <v>114</v>
      </c>
      <c r="S133">
        <f>VLOOKUP(Profits[[#This Row],[Product]],products6[#All],2,FALSE)</f>
        <v>4.97</v>
      </c>
      <c r="T133" s="24">
        <f>Profits[[#This Row],[Units]]*Profits[[#This Row],[Cost per unit]]</f>
        <v>566.57999999999993</v>
      </c>
      <c r="U133" s="24"/>
    </row>
    <row r="134" spans="2:21" x14ac:dyDescent="0.25">
      <c r="B134" t="s">
        <v>7</v>
      </c>
      <c r="C134" t="s">
        <v>35</v>
      </c>
      <c r="D134" t="s">
        <v>14</v>
      </c>
      <c r="E134" s="3">
        <v>4606</v>
      </c>
      <c r="F134" s="4">
        <v>63</v>
      </c>
      <c r="N134" t="s">
        <v>7</v>
      </c>
      <c r="O134" t="s">
        <v>35</v>
      </c>
      <c r="P134" t="s">
        <v>14</v>
      </c>
      <c r="Q134" s="3">
        <v>4606</v>
      </c>
      <c r="R134" s="4">
        <v>63</v>
      </c>
      <c r="S134">
        <f>VLOOKUP(Profits[[#This Row],[Product]],products6[#All],2,FALSE)</f>
        <v>11.7</v>
      </c>
      <c r="T134" s="24">
        <f>Profits[[#This Row],[Units]]*Profits[[#This Row],[Cost per unit]]</f>
        <v>737.09999999999991</v>
      </c>
      <c r="U134" s="24"/>
    </row>
    <row r="135" spans="2:21" x14ac:dyDescent="0.25">
      <c r="B135" t="s">
        <v>7</v>
      </c>
      <c r="C135" t="s">
        <v>36</v>
      </c>
      <c r="D135" t="s">
        <v>29</v>
      </c>
      <c r="E135" s="3">
        <v>5551</v>
      </c>
      <c r="F135" s="4">
        <v>252</v>
      </c>
      <c r="N135" t="s">
        <v>7</v>
      </c>
      <c r="O135" t="s">
        <v>36</v>
      </c>
      <c r="P135" t="s">
        <v>29</v>
      </c>
      <c r="Q135" s="3">
        <v>5551</v>
      </c>
      <c r="R135" s="4">
        <v>252</v>
      </c>
      <c r="S135">
        <f>VLOOKUP(Profits[[#This Row],[Product]],products6[#All],2,FALSE)</f>
        <v>7.16</v>
      </c>
      <c r="T135" s="24">
        <f>Profits[[#This Row],[Units]]*Profits[[#This Row],[Cost per unit]]</f>
        <v>1804.32</v>
      </c>
      <c r="U135" s="24"/>
    </row>
    <row r="136" spans="2:21" x14ac:dyDescent="0.25">
      <c r="B136" t="s">
        <v>10</v>
      </c>
      <c r="C136" t="s">
        <v>36</v>
      </c>
      <c r="D136" t="s">
        <v>32</v>
      </c>
      <c r="E136" s="3">
        <v>6657</v>
      </c>
      <c r="F136" s="4">
        <v>303</v>
      </c>
      <c r="N136" t="s">
        <v>10</v>
      </c>
      <c r="O136" t="s">
        <v>36</v>
      </c>
      <c r="P136" t="s">
        <v>32</v>
      </c>
      <c r="Q136" s="3">
        <v>6657</v>
      </c>
      <c r="R136" s="4">
        <v>303</v>
      </c>
      <c r="S136">
        <f>VLOOKUP(Profits[[#This Row],[Product]],products6[#All],2,FALSE)</f>
        <v>8.65</v>
      </c>
      <c r="T136" s="24">
        <f>Profits[[#This Row],[Units]]*Profits[[#This Row],[Cost per unit]]</f>
        <v>2620.9500000000003</v>
      </c>
      <c r="U136" s="24"/>
    </row>
    <row r="137" spans="2:21" x14ac:dyDescent="0.25">
      <c r="B137" t="s">
        <v>7</v>
      </c>
      <c r="C137" t="s">
        <v>39</v>
      </c>
      <c r="D137" t="s">
        <v>17</v>
      </c>
      <c r="E137" s="3">
        <v>4438</v>
      </c>
      <c r="F137" s="4">
        <v>246</v>
      </c>
      <c r="N137" t="s">
        <v>7</v>
      </c>
      <c r="O137" t="s">
        <v>39</v>
      </c>
      <c r="P137" t="s">
        <v>17</v>
      </c>
      <c r="Q137" s="3">
        <v>4438</v>
      </c>
      <c r="R137" s="4">
        <v>246</v>
      </c>
      <c r="S137">
        <f>VLOOKUP(Profits[[#This Row],[Product]],products6[#All],2,FALSE)</f>
        <v>3.11</v>
      </c>
      <c r="T137" s="24">
        <f>Profits[[#This Row],[Units]]*Profits[[#This Row],[Cost per unit]]</f>
        <v>765.06</v>
      </c>
      <c r="U137" s="24"/>
    </row>
    <row r="138" spans="2:21" x14ac:dyDescent="0.25">
      <c r="B138" t="s">
        <v>8</v>
      </c>
      <c r="C138" t="s">
        <v>38</v>
      </c>
      <c r="D138" t="s">
        <v>22</v>
      </c>
      <c r="E138" s="3">
        <v>168</v>
      </c>
      <c r="F138" s="4">
        <v>84</v>
      </c>
      <c r="N138" t="s">
        <v>8</v>
      </c>
      <c r="O138" t="s">
        <v>38</v>
      </c>
      <c r="P138" t="s">
        <v>22</v>
      </c>
      <c r="Q138" s="3">
        <v>168</v>
      </c>
      <c r="R138" s="4">
        <v>84</v>
      </c>
      <c r="S138">
        <f>VLOOKUP(Profits[[#This Row],[Product]],products6[#All],2,FALSE)</f>
        <v>9.77</v>
      </c>
      <c r="T138" s="24">
        <f>Profits[[#This Row],[Units]]*Profits[[#This Row],[Cost per unit]]</f>
        <v>820.68</v>
      </c>
      <c r="U138" s="24"/>
    </row>
    <row r="139" spans="2:21" x14ac:dyDescent="0.25">
      <c r="B139" t="s">
        <v>7</v>
      </c>
      <c r="C139" t="s">
        <v>34</v>
      </c>
      <c r="D139" t="s">
        <v>17</v>
      </c>
      <c r="E139" s="3">
        <v>7777</v>
      </c>
      <c r="F139" s="4">
        <v>39</v>
      </c>
      <c r="N139" t="s">
        <v>7</v>
      </c>
      <c r="O139" t="s">
        <v>34</v>
      </c>
      <c r="P139" t="s">
        <v>17</v>
      </c>
      <c r="Q139" s="3">
        <v>7777</v>
      </c>
      <c r="R139" s="4">
        <v>39</v>
      </c>
      <c r="S139">
        <f>VLOOKUP(Profits[[#This Row],[Product]],products6[#All],2,FALSE)</f>
        <v>3.11</v>
      </c>
      <c r="T139" s="24">
        <f>Profits[[#This Row],[Units]]*Profits[[#This Row],[Cost per unit]]</f>
        <v>121.28999999999999</v>
      </c>
      <c r="U139" s="24"/>
    </row>
    <row r="140" spans="2:21" x14ac:dyDescent="0.25">
      <c r="B140" t="s">
        <v>5</v>
      </c>
      <c r="C140" t="s">
        <v>36</v>
      </c>
      <c r="D140" t="s">
        <v>17</v>
      </c>
      <c r="E140" s="3">
        <v>3339</v>
      </c>
      <c r="F140" s="4">
        <v>348</v>
      </c>
      <c r="N140" t="s">
        <v>5</v>
      </c>
      <c r="O140" t="s">
        <v>36</v>
      </c>
      <c r="P140" t="s">
        <v>17</v>
      </c>
      <c r="Q140" s="3">
        <v>3339</v>
      </c>
      <c r="R140" s="4">
        <v>348</v>
      </c>
      <c r="S140">
        <f>VLOOKUP(Profits[[#This Row],[Product]],products6[#All],2,FALSE)</f>
        <v>3.11</v>
      </c>
      <c r="T140" s="24">
        <f>Profits[[#This Row],[Units]]*Profits[[#This Row],[Cost per unit]]</f>
        <v>1082.28</v>
      </c>
      <c r="U140" s="24"/>
    </row>
    <row r="141" spans="2:21" x14ac:dyDescent="0.25">
      <c r="B141" t="s">
        <v>7</v>
      </c>
      <c r="C141" t="s">
        <v>37</v>
      </c>
      <c r="D141" t="s">
        <v>33</v>
      </c>
      <c r="E141" s="3">
        <v>6391</v>
      </c>
      <c r="F141" s="4">
        <v>48</v>
      </c>
      <c r="N141" t="s">
        <v>7</v>
      </c>
      <c r="O141" t="s">
        <v>37</v>
      </c>
      <c r="P141" t="s">
        <v>33</v>
      </c>
      <c r="Q141" s="3">
        <v>6391</v>
      </c>
      <c r="R141" s="4">
        <v>48</v>
      </c>
      <c r="S141">
        <f>VLOOKUP(Profits[[#This Row],[Product]],products6[#All],2,FALSE)</f>
        <v>12.37</v>
      </c>
      <c r="T141" s="24">
        <f>Profits[[#This Row],[Units]]*Profits[[#This Row],[Cost per unit]]</f>
        <v>593.76</v>
      </c>
      <c r="U141" s="24"/>
    </row>
    <row r="142" spans="2:21" x14ac:dyDescent="0.25">
      <c r="B142" t="s">
        <v>5</v>
      </c>
      <c r="C142" t="s">
        <v>37</v>
      </c>
      <c r="D142" t="s">
        <v>22</v>
      </c>
      <c r="E142" s="3">
        <v>518</v>
      </c>
      <c r="F142" s="4">
        <v>75</v>
      </c>
      <c r="N142" t="s">
        <v>5</v>
      </c>
      <c r="O142" t="s">
        <v>37</v>
      </c>
      <c r="P142" t="s">
        <v>22</v>
      </c>
      <c r="Q142" s="3">
        <v>518</v>
      </c>
      <c r="R142" s="4">
        <v>75</v>
      </c>
      <c r="S142">
        <f>VLOOKUP(Profits[[#This Row],[Product]],products6[#All],2,FALSE)</f>
        <v>9.77</v>
      </c>
      <c r="T142" s="24">
        <f>Profits[[#This Row],[Units]]*Profits[[#This Row],[Cost per unit]]</f>
        <v>732.75</v>
      </c>
      <c r="U142" s="24"/>
    </row>
    <row r="143" spans="2:21" x14ac:dyDescent="0.25">
      <c r="B143" t="s">
        <v>7</v>
      </c>
      <c r="C143" t="s">
        <v>38</v>
      </c>
      <c r="D143" t="s">
        <v>28</v>
      </c>
      <c r="E143" s="3">
        <v>5677</v>
      </c>
      <c r="F143" s="4">
        <v>258</v>
      </c>
      <c r="N143" t="s">
        <v>7</v>
      </c>
      <c r="O143" t="s">
        <v>38</v>
      </c>
      <c r="P143" t="s">
        <v>28</v>
      </c>
      <c r="Q143" s="3">
        <v>5677</v>
      </c>
      <c r="R143" s="4">
        <v>258</v>
      </c>
      <c r="S143">
        <f>VLOOKUP(Profits[[#This Row],[Product]],products6[#All],2,FALSE)</f>
        <v>10.38</v>
      </c>
      <c r="T143" s="24">
        <f>Profits[[#This Row],[Units]]*Profits[[#This Row],[Cost per unit]]</f>
        <v>2678.0400000000004</v>
      </c>
      <c r="U143" s="24"/>
    </row>
    <row r="144" spans="2:21" x14ac:dyDescent="0.25">
      <c r="B144" t="s">
        <v>6</v>
      </c>
      <c r="C144" t="s">
        <v>39</v>
      </c>
      <c r="D144" t="s">
        <v>17</v>
      </c>
      <c r="E144" s="3">
        <v>6048</v>
      </c>
      <c r="F144" s="4">
        <v>27</v>
      </c>
      <c r="N144" t="s">
        <v>6</v>
      </c>
      <c r="O144" t="s">
        <v>39</v>
      </c>
      <c r="P144" t="s">
        <v>17</v>
      </c>
      <c r="Q144" s="3">
        <v>6048</v>
      </c>
      <c r="R144" s="4">
        <v>27</v>
      </c>
      <c r="S144">
        <f>VLOOKUP(Profits[[#This Row],[Product]],products6[#All],2,FALSE)</f>
        <v>3.11</v>
      </c>
      <c r="T144" s="24">
        <f>Profits[[#This Row],[Units]]*Profits[[#This Row],[Cost per unit]]</f>
        <v>83.97</v>
      </c>
      <c r="U144" s="24"/>
    </row>
    <row r="145" spans="2:21" x14ac:dyDescent="0.25">
      <c r="B145" t="s">
        <v>8</v>
      </c>
      <c r="C145" t="s">
        <v>38</v>
      </c>
      <c r="D145" t="s">
        <v>32</v>
      </c>
      <c r="E145" s="3">
        <v>3752</v>
      </c>
      <c r="F145" s="4">
        <v>213</v>
      </c>
      <c r="N145" t="s">
        <v>8</v>
      </c>
      <c r="O145" t="s">
        <v>38</v>
      </c>
      <c r="P145" t="s">
        <v>32</v>
      </c>
      <c r="Q145" s="3">
        <v>3752</v>
      </c>
      <c r="R145" s="4">
        <v>213</v>
      </c>
      <c r="S145">
        <f>VLOOKUP(Profits[[#This Row],[Product]],products6[#All],2,FALSE)</f>
        <v>8.65</v>
      </c>
      <c r="T145" s="24">
        <f>Profits[[#This Row],[Units]]*Profits[[#This Row],[Cost per unit]]</f>
        <v>1842.45</v>
      </c>
      <c r="U145" s="24"/>
    </row>
    <row r="146" spans="2:21" x14ac:dyDescent="0.25">
      <c r="B146" t="s">
        <v>5</v>
      </c>
      <c r="C146" t="s">
        <v>35</v>
      </c>
      <c r="D146" t="s">
        <v>29</v>
      </c>
      <c r="E146" s="3">
        <v>4480</v>
      </c>
      <c r="F146" s="4">
        <v>357</v>
      </c>
      <c r="N146" t="s">
        <v>5</v>
      </c>
      <c r="O146" t="s">
        <v>35</v>
      </c>
      <c r="P146" t="s">
        <v>29</v>
      </c>
      <c r="Q146" s="3">
        <v>4480</v>
      </c>
      <c r="R146" s="4">
        <v>357</v>
      </c>
      <c r="S146">
        <f>VLOOKUP(Profits[[#This Row],[Product]],products6[#All],2,FALSE)</f>
        <v>7.16</v>
      </c>
      <c r="T146" s="24">
        <f>Profits[[#This Row],[Units]]*Profits[[#This Row],[Cost per unit]]</f>
        <v>2556.12</v>
      </c>
      <c r="U146" s="24"/>
    </row>
    <row r="147" spans="2:21" x14ac:dyDescent="0.25">
      <c r="B147" t="s">
        <v>9</v>
      </c>
      <c r="C147" t="s">
        <v>37</v>
      </c>
      <c r="D147" t="s">
        <v>4</v>
      </c>
      <c r="E147" s="3">
        <v>259</v>
      </c>
      <c r="F147" s="4">
        <v>207</v>
      </c>
      <c r="N147" t="s">
        <v>9</v>
      </c>
      <c r="O147" t="s">
        <v>37</v>
      </c>
      <c r="P147" t="s">
        <v>4</v>
      </c>
      <c r="Q147" s="3">
        <v>259</v>
      </c>
      <c r="R147" s="4">
        <v>207</v>
      </c>
      <c r="S147">
        <f>VLOOKUP(Profits[[#This Row],[Product]],products6[#All],2,FALSE)</f>
        <v>11.88</v>
      </c>
      <c r="T147" s="24">
        <f>Profits[[#This Row],[Units]]*Profits[[#This Row],[Cost per unit]]</f>
        <v>2459.1600000000003</v>
      </c>
      <c r="U147" s="24"/>
    </row>
    <row r="148" spans="2:21" x14ac:dyDescent="0.25">
      <c r="B148" t="s">
        <v>8</v>
      </c>
      <c r="C148" t="s">
        <v>37</v>
      </c>
      <c r="D148" t="s">
        <v>30</v>
      </c>
      <c r="E148" s="3">
        <v>42</v>
      </c>
      <c r="F148" s="4">
        <v>150</v>
      </c>
      <c r="N148" t="s">
        <v>8</v>
      </c>
      <c r="O148" t="s">
        <v>37</v>
      </c>
      <c r="P148" t="s">
        <v>30</v>
      </c>
      <c r="Q148" s="3">
        <v>42</v>
      </c>
      <c r="R148" s="4">
        <v>150</v>
      </c>
      <c r="S148">
        <f>VLOOKUP(Profits[[#This Row],[Product]],products6[#All],2,FALSE)</f>
        <v>14.49</v>
      </c>
      <c r="T148" s="24">
        <f>Profits[[#This Row],[Units]]*Profits[[#This Row],[Cost per unit]]</f>
        <v>2173.5</v>
      </c>
      <c r="U148" s="24"/>
    </row>
    <row r="149" spans="2:21" x14ac:dyDescent="0.25">
      <c r="B149" t="s">
        <v>41</v>
      </c>
      <c r="C149" t="s">
        <v>36</v>
      </c>
      <c r="D149" t="s">
        <v>26</v>
      </c>
      <c r="E149" s="3">
        <v>98</v>
      </c>
      <c r="F149" s="4">
        <v>204</v>
      </c>
      <c r="N149" t="s">
        <v>41</v>
      </c>
      <c r="O149" t="s">
        <v>36</v>
      </c>
      <c r="P149" t="s">
        <v>26</v>
      </c>
      <c r="Q149" s="3">
        <v>98</v>
      </c>
      <c r="R149" s="4">
        <v>204</v>
      </c>
      <c r="S149">
        <f>VLOOKUP(Profits[[#This Row],[Product]],products6[#All],2,FALSE)</f>
        <v>5.6</v>
      </c>
      <c r="T149" s="24">
        <f>Profits[[#This Row],[Units]]*Profits[[#This Row],[Cost per unit]]</f>
        <v>1142.3999999999999</v>
      </c>
      <c r="U149" s="24"/>
    </row>
    <row r="150" spans="2:21" x14ac:dyDescent="0.25">
      <c r="B150" t="s">
        <v>7</v>
      </c>
      <c r="C150" t="s">
        <v>35</v>
      </c>
      <c r="D150" t="s">
        <v>27</v>
      </c>
      <c r="E150" s="3">
        <v>2478</v>
      </c>
      <c r="F150" s="4">
        <v>21</v>
      </c>
      <c r="N150" t="s">
        <v>7</v>
      </c>
      <c r="O150" t="s">
        <v>35</v>
      </c>
      <c r="P150" t="s">
        <v>27</v>
      </c>
      <c r="Q150" s="3">
        <v>2478</v>
      </c>
      <c r="R150" s="4">
        <v>21</v>
      </c>
      <c r="S150">
        <f>VLOOKUP(Profits[[#This Row],[Product]],products6[#All],2,FALSE)</f>
        <v>16.73</v>
      </c>
      <c r="T150" s="24">
        <f>Profits[[#This Row],[Units]]*Profits[[#This Row],[Cost per unit]]</f>
        <v>351.33</v>
      </c>
      <c r="U150" s="24"/>
    </row>
    <row r="151" spans="2:21" x14ac:dyDescent="0.25">
      <c r="B151" t="s">
        <v>41</v>
      </c>
      <c r="C151" t="s">
        <v>34</v>
      </c>
      <c r="D151" t="s">
        <v>33</v>
      </c>
      <c r="E151" s="3">
        <v>7847</v>
      </c>
      <c r="F151" s="4">
        <v>174</v>
      </c>
      <c r="N151" t="s">
        <v>41</v>
      </c>
      <c r="O151" t="s">
        <v>34</v>
      </c>
      <c r="P151" t="s">
        <v>33</v>
      </c>
      <c r="Q151" s="3">
        <v>7847</v>
      </c>
      <c r="R151" s="4">
        <v>174</v>
      </c>
      <c r="S151">
        <f>VLOOKUP(Profits[[#This Row],[Product]],products6[#All],2,FALSE)</f>
        <v>12.37</v>
      </c>
      <c r="T151" s="24">
        <f>Profits[[#This Row],[Units]]*Profits[[#This Row],[Cost per unit]]</f>
        <v>2152.3799999999997</v>
      </c>
      <c r="U151" s="24"/>
    </row>
    <row r="152" spans="2:21" x14ac:dyDescent="0.25">
      <c r="B152" t="s">
        <v>2</v>
      </c>
      <c r="C152" t="s">
        <v>37</v>
      </c>
      <c r="D152" t="s">
        <v>17</v>
      </c>
      <c r="E152" s="3">
        <v>9926</v>
      </c>
      <c r="F152" s="4">
        <v>201</v>
      </c>
      <c r="N152" t="s">
        <v>2</v>
      </c>
      <c r="O152" t="s">
        <v>37</v>
      </c>
      <c r="P152" t="s">
        <v>17</v>
      </c>
      <c r="Q152" s="3">
        <v>9926</v>
      </c>
      <c r="R152" s="4">
        <v>201</v>
      </c>
      <c r="S152">
        <f>VLOOKUP(Profits[[#This Row],[Product]],products6[#All],2,FALSE)</f>
        <v>3.11</v>
      </c>
      <c r="T152" s="24">
        <f>Profits[[#This Row],[Units]]*Profits[[#This Row],[Cost per unit]]</f>
        <v>625.11</v>
      </c>
      <c r="U152" s="24"/>
    </row>
    <row r="153" spans="2:21" x14ac:dyDescent="0.25">
      <c r="B153" t="s">
        <v>8</v>
      </c>
      <c r="C153" t="s">
        <v>38</v>
      </c>
      <c r="D153" t="s">
        <v>13</v>
      </c>
      <c r="E153" s="3">
        <v>819</v>
      </c>
      <c r="F153" s="4">
        <v>510</v>
      </c>
      <c r="N153" t="s">
        <v>8</v>
      </c>
      <c r="O153" t="s">
        <v>38</v>
      </c>
      <c r="P153" t="s">
        <v>13</v>
      </c>
      <c r="Q153" s="3">
        <v>819</v>
      </c>
      <c r="R153" s="4">
        <v>510</v>
      </c>
      <c r="S153">
        <f>VLOOKUP(Profits[[#This Row],[Product]],products6[#All],2,FALSE)</f>
        <v>9.33</v>
      </c>
      <c r="T153" s="24">
        <f>Profits[[#This Row],[Units]]*Profits[[#This Row],[Cost per unit]]</f>
        <v>4758.3</v>
      </c>
      <c r="U153" s="24"/>
    </row>
    <row r="154" spans="2:21" x14ac:dyDescent="0.25">
      <c r="B154" t="s">
        <v>6</v>
      </c>
      <c r="C154" t="s">
        <v>39</v>
      </c>
      <c r="D154" t="s">
        <v>29</v>
      </c>
      <c r="E154" s="3">
        <v>3052</v>
      </c>
      <c r="F154" s="4">
        <v>378</v>
      </c>
      <c r="N154" t="s">
        <v>6</v>
      </c>
      <c r="O154" t="s">
        <v>39</v>
      </c>
      <c r="P154" t="s">
        <v>29</v>
      </c>
      <c r="Q154" s="3">
        <v>3052</v>
      </c>
      <c r="R154" s="4">
        <v>378</v>
      </c>
      <c r="S154">
        <f>VLOOKUP(Profits[[#This Row],[Product]],products6[#All],2,FALSE)</f>
        <v>7.16</v>
      </c>
      <c r="T154" s="24">
        <f>Profits[[#This Row],[Units]]*Profits[[#This Row],[Cost per unit]]</f>
        <v>2706.48</v>
      </c>
      <c r="U154" s="24"/>
    </row>
    <row r="155" spans="2:21" x14ac:dyDescent="0.25">
      <c r="B155" t="s">
        <v>9</v>
      </c>
      <c r="C155" t="s">
        <v>34</v>
      </c>
      <c r="D155" t="s">
        <v>21</v>
      </c>
      <c r="E155" s="3">
        <v>6832</v>
      </c>
      <c r="F155" s="4">
        <v>27</v>
      </c>
      <c r="N155" t="s">
        <v>9</v>
      </c>
      <c r="O155" t="s">
        <v>34</v>
      </c>
      <c r="P155" t="s">
        <v>21</v>
      </c>
      <c r="Q155" s="3">
        <v>6832</v>
      </c>
      <c r="R155" s="4">
        <v>27</v>
      </c>
      <c r="S155">
        <f>VLOOKUP(Profits[[#This Row],[Product]],products6[#All],2,FALSE)</f>
        <v>9</v>
      </c>
      <c r="T155" s="24">
        <f>Profits[[#This Row],[Units]]*Profits[[#This Row],[Cost per unit]]</f>
        <v>243</v>
      </c>
      <c r="U155" s="24"/>
    </row>
    <row r="156" spans="2:21" x14ac:dyDescent="0.25">
      <c r="B156" t="s">
        <v>2</v>
      </c>
      <c r="C156" t="s">
        <v>39</v>
      </c>
      <c r="D156" t="s">
        <v>16</v>
      </c>
      <c r="E156" s="3">
        <v>2016</v>
      </c>
      <c r="F156" s="4">
        <v>117</v>
      </c>
      <c r="N156" t="s">
        <v>2</v>
      </c>
      <c r="O156" t="s">
        <v>39</v>
      </c>
      <c r="P156" t="s">
        <v>16</v>
      </c>
      <c r="Q156" s="3">
        <v>2016</v>
      </c>
      <c r="R156" s="4">
        <v>117</v>
      </c>
      <c r="S156">
        <f>VLOOKUP(Profits[[#This Row],[Product]],products6[#All],2,FALSE)</f>
        <v>8.7899999999999991</v>
      </c>
      <c r="T156" s="24">
        <f>Profits[[#This Row],[Units]]*Profits[[#This Row],[Cost per unit]]</f>
        <v>1028.4299999999998</v>
      </c>
      <c r="U156" s="24"/>
    </row>
    <row r="157" spans="2:21" x14ac:dyDescent="0.25">
      <c r="B157" t="s">
        <v>6</v>
      </c>
      <c r="C157" t="s">
        <v>38</v>
      </c>
      <c r="D157" t="s">
        <v>21</v>
      </c>
      <c r="E157" s="3">
        <v>7322</v>
      </c>
      <c r="F157" s="4">
        <v>36</v>
      </c>
      <c r="N157" t="s">
        <v>6</v>
      </c>
      <c r="O157" t="s">
        <v>38</v>
      </c>
      <c r="P157" t="s">
        <v>21</v>
      </c>
      <c r="Q157" s="3">
        <v>7322</v>
      </c>
      <c r="R157" s="4">
        <v>36</v>
      </c>
      <c r="S157">
        <f>VLOOKUP(Profits[[#This Row],[Product]],products6[#All],2,FALSE)</f>
        <v>9</v>
      </c>
      <c r="T157" s="24">
        <f>Profits[[#This Row],[Units]]*Profits[[#This Row],[Cost per unit]]</f>
        <v>324</v>
      </c>
      <c r="U157" s="24"/>
    </row>
    <row r="158" spans="2:21" x14ac:dyDescent="0.25">
      <c r="B158" t="s">
        <v>8</v>
      </c>
      <c r="C158" t="s">
        <v>35</v>
      </c>
      <c r="D158" t="s">
        <v>33</v>
      </c>
      <c r="E158" s="3">
        <v>357</v>
      </c>
      <c r="F158" s="4">
        <v>126</v>
      </c>
      <c r="N158" t="s">
        <v>8</v>
      </c>
      <c r="O158" t="s">
        <v>35</v>
      </c>
      <c r="P158" t="s">
        <v>33</v>
      </c>
      <c r="Q158" s="3">
        <v>357</v>
      </c>
      <c r="R158" s="4">
        <v>126</v>
      </c>
      <c r="S158">
        <f>VLOOKUP(Profits[[#This Row],[Product]],products6[#All],2,FALSE)</f>
        <v>12.37</v>
      </c>
      <c r="T158" s="24">
        <f>Profits[[#This Row],[Units]]*Profits[[#This Row],[Cost per unit]]</f>
        <v>1558.62</v>
      </c>
      <c r="U158" s="24"/>
    </row>
    <row r="159" spans="2:21" x14ac:dyDescent="0.25">
      <c r="B159" t="s">
        <v>9</v>
      </c>
      <c r="C159" t="s">
        <v>39</v>
      </c>
      <c r="D159" t="s">
        <v>25</v>
      </c>
      <c r="E159" s="3">
        <v>3192</v>
      </c>
      <c r="F159" s="4">
        <v>72</v>
      </c>
      <c r="N159" t="s">
        <v>9</v>
      </c>
      <c r="O159" t="s">
        <v>39</v>
      </c>
      <c r="P159" t="s">
        <v>25</v>
      </c>
      <c r="Q159" s="3">
        <v>3192</v>
      </c>
      <c r="R159" s="4">
        <v>72</v>
      </c>
      <c r="S159">
        <f>VLOOKUP(Profits[[#This Row],[Product]],products6[#All],2,FALSE)</f>
        <v>13.15</v>
      </c>
      <c r="T159" s="24">
        <f>Profits[[#This Row],[Units]]*Profits[[#This Row],[Cost per unit]]</f>
        <v>946.80000000000007</v>
      </c>
      <c r="U159" s="24"/>
    </row>
    <row r="160" spans="2:21" x14ac:dyDescent="0.25">
      <c r="B160" t="s">
        <v>7</v>
      </c>
      <c r="C160" t="s">
        <v>36</v>
      </c>
      <c r="D160" t="s">
        <v>22</v>
      </c>
      <c r="E160" s="3">
        <v>8435</v>
      </c>
      <c r="F160" s="4">
        <v>42</v>
      </c>
      <c r="N160" t="s">
        <v>7</v>
      </c>
      <c r="O160" t="s">
        <v>36</v>
      </c>
      <c r="P160" t="s">
        <v>22</v>
      </c>
      <c r="Q160" s="3">
        <v>8435</v>
      </c>
      <c r="R160" s="4">
        <v>42</v>
      </c>
      <c r="S160">
        <f>VLOOKUP(Profits[[#This Row],[Product]],products6[#All],2,FALSE)</f>
        <v>9.77</v>
      </c>
      <c r="T160" s="24">
        <f>Profits[[#This Row],[Units]]*Profits[[#This Row],[Cost per unit]]</f>
        <v>410.34</v>
      </c>
      <c r="U160" s="24"/>
    </row>
    <row r="161" spans="2:21" x14ac:dyDescent="0.25">
      <c r="B161" t="s">
        <v>40</v>
      </c>
      <c r="C161" t="s">
        <v>39</v>
      </c>
      <c r="D161" t="s">
        <v>29</v>
      </c>
      <c r="E161" s="3">
        <v>0</v>
      </c>
      <c r="F161" s="4">
        <v>135</v>
      </c>
      <c r="N161" t="s">
        <v>40</v>
      </c>
      <c r="O161" t="s">
        <v>39</v>
      </c>
      <c r="P161" t="s">
        <v>29</v>
      </c>
      <c r="Q161" s="3">
        <v>0</v>
      </c>
      <c r="R161" s="4">
        <v>135</v>
      </c>
      <c r="S161">
        <f>VLOOKUP(Profits[[#This Row],[Product]],products6[#All],2,FALSE)</f>
        <v>7.16</v>
      </c>
      <c r="T161" s="24">
        <f>Profits[[#This Row],[Units]]*Profits[[#This Row],[Cost per unit]]</f>
        <v>966.6</v>
      </c>
      <c r="U161" s="24"/>
    </row>
    <row r="162" spans="2:21" x14ac:dyDescent="0.25">
      <c r="B162" t="s">
        <v>7</v>
      </c>
      <c r="C162" t="s">
        <v>34</v>
      </c>
      <c r="D162" t="s">
        <v>24</v>
      </c>
      <c r="E162" s="3">
        <v>8862</v>
      </c>
      <c r="F162" s="4">
        <v>189</v>
      </c>
      <c r="N162" t="s">
        <v>7</v>
      </c>
      <c r="O162" t="s">
        <v>34</v>
      </c>
      <c r="P162" t="s">
        <v>24</v>
      </c>
      <c r="Q162" s="3">
        <v>8862</v>
      </c>
      <c r="R162" s="4">
        <v>189</v>
      </c>
      <c r="S162">
        <f>VLOOKUP(Profits[[#This Row],[Product]],products6[#All],2,FALSE)</f>
        <v>4.97</v>
      </c>
      <c r="T162" s="24">
        <f>Profits[[#This Row],[Units]]*Profits[[#This Row],[Cost per unit]]</f>
        <v>939.32999999999993</v>
      </c>
      <c r="U162" s="24"/>
    </row>
    <row r="163" spans="2:21" x14ac:dyDescent="0.25">
      <c r="B163" t="s">
        <v>6</v>
      </c>
      <c r="C163" t="s">
        <v>37</v>
      </c>
      <c r="D163" t="s">
        <v>28</v>
      </c>
      <c r="E163" s="3">
        <v>3556</v>
      </c>
      <c r="F163" s="4">
        <v>459</v>
      </c>
      <c r="N163" t="s">
        <v>6</v>
      </c>
      <c r="O163" t="s">
        <v>37</v>
      </c>
      <c r="P163" t="s">
        <v>28</v>
      </c>
      <c r="Q163" s="3">
        <v>3556</v>
      </c>
      <c r="R163" s="4">
        <v>459</v>
      </c>
      <c r="S163">
        <f>VLOOKUP(Profits[[#This Row],[Product]],products6[#All],2,FALSE)</f>
        <v>10.38</v>
      </c>
      <c r="T163" s="24">
        <f>Profits[[#This Row],[Units]]*Profits[[#This Row],[Cost per unit]]</f>
        <v>4764.42</v>
      </c>
      <c r="U163" s="24"/>
    </row>
    <row r="164" spans="2:21" x14ac:dyDescent="0.25">
      <c r="B164" t="s">
        <v>5</v>
      </c>
      <c r="C164" t="s">
        <v>34</v>
      </c>
      <c r="D164" t="s">
        <v>15</v>
      </c>
      <c r="E164" s="3">
        <v>7280</v>
      </c>
      <c r="F164" s="4">
        <v>201</v>
      </c>
      <c r="N164" t="s">
        <v>5</v>
      </c>
      <c r="O164" t="s">
        <v>34</v>
      </c>
      <c r="P164" t="s">
        <v>15</v>
      </c>
      <c r="Q164" s="3">
        <v>7280</v>
      </c>
      <c r="R164" s="4">
        <v>201</v>
      </c>
      <c r="S164">
        <f>VLOOKUP(Profits[[#This Row],[Product]],products6[#All],2,FALSE)</f>
        <v>11.73</v>
      </c>
      <c r="T164" s="24">
        <f>Profits[[#This Row],[Units]]*Profits[[#This Row],[Cost per unit]]</f>
        <v>2357.73</v>
      </c>
      <c r="U164" s="24"/>
    </row>
    <row r="165" spans="2:21" x14ac:dyDescent="0.25">
      <c r="B165" t="s">
        <v>6</v>
      </c>
      <c r="C165" t="s">
        <v>34</v>
      </c>
      <c r="D165" t="s">
        <v>30</v>
      </c>
      <c r="E165" s="3">
        <v>3402</v>
      </c>
      <c r="F165" s="4">
        <v>366</v>
      </c>
      <c r="N165" t="s">
        <v>6</v>
      </c>
      <c r="O165" t="s">
        <v>34</v>
      </c>
      <c r="P165" t="s">
        <v>30</v>
      </c>
      <c r="Q165" s="3">
        <v>3402</v>
      </c>
      <c r="R165" s="4">
        <v>366</v>
      </c>
      <c r="S165">
        <f>VLOOKUP(Profits[[#This Row],[Product]],products6[#All],2,FALSE)</f>
        <v>14.49</v>
      </c>
      <c r="T165" s="24">
        <f>Profits[[#This Row],[Units]]*Profits[[#This Row],[Cost per unit]]</f>
        <v>5303.34</v>
      </c>
      <c r="U165" s="24"/>
    </row>
    <row r="166" spans="2:21" x14ac:dyDescent="0.25">
      <c r="B166" t="s">
        <v>3</v>
      </c>
      <c r="C166" t="s">
        <v>37</v>
      </c>
      <c r="D166" t="s">
        <v>29</v>
      </c>
      <c r="E166" s="3">
        <v>4592</v>
      </c>
      <c r="F166" s="4">
        <v>324</v>
      </c>
      <c r="N166" t="s">
        <v>3</v>
      </c>
      <c r="O166" t="s">
        <v>37</v>
      </c>
      <c r="P166" t="s">
        <v>29</v>
      </c>
      <c r="Q166" s="3">
        <v>4592</v>
      </c>
      <c r="R166" s="4">
        <v>324</v>
      </c>
      <c r="S166">
        <f>VLOOKUP(Profits[[#This Row],[Product]],products6[#All],2,FALSE)</f>
        <v>7.16</v>
      </c>
      <c r="T166" s="24">
        <f>Profits[[#This Row],[Units]]*Profits[[#This Row],[Cost per unit]]</f>
        <v>2319.84</v>
      </c>
      <c r="U166" s="24"/>
    </row>
    <row r="167" spans="2:21" x14ac:dyDescent="0.25">
      <c r="B167" t="s">
        <v>9</v>
      </c>
      <c r="C167" t="s">
        <v>35</v>
      </c>
      <c r="D167" t="s">
        <v>15</v>
      </c>
      <c r="E167" s="3">
        <v>7833</v>
      </c>
      <c r="F167" s="4">
        <v>243</v>
      </c>
      <c r="N167" t="s">
        <v>9</v>
      </c>
      <c r="O167" t="s">
        <v>35</v>
      </c>
      <c r="P167" t="s">
        <v>15</v>
      </c>
      <c r="Q167" s="3">
        <v>7833</v>
      </c>
      <c r="R167" s="4">
        <v>243</v>
      </c>
      <c r="S167">
        <f>VLOOKUP(Profits[[#This Row],[Product]],products6[#All],2,FALSE)</f>
        <v>11.73</v>
      </c>
      <c r="T167" s="24">
        <f>Profits[[#This Row],[Units]]*Profits[[#This Row],[Cost per unit]]</f>
        <v>2850.3900000000003</v>
      </c>
      <c r="U167" s="24"/>
    </row>
    <row r="168" spans="2:21" x14ac:dyDescent="0.25">
      <c r="B168" t="s">
        <v>2</v>
      </c>
      <c r="C168" t="s">
        <v>39</v>
      </c>
      <c r="D168" t="s">
        <v>21</v>
      </c>
      <c r="E168" s="3">
        <v>7651</v>
      </c>
      <c r="F168" s="4">
        <v>213</v>
      </c>
      <c r="N168" t="s">
        <v>2</v>
      </c>
      <c r="O168" t="s">
        <v>39</v>
      </c>
      <c r="P168" t="s">
        <v>21</v>
      </c>
      <c r="Q168" s="3">
        <v>7651</v>
      </c>
      <c r="R168" s="4">
        <v>213</v>
      </c>
      <c r="S168">
        <f>VLOOKUP(Profits[[#This Row],[Product]],products6[#All],2,FALSE)</f>
        <v>9</v>
      </c>
      <c r="T168" s="24">
        <f>Profits[[#This Row],[Units]]*Profits[[#This Row],[Cost per unit]]</f>
        <v>1917</v>
      </c>
      <c r="U168" s="24"/>
    </row>
    <row r="169" spans="2:21" x14ac:dyDescent="0.25">
      <c r="B169" t="s">
        <v>40</v>
      </c>
      <c r="C169" t="s">
        <v>35</v>
      </c>
      <c r="D169" t="s">
        <v>30</v>
      </c>
      <c r="E169" s="3">
        <v>2275</v>
      </c>
      <c r="F169" s="4">
        <v>447</v>
      </c>
      <c r="N169" t="s">
        <v>40</v>
      </c>
      <c r="O169" t="s">
        <v>35</v>
      </c>
      <c r="P169" t="s">
        <v>30</v>
      </c>
      <c r="Q169" s="3">
        <v>2275</v>
      </c>
      <c r="R169" s="4">
        <v>447</v>
      </c>
      <c r="S169">
        <f>VLOOKUP(Profits[[#This Row],[Product]],products6[#All],2,FALSE)</f>
        <v>14.49</v>
      </c>
      <c r="T169" s="24">
        <f>Profits[[#This Row],[Units]]*Profits[[#This Row],[Cost per unit]]</f>
        <v>6477.03</v>
      </c>
      <c r="U169" s="24"/>
    </row>
    <row r="170" spans="2:21" x14ac:dyDescent="0.25">
      <c r="B170" t="s">
        <v>40</v>
      </c>
      <c r="C170" t="s">
        <v>38</v>
      </c>
      <c r="D170" t="s">
        <v>13</v>
      </c>
      <c r="E170" s="3">
        <v>5670</v>
      </c>
      <c r="F170" s="4">
        <v>297</v>
      </c>
      <c r="N170" t="s">
        <v>40</v>
      </c>
      <c r="O170" t="s">
        <v>38</v>
      </c>
      <c r="P170" t="s">
        <v>13</v>
      </c>
      <c r="Q170" s="3">
        <v>5670</v>
      </c>
      <c r="R170" s="4">
        <v>297</v>
      </c>
      <c r="S170">
        <f>VLOOKUP(Profits[[#This Row],[Product]],products6[#All],2,FALSE)</f>
        <v>9.33</v>
      </c>
      <c r="T170" s="24">
        <f>Profits[[#This Row],[Units]]*Profits[[#This Row],[Cost per unit]]</f>
        <v>2771.01</v>
      </c>
      <c r="U170" s="24"/>
    </row>
    <row r="171" spans="2:21" x14ac:dyDescent="0.25">
      <c r="B171" t="s">
        <v>7</v>
      </c>
      <c r="C171" t="s">
        <v>35</v>
      </c>
      <c r="D171" t="s">
        <v>16</v>
      </c>
      <c r="E171" s="3">
        <v>2135</v>
      </c>
      <c r="F171" s="4">
        <v>27</v>
      </c>
      <c r="N171" t="s">
        <v>7</v>
      </c>
      <c r="O171" t="s">
        <v>35</v>
      </c>
      <c r="P171" t="s">
        <v>16</v>
      </c>
      <c r="Q171" s="3">
        <v>2135</v>
      </c>
      <c r="R171" s="4">
        <v>27</v>
      </c>
      <c r="S171">
        <f>VLOOKUP(Profits[[#This Row],[Product]],products6[#All],2,FALSE)</f>
        <v>8.7899999999999991</v>
      </c>
      <c r="T171" s="24">
        <f>Profits[[#This Row],[Units]]*Profits[[#This Row],[Cost per unit]]</f>
        <v>237.32999999999998</v>
      </c>
      <c r="U171" s="24"/>
    </row>
    <row r="172" spans="2:21" x14ac:dyDescent="0.25">
      <c r="B172" t="s">
        <v>40</v>
      </c>
      <c r="C172" t="s">
        <v>34</v>
      </c>
      <c r="D172" t="s">
        <v>23</v>
      </c>
      <c r="E172" s="3">
        <v>2779</v>
      </c>
      <c r="F172" s="4">
        <v>75</v>
      </c>
      <c r="N172" t="s">
        <v>40</v>
      </c>
      <c r="O172" t="s">
        <v>34</v>
      </c>
      <c r="P172" t="s">
        <v>23</v>
      </c>
      <c r="Q172" s="3">
        <v>2779</v>
      </c>
      <c r="R172" s="4">
        <v>75</v>
      </c>
      <c r="S172">
        <f>VLOOKUP(Profits[[#This Row],[Product]],products6[#All],2,FALSE)</f>
        <v>6.49</v>
      </c>
      <c r="T172" s="24">
        <f>Profits[[#This Row],[Units]]*Profits[[#This Row],[Cost per unit]]</f>
        <v>486.75</v>
      </c>
      <c r="U172" s="24"/>
    </row>
    <row r="173" spans="2:21" x14ac:dyDescent="0.25">
      <c r="B173" t="s">
        <v>10</v>
      </c>
      <c r="C173" t="s">
        <v>39</v>
      </c>
      <c r="D173" t="s">
        <v>33</v>
      </c>
      <c r="E173" s="3">
        <v>12950</v>
      </c>
      <c r="F173" s="4">
        <v>30</v>
      </c>
      <c r="N173" t="s">
        <v>10</v>
      </c>
      <c r="O173" t="s">
        <v>39</v>
      </c>
      <c r="P173" t="s">
        <v>33</v>
      </c>
      <c r="Q173" s="3">
        <v>12950</v>
      </c>
      <c r="R173" s="4">
        <v>30</v>
      </c>
      <c r="S173">
        <f>VLOOKUP(Profits[[#This Row],[Product]],products6[#All],2,FALSE)</f>
        <v>12.37</v>
      </c>
      <c r="T173" s="24">
        <f>Profits[[#This Row],[Units]]*Profits[[#This Row],[Cost per unit]]</f>
        <v>371.09999999999997</v>
      </c>
      <c r="U173" s="24"/>
    </row>
    <row r="174" spans="2:21" x14ac:dyDescent="0.25">
      <c r="B174" t="s">
        <v>7</v>
      </c>
      <c r="C174" t="s">
        <v>36</v>
      </c>
      <c r="D174" t="s">
        <v>18</v>
      </c>
      <c r="E174" s="3">
        <v>2646</v>
      </c>
      <c r="F174" s="4">
        <v>177</v>
      </c>
      <c r="N174" t="s">
        <v>7</v>
      </c>
      <c r="O174" t="s">
        <v>36</v>
      </c>
      <c r="P174" t="s">
        <v>18</v>
      </c>
      <c r="Q174" s="3">
        <v>2646</v>
      </c>
      <c r="R174" s="4">
        <v>177</v>
      </c>
      <c r="S174">
        <f>VLOOKUP(Profits[[#This Row],[Product]],products6[#All],2,FALSE)</f>
        <v>6.47</v>
      </c>
      <c r="T174" s="24">
        <f>Profits[[#This Row],[Units]]*Profits[[#This Row],[Cost per unit]]</f>
        <v>1145.19</v>
      </c>
      <c r="U174" s="24"/>
    </row>
    <row r="175" spans="2:21" x14ac:dyDescent="0.25">
      <c r="B175" t="s">
        <v>40</v>
      </c>
      <c r="C175" t="s">
        <v>34</v>
      </c>
      <c r="D175" t="s">
        <v>33</v>
      </c>
      <c r="E175" s="3">
        <v>3794</v>
      </c>
      <c r="F175" s="4">
        <v>159</v>
      </c>
      <c r="N175" t="s">
        <v>40</v>
      </c>
      <c r="O175" t="s">
        <v>34</v>
      </c>
      <c r="P175" t="s">
        <v>33</v>
      </c>
      <c r="Q175" s="3">
        <v>3794</v>
      </c>
      <c r="R175" s="4">
        <v>159</v>
      </c>
      <c r="S175">
        <f>VLOOKUP(Profits[[#This Row],[Product]],products6[#All],2,FALSE)</f>
        <v>12.37</v>
      </c>
      <c r="T175" s="24">
        <f>Profits[[#This Row],[Units]]*Profits[[#This Row],[Cost per unit]]</f>
        <v>1966.83</v>
      </c>
      <c r="U175" s="24"/>
    </row>
    <row r="176" spans="2:21" x14ac:dyDescent="0.25">
      <c r="B176" t="s">
        <v>3</v>
      </c>
      <c r="C176" t="s">
        <v>35</v>
      </c>
      <c r="D176" t="s">
        <v>33</v>
      </c>
      <c r="E176" s="3">
        <v>819</v>
      </c>
      <c r="F176" s="4">
        <v>306</v>
      </c>
      <c r="N176" t="s">
        <v>3</v>
      </c>
      <c r="O176" t="s">
        <v>35</v>
      </c>
      <c r="P176" t="s">
        <v>33</v>
      </c>
      <c r="Q176" s="3">
        <v>819</v>
      </c>
      <c r="R176" s="4">
        <v>306</v>
      </c>
      <c r="S176">
        <f>VLOOKUP(Profits[[#This Row],[Product]],products6[#All],2,FALSE)</f>
        <v>12.37</v>
      </c>
      <c r="T176" s="24">
        <f>Profits[[#This Row],[Units]]*Profits[[#This Row],[Cost per unit]]</f>
        <v>3785.22</v>
      </c>
      <c r="U176" s="24"/>
    </row>
    <row r="177" spans="2:21" x14ac:dyDescent="0.25">
      <c r="B177" t="s">
        <v>3</v>
      </c>
      <c r="C177" t="s">
        <v>34</v>
      </c>
      <c r="D177" t="s">
        <v>20</v>
      </c>
      <c r="E177" s="3">
        <v>2583</v>
      </c>
      <c r="F177" s="4">
        <v>18</v>
      </c>
      <c r="N177" t="s">
        <v>3</v>
      </c>
      <c r="O177" t="s">
        <v>34</v>
      </c>
      <c r="P177" t="s">
        <v>20</v>
      </c>
      <c r="Q177" s="3">
        <v>2583</v>
      </c>
      <c r="R177" s="4">
        <v>18</v>
      </c>
      <c r="S177">
        <f>VLOOKUP(Profits[[#This Row],[Product]],products6[#All],2,FALSE)</f>
        <v>10.62</v>
      </c>
      <c r="T177" s="24">
        <f>Profits[[#This Row],[Units]]*Profits[[#This Row],[Cost per unit]]</f>
        <v>191.16</v>
      </c>
      <c r="U177" s="24"/>
    </row>
    <row r="178" spans="2:21" x14ac:dyDescent="0.25">
      <c r="B178" t="s">
        <v>7</v>
      </c>
      <c r="C178" t="s">
        <v>35</v>
      </c>
      <c r="D178" t="s">
        <v>19</v>
      </c>
      <c r="E178" s="3">
        <v>4585</v>
      </c>
      <c r="F178" s="4">
        <v>240</v>
      </c>
      <c r="N178" t="s">
        <v>7</v>
      </c>
      <c r="O178" t="s">
        <v>35</v>
      </c>
      <c r="P178" t="s">
        <v>19</v>
      </c>
      <c r="Q178" s="3">
        <v>4585</v>
      </c>
      <c r="R178" s="4">
        <v>240</v>
      </c>
      <c r="S178">
        <f>VLOOKUP(Profits[[#This Row],[Product]],products6[#All],2,FALSE)</f>
        <v>7.64</v>
      </c>
      <c r="T178" s="24">
        <f>Profits[[#This Row],[Units]]*Profits[[#This Row],[Cost per unit]]</f>
        <v>1833.6</v>
      </c>
      <c r="U178" s="24"/>
    </row>
    <row r="179" spans="2:21" x14ac:dyDescent="0.25">
      <c r="B179" t="s">
        <v>5</v>
      </c>
      <c r="C179" t="s">
        <v>34</v>
      </c>
      <c r="D179" t="s">
        <v>33</v>
      </c>
      <c r="E179" s="3">
        <v>1652</v>
      </c>
      <c r="F179" s="4">
        <v>93</v>
      </c>
      <c r="N179" t="s">
        <v>5</v>
      </c>
      <c r="O179" t="s">
        <v>34</v>
      </c>
      <c r="P179" t="s">
        <v>33</v>
      </c>
      <c r="Q179" s="3">
        <v>1652</v>
      </c>
      <c r="R179" s="4">
        <v>93</v>
      </c>
      <c r="S179">
        <f>VLOOKUP(Profits[[#This Row],[Product]],products6[#All],2,FALSE)</f>
        <v>12.37</v>
      </c>
      <c r="T179" s="24">
        <f>Profits[[#This Row],[Units]]*Profits[[#This Row],[Cost per unit]]</f>
        <v>1150.4099999999999</v>
      </c>
      <c r="U179" s="24"/>
    </row>
    <row r="180" spans="2:21" x14ac:dyDescent="0.25">
      <c r="B180" t="s">
        <v>10</v>
      </c>
      <c r="C180" t="s">
        <v>34</v>
      </c>
      <c r="D180" t="s">
        <v>26</v>
      </c>
      <c r="E180" s="3">
        <v>4991</v>
      </c>
      <c r="F180" s="4">
        <v>9</v>
      </c>
      <c r="N180" t="s">
        <v>10</v>
      </c>
      <c r="O180" t="s">
        <v>34</v>
      </c>
      <c r="P180" t="s">
        <v>26</v>
      </c>
      <c r="Q180" s="3">
        <v>4991</v>
      </c>
      <c r="R180" s="4">
        <v>9</v>
      </c>
      <c r="S180">
        <f>VLOOKUP(Profits[[#This Row],[Product]],products6[#All],2,FALSE)</f>
        <v>5.6</v>
      </c>
      <c r="T180" s="24">
        <f>Profits[[#This Row],[Units]]*Profits[[#This Row],[Cost per unit]]</f>
        <v>50.4</v>
      </c>
      <c r="U180" s="24"/>
    </row>
    <row r="181" spans="2:21" x14ac:dyDescent="0.25">
      <c r="B181" t="s">
        <v>8</v>
      </c>
      <c r="C181" t="s">
        <v>34</v>
      </c>
      <c r="D181" t="s">
        <v>16</v>
      </c>
      <c r="E181" s="3">
        <v>2009</v>
      </c>
      <c r="F181" s="4">
        <v>219</v>
      </c>
      <c r="N181" t="s">
        <v>8</v>
      </c>
      <c r="O181" t="s">
        <v>34</v>
      </c>
      <c r="P181" t="s">
        <v>16</v>
      </c>
      <c r="Q181" s="3">
        <v>2009</v>
      </c>
      <c r="R181" s="4">
        <v>219</v>
      </c>
      <c r="S181">
        <f>VLOOKUP(Profits[[#This Row],[Product]],products6[#All],2,FALSE)</f>
        <v>8.7899999999999991</v>
      </c>
      <c r="T181" s="24">
        <f>Profits[[#This Row],[Units]]*Profits[[#This Row],[Cost per unit]]</f>
        <v>1925.0099999999998</v>
      </c>
      <c r="U181" s="24"/>
    </row>
    <row r="182" spans="2:21" x14ac:dyDescent="0.25">
      <c r="B182" t="s">
        <v>2</v>
      </c>
      <c r="C182" t="s">
        <v>39</v>
      </c>
      <c r="D182" t="s">
        <v>22</v>
      </c>
      <c r="E182" s="3">
        <v>1568</v>
      </c>
      <c r="F182" s="4">
        <v>141</v>
      </c>
      <c r="N182" t="s">
        <v>2</v>
      </c>
      <c r="O182" t="s">
        <v>39</v>
      </c>
      <c r="P182" t="s">
        <v>22</v>
      </c>
      <c r="Q182" s="3">
        <v>1568</v>
      </c>
      <c r="R182" s="4">
        <v>141</v>
      </c>
      <c r="S182">
        <f>VLOOKUP(Profits[[#This Row],[Product]],products6[#All],2,FALSE)</f>
        <v>9.77</v>
      </c>
      <c r="T182" s="24">
        <f>Profits[[#This Row],[Units]]*Profits[[#This Row],[Cost per unit]]</f>
        <v>1377.57</v>
      </c>
      <c r="U182" s="24"/>
    </row>
    <row r="183" spans="2:21" x14ac:dyDescent="0.25">
      <c r="B183" t="s">
        <v>41</v>
      </c>
      <c r="C183" t="s">
        <v>37</v>
      </c>
      <c r="D183" t="s">
        <v>20</v>
      </c>
      <c r="E183" s="3">
        <v>3388</v>
      </c>
      <c r="F183" s="4">
        <v>123</v>
      </c>
      <c r="N183" t="s">
        <v>41</v>
      </c>
      <c r="O183" t="s">
        <v>37</v>
      </c>
      <c r="P183" t="s">
        <v>20</v>
      </c>
      <c r="Q183" s="3">
        <v>3388</v>
      </c>
      <c r="R183" s="4">
        <v>123</v>
      </c>
      <c r="S183">
        <f>VLOOKUP(Profits[[#This Row],[Product]],products6[#All],2,FALSE)</f>
        <v>10.62</v>
      </c>
      <c r="T183" s="24">
        <f>Profits[[#This Row],[Units]]*Profits[[#This Row],[Cost per unit]]</f>
        <v>1306.26</v>
      </c>
      <c r="U183" s="24"/>
    </row>
    <row r="184" spans="2:21" x14ac:dyDescent="0.25">
      <c r="B184" t="s">
        <v>40</v>
      </c>
      <c r="C184" t="s">
        <v>38</v>
      </c>
      <c r="D184" t="s">
        <v>24</v>
      </c>
      <c r="E184" s="3">
        <v>623</v>
      </c>
      <c r="F184" s="4">
        <v>51</v>
      </c>
      <c r="N184" t="s">
        <v>40</v>
      </c>
      <c r="O184" t="s">
        <v>38</v>
      </c>
      <c r="P184" t="s">
        <v>24</v>
      </c>
      <c r="Q184" s="3">
        <v>623</v>
      </c>
      <c r="R184" s="4">
        <v>51</v>
      </c>
      <c r="S184">
        <f>VLOOKUP(Profits[[#This Row],[Product]],products6[#All],2,FALSE)</f>
        <v>4.97</v>
      </c>
      <c r="T184" s="24">
        <f>Profits[[#This Row],[Units]]*Profits[[#This Row],[Cost per unit]]</f>
        <v>253.47</v>
      </c>
      <c r="U184" s="24"/>
    </row>
    <row r="185" spans="2:21" x14ac:dyDescent="0.25">
      <c r="B185" t="s">
        <v>6</v>
      </c>
      <c r="C185" t="s">
        <v>36</v>
      </c>
      <c r="D185" t="s">
        <v>4</v>
      </c>
      <c r="E185" s="3">
        <v>10073</v>
      </c>
      <c r="F185" s="4">
        <v>120</v>
      </c>
      <c r="N185" t="s">
        <v>6</v>
      </c>
      <c r="O185" t="s">
        <v>36</v>
      </c>
      <c r="P185" t="s">
        <v>4</v>
      </c>
      <c r="Q185" s="3">
        <v>10073</v>
      </c>
      <c r="R185" s="4">
        <v>120</v>
      </c>
      <c r="S185">
        <f>VLOOKUP(Profits[[#This Row],[Product]],products6[#All],2,FALSE)</f>
        <v>11.88</v>
      </c>
      <c r="T185" s="24">
        <f>Profits[[#This Row],[Units]]*Profits[[#This Row],[Cost per unit]]</f>
        <v>1425.6000000000001</v>
      </c>
      <c r="U185" s="24"/>
    </row>
    <row r="186" spans="2:21" x14ac:dyDescent="0.25">
      <c r="B186" t="s">
        <v>8</v>
      </c>
      <c r="C186" t="s">
        <v>39</v>
      </c>
      <c r="D186" t="s">
        <v>26</v>
      </c>
      <c r="E186" s="3">
        <v>1561</v>
      </c>
      <c r="F186" s="4">
        <v>27</v>
      </c>
      <c r="N186" t="s">
        <v>8</v>
      </c>
      <c r="O186" t="s">
        <v>39</v>
      </c>
      <c r="P186" t="s">
        <v>26</v>
      </c>
      <c r="Q186" s="3">
        <v>1561</v>
      </c>
      <c r="R186" s="4">
        <v>27</v>
      </c>
      <c r="S186">
        <f>VLOOKUP(Profits[[#This Row],[Product]],products6[#All],2,FALSE)</f>
        <v>5.6</v>
      </c>
      <c r="T186" s="24">
        <f>Profits[[#This Row],[Units]]*Profits[[#This Row],[Cost per unit]]</f>
        <v>151.19999999999999</v>
      </c>
      <c r="U186" s="24"/>
    </row>
    <row r="187" spans="2:21" x14ac:dyDescent="0.25">
      <c r="B187" t="s">
        <v>9</v>
      </c>
      <c r="C187" t="s">
        <v>36</v>
      </c>
      <c r="D187" t="s">
        <v>27</v>
      </c>
      <c r="E187" s="3">
        <v>11522</v>
      </c>
      <c r="F187" s="4">
        <v>204</v>
      </c>
      <c r="N187" t="s">
        <v>9</v>
      </c>
      <c r="O187" t="s">
        <v>36</v>
      </c>
      <c r="P187" t="s">
        <v>27</v>
      </c>
      <c r="Q187" s="3">
        <v>11522</v>
      </c>
      <c r="R187" s="4">
        <v>204</v>
      </c>
      <c r="S187">
        <f>VLOOKUP(Profits[[#This Row],[Product]],products6[#All],2,FALSE)</f>
        <v>16.73</v>
      </c>
      <c r="T187" s="24">
        <f>Profits[[#This Row],[Units]]*Profits[[#This Row],[Cost per unit]]</f>
        <v>3412.92</v>
      </c>
      <c r="U187" s="24"/>
    </row>
    <row r="188" spans="2:21" x14ac:dyDescent="0.25">
      <c r="B188" t="s">
        <v>6</v>
      </c>
      <c r="C188" t="s">
        <v>38</v>
      </c>
      <c r="D188" t="s">
        <v>13</v>
      </c>
      <c r="E188" s="3">
        <v>2317</v>
      </c>
      <c r="F188" s="4">
        <v>123</v>
      </c>
      <c r="N188" t="s">
        <v>6</v>
      </c>
      <c r="O188" t="s">
        <v>38</v>
      </c>
      <c r="P188" t="s">
        <v>13</v>
      </c>
      <c r="Q188" s="3">
        <v>2317</v>
      </c>
      <c r="R188" s="4">
        <v>123</v>
      </c>
      <c r="S188">
        <f>VLOOKUP(Profits[[#This Row],[Product]],products6[#All],2,FALSE)</f>
        <v>9.33</v>
      </c>
      <c r="T188" s="24">
        <f>Profits[[#This Row],[Units]]*Profits[[#This Row],[Cost per unit]]</f>
        <v>1147.5899999999999</v>
      </c>
      <c r="U188" s="24"/>
    </row>
    <row r="189" spans="2:21" x14ac:dyDescent="0.25">
      <c r="B189" t="s">
        <v>10</v>
      </c>
      <c r="C189" t="s">
        <v>37</v>
      </c>
      <c r="D189" t="s">
        <v>28</v>
      </c>
      <c r="E189" s="3">
        <v>3059</v>
      </c>
      <c r="F189" s="4">
        <v>27</v>
      </c>
      <c r="N189" t="s">
        <v>10</v>
      </c>
      <c r="O189" t="s">
        <v>37</v>
      </c>
      <c r="P189" t="s">
        <v>28</v>
      </c>
      <c r="Q189" s="3">
        <v>3059</v>
      </c>
      <c r="R189" s="4">
        <v>27</v>
      </c>
      <c r="S189">
        <f>VLOOKUP(Profits[[#This Row],[Product]],products6[#All],2,FALSE)</f>
        <v>10.38</v>
      </c>
      <c r="T189" s="24">
        <f>Profits[[#This Row],[Units]]*Profits[[#This Row],[Cost per unit]]</f>
        <v>280.26000000000005</v>
      </c>
      <c r="U189" s="24"/>
    </row>
    <row r="190" spans="2:21" x14ac:dyDescent="0.25">
      <c r="B190" t="s">
        <v>41</v>
      </c>
      <c r="C190" t="s">
        <v>37</v>
      </c>
      <c r="D190" t="s">
        <v>26</v>
      </c>
      <c r="E190" s="3">
        <v>2324</v>
      </c>
      <c r="F190" s="4">
        <v>177</v>
      </c>
      <c r="N190" t="s">
        <v>41</v>
      </c>
      <c r="O190" t="s">
        <v>37</v>
      </c>
      <c r="P190" t="s">
        <v>26</v>
      </c>
      <c r="Q190" s="3">
        <v>2324</v>
      </c>
      <c r="R190" s="4">
        <v>177</v>
      </c>
      <c r="S190">
        <f>VLOOKUP(Profits[[#This Row],[Product]],products6[#All],2,FALSE)</f>
        <v>5.6</v>
      </c>
      <c r="T190" s="24">
        <f>Profits[[#This Row],[Units]]*Profits[[#This Row],[Cost per unit]]</f>
        <v>991.19999999999993</v>
      </c>
      <c r="U190" s="24"/>
    </row>
    <row r="191" spans="2:21" x14ac:dyDescent="0.25">
      <c r="B191" t="s">
        <v>3</v>
      </c>
      <c r="C191" t="s">
        <v>39</v>
      </c>
      <c r="D191" t="s">
        <v>26</v>
      </c>
      <c r="E191" s="3">
        <v>4956</v>
      </c>
      <c r="F191" s="4">
        <v>171</v>
      </c>
      <c r="N191" t="s">
        <v>3</v>
      </c>
      <c r="O191" t="s">
        <v>39</v>
      </c>
      <c r="P191" t="s">
        <v>26</v>
      </c>
      <c r="Q191" s="3">
        <v>4956</v>
      </c>
      <c r="R191" s="4">
        <v>171</v>
      </c>
      <c r="S191">
        <f>VLOOKUP(Profits[[#This Row],[Product]],products6[#All],2,FALSE)</f>
        <v>5.6</v>
      </c>
      <c r="T191" s="24">
        <f>Profits[[#This Row],[Units]]*Profits[[#This Row],[Cost per unit]]</f>
        <v>957.59999999999991</v>
      </c>
      <c r="U191" s="24"/>
    </row>
    <row r="192" spans="2:21" x14ac:dyDescent="0.25">
      <c r="B192" t="s">
        <v>10</v>
      </c>
      <c r="C192" t="s">
        <v>34</v>
      </c>
      <c r="D192" t="s">
        <v>19</v>
      </c>
      <c r="E192" s="3">
        <v>5355</v>
      </c>
      <c r="F192" s="4">
        <v>204</v>
      </c>
      <c r="N192" t="s">
        <v>10</v>
      </c>
      <c r="O192" t="s">
        <v>34</v>
      </c>
      <c r="P192" t="s">
        <v>19</v>
      </c>
      <c r="Q192" s="3">
        <v>5355</v>
      </c>
      <c r="R192" s="4">
        <v>204</v>
      </c>
      <c r="S192">
        <f>VLOOKUP(Profits[[#This Row],[Product]],products6[#All],2,FALSE)</f>
        <v>7.64</v>
      </c>
      <c r="T192" s="24">
        <f>Profits[[#This Row],[Units]]*Profits[[#This Row],[Cost per unit]]</f>
        <v>1558.56</v>
      </c>
      <c r="U192" s="24"/>
    </row>
    <row r="193" spans="2:21" x14ac:dyDescent="0.25">
      <c r="B193" t="s">
        <v>3</v>
      </c>
      <c r="C193" t="s">
        <v>34</v>
      </c>
      <c r="D193" t="s">
        <v>14</v>
      </c>
      <c r="E193" s="3">
        <v>7259</v>
      </c>
      <c r="F193" s="4">
        <v>276</v>
      </c>
      <c r="N193" t="s">
        <v>3</v>
      </c>
      <c r="O193" t="s">
        <v>34</v>
      </c>
      <c r="P193" t="s">
        <v>14</v>
      </c>
      <c r="Q193" s="3">
        <v>7259</v>
      </c>
      <c r="R193" s="4">
        <v>276</v>
      </c>
      <c r="S193">
        <f>VLOOKUP(Profits[[#This Row],[Product]],products6[#All],2,FALSE)</f>
        <v>11.7</v>
      </c>
      <c r="T193" s="24">
        <f>Profits[[#This Row],[Units]]*Profits[[#This Row],[Cost per unit]]</f>
        <v>3229.2</v>
      </c>
      <c r="U193" s="24"/>
    </row>
    <row r="194" spans="2:21" x14ac:dyDescent="0.25">
      <c r="B194" t="s">
        <v>8</v>
      </c>
      <c r="C194" t="s">
        <v>37</v>
      </c>
      <c r="D194" t="s">
        <v>26</v>
      </c>
      <c r="E194" s="3">
        <v>6279</v>
      </c>
      <c r="F194" s="4">
        <v>45</v>
      </c>
      <c r="N194" t="s">
        <v>8</v>
      </c>
      <c r="O194" t="s">
        <v>37</v>
      </c>
      <c r="P194" t="s">
        <v>26</v>
      </c>
      <c r="Q194" s="3">
        <v>6279</v>
      </c>
      <c r="R194" s="4">
        <v>45</v>
      </c>
      <c r="S194">
        <f>VLOOKUP(Profits[[#This Row],[Product]],products6[#All],2,FALSE)</f>
        <v>5.6</v>
      </c>
      <c r="T194" s="24">
        <f>Profits[[#This Row],[Units]]*Profits[[#This Row],[Cost per unit]]</f>
        <v>251.99999999999997</v>
      </c>
      <c r="U194" s="24"/>
    </row>
    <row r="195" spans="2:21" x14ac:dyDescent="0.25">
      <c r="B195" t="s">
        <v>40</v>
      </c>
      <c r="C195" t="s">
        <v>38</v>
      </c>
      <c r="D195" t="s">
        <v>29</v>
      </c>
      <c r="E195" s="3">
        <v>2541</v>
      </c>
      <c r="F195" s="4">
        <v>45</v>
      </c>
      <c r="N195" t="s">
        <v>40</v>
      </c>
      <c r="O195" t="s">
        <v>38</v>
      </c>
      <c r="P195" t="s">
        <v>29</v>
      </c>
      <c r="Q195" s="3">
        <v>2541</v>
      </c>
      <c r="R195" s="4">
        <v>45</v>
      </c>
      <c r="S195">
        <f>VLOOKUP(Profits[[#This Row],[Product]],products6[#All],2,FALSE)</f>
        <v>7.16</v>
      </c>
      <c r="T195" s="24">
        <f>Profits[[#This Row],[Units]]*Profits[[#This Row],[Cost per unit]]</f>
        <v>322.2</v>
      </c>
      <c r="U195" s="24"/>
    </row>
    <row r="196" spans="2:21" x14ac:dyDescent="0.25">
      <c r="B196" t="s">
        <v>6</v>
      </c>
      <c r="C196" t="s">
        <v>35</v>
      </c>
      <c r="D196" t="s">
        <v>27</v>
      </c>
      <c r="E196" s="3">
        <v>3864</v>
      </c>
      <c r="F196" s="4">
        <v>177</v>
      </c>
      <c r="N196" t="s">
        <v>6</v>
      </c>
      <c r="O196" t="s">
        <v>35</v>
      </c>
      <c r="P196" t="s">
        <v>27</v>
      </c>
      <c r="Q196" s="3">
        <v>3864</v>
      </c>
      <c r="R196" s="4">
        <v>177</v>
      </c>
      <c r="S196">
        <f>VLOOKUP(Profits[[#This Row],[Product]],products6[#All],2,FALSE)</f>
        <v>16.73</v>
      </c>
      <c r="T196" s="24">
        <f>Profits[[#This Row],[Units]]*Profits[[#This Row],[Cost per unit]]</f>
        <v>2961.21</v>
      </c>
      <c r="U196" s="24"/>
    </row>
    <row r="197" spans="2:21" x14ac:dyDescent="0.25">
      <c r="B197" t="s">
        <v>5</v>
      </c>
      <c r="C197" t="s">
        <v>36</v>
      </c>
      <c r="D197" t="s">
        <v>13</v>
      </c>
      <c r="E197" s="3">
        <v>6146</v>
      </c>
      <c r="F197" s="4">
        <v>63</v>
      </c>
      <c r="N197" t="s">
        <v>5</v>
      </c>
      <c r="O197" t="s">
        <v>36</v>
      </c>
      <c r="P197" t="s">
        <v>13</v>
      </c>
      <c r="Q197" s="3">
        <v>6146</v>
      </c>
      <c r="R197" s="4">
        <v>63</v>
      </c>
      <c r="S197">
        <f>VLOOKUP(Profits[[#This Row],[Product]],products6[#All],2,FALSE)</f>
        <v>9.33</v>
      </c>
      <c r="T197" s="24">
        <f>Profits[[#This Row],[Units]]*Profits[[#This Row],[Cost per unit]]</f>
        <v>587.79</v>
      </c>
      <c r="U197" s="24"/>
    </row>
    <row r="198" spans="2:21" x14ac:dyDescent="0.25">
      <c r="B198" t="s">
        <v>9</v>
      </c>
      <c r="C198" t="s">
        <v>39</v>
      </c>
      <c r="D198" t="s">
        <v>18</v>
      </c>
      <c r="E198" s="3">
        <v>2639</v>
      </c>
      <c r="F198" s="4">
        <v>204</v>
      </c>
      <c r="N198" t="s">
        <v>9</v>
      </c>
      <c r="O198" t="s">
        <v>39</v>
      </c>
      <c r="P198" t="s">
        <v>18</v>
      </c>
      <c r="Q198" s="3">
        <v>2639</v>
      </c>
      <c r="R198" s="4">
        <v>204</v>
      </c>
      <c r="S198">
        <f>VLOOKUP(Profits[[#This Row],[Product]],products6[#All],2,FALSE)</f>
        <v>6.47</v>
      </c>
      <c r="T198" s="24">
        <f>Profits[[#This Row],[Units]]*Profits[[#This Row],[Cost per unit]]</f>
        <v>1319.8799999999999</v>
      </c>
      <c r="U198" s="24"/>
    </row>
    <row r="199" spans="2:21" x14ac:dyDescent="0.25">
      <c r="B199" t="s">
        <v>8</v>
      </c>
      <c r="C199" t="s">
        <v>37</v>
      </c>
      <c r="D199" t="s">
        <v>22</v>
      </c>
      <c r="E199" s="3">
        <v>1890</v>
      </c>
      <c r="F199" s="4">
        <v>195</v>
      </c>
      <c r="N199" t="s">
        <v>8</v>
      </c>
      <c r="O199" t="s">
        <v>37</v>
      </c>
      <c r="P199" t="s">
        <v>22</v>
      </c>
      <c r="Q199" s="3">
        <v>1890</v>
      </c>
      <c r="R199" s="4">
        <v>195</v>
      </c>
      <c r="S199">
        <f>VLOOKUP(Profits[[#This Row],[Product]],products6[#All],2,FALSE)</f>
        <v>9.77</v>
      </c>
      <c r="T199" s="24">
        <f>Profits[[#This Row],[Units]]*Profits[[#This Row],[Cost per unit]]</f>
        <v>1905.1499999999999</v>
      </c>
      <c r="U199" s="24"/>
    </row>
    <row r="200" spans="2:21" x14ac:dyDescent="0.25">
      <c r="B200" t="s">
        <v>7</v>
      </c>
      <c r="C200" t="s">
        <v>34</v>
      </c>
      <c r="D200" t="s">
        <v>14</v>
      </c>
      <c r="E200" s="3">
        <v>1932</v>
      </c>
      <c r="F200" s="4">
        <v>369</v>
      </c>
      <c r="N200" t="s">
        <v>7</v>
      </c>
      <c r="O200" t="s">
        <v>34</v>
      </c>
      <c r="P200" t="s">
        <v>14</v>
      </c>
      <c r="Q200" s="3">
        <v>1932</v>
      </c>
      <c r="R200" s="4">
        <v>369</v>
      </c>
      <c r="S200">
        <f>VLOOKUP(Profits[[#This Row],[Product]],products6[#All],2,FALSE)</f>
        <v>11.7</v>
      </c>
      <c r="T200" s="24">
        <f>Profits[[#This Row],[Units]]*Profits[[#This Row],[Cost per unit]]</f>
        <v>4317.3</v>
      </c>
      <c r="U200" s="24"/>
    </row>
    <row r="201" spans="2:21" x14ac:dyDescent="0.25">
      <c r="B201" t="s">
        <v>3</v>
      </c>
      <c r="C201" t="s">
        <v>34</v>
      </c>
      <c r="D201" t="s">
        <v>25</v>
      </c>
      <c r="E201" s="3">
        <v>6300</v>
      </c>
      <c r="F201" s="4">
        <v>42</v>
      </c>
      <c r="N201" t="s">
        <v>3</v>
      </c>
      <c r="O201" t="s">
        <v>34</v>
      </c>
      <c r="P201" t="s">
        <v>25</v>
      </c>
      <c r="Q201" s="3">
        <v>6300</v>
      </c>
      <c r="R201" s="4">
        <v>42</v>
      </c>
      <c r="S201">
        <f>VLOOKUP(Profits[[#This Row],[Product]],products6[#All],2,FALSE)</f>
        <v>13.15</v>
      </c>
      <c r="T201" s="24">
        <f>Profits[[#This Row],[Units]]*Profits[[#This Row],[Cost per unit]]</f>
        <v>552.30000000000007</v>
      </c>
      <c r="U201" s="24"/>
    </row>
    <row r="202" spans="2:21" x14ac:dyDescent="0.25">
      <c r="B202" t="s">
        <v>6</v>
      </c>
      <c r="C202" t="s">
        <v>37</v>
      </c>
      <c r="D202" t="s">
        <v>30</v>
      </c>
      <c r="E202" s="3">
        <v>560</v>
      </c>
      <c r="F202" s="4">
        <v>81</v>
      </c>
      <c r="N202" t="s">
        <v>6</v>
      </c>
      <c r="O202" t="s">
        <v>37</v>
      </c>
      <c r="P202" t="s">
        <v>30</v>
      </c>
      <c r="Q202" s="3">
        <v>560</v>
      </c>
      <c r="R202" s="4">
        <v>81</v>
      </c>
      <c r="S202">
        <f>VLOOKUP(Profits[[#This Row],[Product]],products6[#All],2,FALSE)</f>
        <v>14.49</v>
      </c>
      <c r="T202" s="24">
        <f>Profits[[#This Row],[Units]]*Profits[[#This Row],[Cost per unit]]</f>
        <v>1173.69</v>
      </c>
      <c r="U202" s="24"/>
    </row>
    <row r="203" spans="2:21" x14ac:dyDescent="0.25">
      <c r="B203" t="s">
        <v>9</v>
      </c>
      <c r="C203" t="s">
        <v>37</v>
      </c>
      <c r="D203" t="s">
        <v>26</v>
      </c>
      <c r="E203" s="3">
        <v>2856</v>
      </c>
      <c r="F203" s="4">
        <v>246</v>
      </c>
      <c r="N203" t="s">
        <v>9</v>
      </c>
      <c r="O203" t="s">
        <v>37</v>
      </c>
      <c r="P203" t="s">
        <v>26</v>
      </c>
      <c r="Q203" s="3">
        <v>2856</v>
      </c>
      <c r="R203" s="4">
        <v>246</v>
      </c>
      <c r="S203">
        <f>VLOOKUP(Profits[[#This Row],[Product]],products6[#All],2,FALSE)</f>
        <v>5.6</v>
      </c>
      <c r="T203" s="24">
        <f>Profits[[#This Row],[Units]]*Profits[[#This Row],[Cost per unit]]</f>
        <v>1377.6</v>
      </c>
      <c r="U203" s="24"/>
    </row>
    <row r="204" spans="2:21" x14ac:dyDescent="0.25">
      <c r="B204" t="s">
        <v>9</v>
      </c>
      <c r="C204" t="s">
        <v>34</v>
      </c>
      <c r="D204" t="s">
        <v>17</v>
      </c>
      <c r="E204" s="3">
        <v>707</v>
      </c>
      <c r="F204" s="4">
        <v>174</v>
      </c>
      <c r="N204" t="s">
        <v>9</v>
      </c>
      <c r="O204" t="s">
        <v>34</v>
      </c>
      <c r="P204" t="s">
        <v>17</v>
      </c>
      <c r="Q204" s="3">
        <v>707</v>
      </c>
      <c r="R204" s="4">
        <v>174</v>
      </c>
      <c r="S204">
        <f>VLOOKUP(Profits[[#This Row],[Product]],products6[#All],2,FALSE)</f>
        <v>3.11</v>
      </c>
      <c r="T204" s="24">
        <f>Profits[[#This Row],[Units]]*Profits[[#This Row],[Cost per unit]]</f>
        <v>541.14</v>
      </c>
      <c r="U204" s="24"/>
    </row>
    <row r="205" spans="2:21" x14ac:dyDescent="0.25">
      <c r="B205" t="s">
        <v>8</v>
      </c>
      <c r="C205" t="s">
        <v>35</v>
      </c>
      <c r="D205" t="s">
        <v>30</v>
      </c>
      <c r="E205" s="3">
        <v>3598</v>
      </c>
      <c r="F205" s="4">
        <v>81</v>
      </c>
      <c r="N205" t="s">
        <v>8</v>
      </c>
      <c r="O205" t="s">
        <v>35</v>
      </c>
      <c r="P205" t="s">
        <v>30</v>
      </c>
      <c r="Q205" s="3">
        <v>3598</v>
      </c>
      <c r="R205" s="4">
        <v>81</v>
      </c>
      <c r="S205">
        <f>VLOOKUP(Profits[[#This Row],[Product]],products6[#All],2,FALSE)</f>
        <v>14.49</v>
      </c>
      <c r="T205" s="24">
        <f>Profits[[#This Row],[Units]]*Profits[[#This Row],[Cost per unit]]</f>
        <v>1173.69</v>
      </c>
      <c r="U205" s="24"/>
    </row>
    <row r="206" spans="2:21" x14ac:dyDescent="0.25">
      <c r="B206" t="s">
        <v>40</v>
      </c>
      <c r="C206" t="s">
        <v>35</v>
      </c>
      <c r="D206" t="s">
        <v>22</v>
      </c>
      <c r="E206" s="3">
        <v>6853</v>
      </c>
      <c r="F206" s="4">
        <v>372</v>
      </c>
      <c r="N206" t="s">
        <v>40</v>
      </c>
      <c r="O206" t="s">
        <v>35</v>
      </c>
      <c r="P206" t="s">
        <v>22</v>
      </c>
      <c r="Q206" s="3">
        <v>6853</v>
      </c>
      <c r="R206" s="4">
        <v>372</v>
      </c>
      <c r="S206">
        <f>VLOOKUP(Profits[[#This Row],[Product]],products6[#All],2,FALSE)</f>
        <v>9.77</v>
      </c>
      <c r="T206" s="24">
        <f>Profits[[#This Row],[Units]]*Profits[[#This Row],[Cost per unit]]</f>
        <v>3634.44</v>
      </c>
      <c r="U206" s="24"/>
    </row>
    <row r="207" spans="2:21" x14ac:dyDescent="0.25">
      <c r="B207" t="s">
        <v>40</v>
      </c>
      <c r="C207" t="s">
        <v>35</v>
      </c>
      <c r="D207" t="s">
        <v>16</v>
      </c>
      <c r="E207" s="3">
        <v>4725</v>
      </c>
      <c r="F207" s="4">
        <v>174</v>
      </c>
      <c r="N207" t="s">
        <v>40</v>
      </c>
      <c r="O207" t="s">
        <v>35</v>
      </c>
      <c r="P207" t="s">
        <v>16</v>
      </c>
      <c r="Q207" s="3">
        <v>4725</v>
      </c>
      <c r="R207" s="4">
        <v>174</v>
      </c>
      <c r="S207">
        <f>VLOOKUP(Profits[[#This Row],[Product]],products6[#All],2,FALSE)</f>
        <v>8.7899999999999991</v>
      </c>
      <c r="T207" s="24">
        <f>Profits[[#This Row],[Units]]*Profits[[#This Row],[Cost per unit]]</f>
        <v>1529.4599999999998</v>
      </c>
      <c r="U207" s="24"/>
    </row>
    <row r="208" spans="2:21" x14ac:dyDescent="0.25">
      <c r="B208" t="s">
        <v>41</v>
      </c>
      <c r="C208" t="s">
        <v>36</v>
      </c>
      <c r="D208" t="s">
        <v>32</v>
      </c>
      <c r="E208" s="3">
        <v>10304</v>
      </c>
      <c r="F208" s="4">
        <v>84</v>
      </c>
      <c r="N208" t="s">
        <v>41</v>
      </c>
      <c r="O208" t="s">
        <v>36</v>
      </c>
      <c r="P208" t="s">
        <v>32</v>
      </c>
      <c r="Q208" s="3">
        <v>10304</v>
      </c>
      <c r="R208" s="4">
        <v>84</v>
      </c>
      <c r="S208">
        <f>VLOOKUP(Profits[[#This Row],[Product]],products6[#All],2,FALSE)</f>
        <v>8.65</v>
      </c>
      <c r="T208" s="24">
        <f>Profits[[#This Row],[Units]]*Profits[[#This Row],[Cost per unit]]</f>
        <v>726.6</v>
      </c>
      <c r="U208" s="24"/>
    </row>
    <row r="209" spans="2:21" x14ac:dyDescent="0.25">
      <c r="B209" t="s">
        <v>41</v>
      </c>
      <c r="C209" t="s">
        <v>34</v>
      </c>
      <c r="D209" t="s">
        <v>16</v>
      </c>
      <c r="E209" s="3">
        <v>1274</v>
      </c>
      <c r="F209" s="4">
        <v>225</v>
      </c>
      <c r="N209" t="s">
        <v>41</v>
      </c>
      <c r="O209" t="s">
        <v>34</v>
      </c>
      <c r="P209" t="s">
        <v>16</v>
      </c>
      <c r="Q209" s="3">
        <v>1274</v>
      </c>
      <c r="R209" s="4">
        <v>225</v>
      </c>
      <c r="S209">
        <f>VLOOKUP(Profits[[#This Row],[Product]],products6[#All],2,FALSE)</f>
        <v>8.7899999999999991</v>
      </c>
      <c r="T209" s="24">
        <f>Profits[[#This Row],[Units]]*Profits[[#This Row],[Cost per unit]]</f>
        <v>1977.7499999999998</v>
      </c>
      <c r="U209" s="24"/>
    </row>
    <row r="210" spans="2:21" x14ac:dyDescent="0.25">
      <c r="B210" t="s">
        <v>5</v>
      </c>
      <c r="C210" t="s">
        <v>36</v>
      </c>
      <c r="D210" t="s">
        <v>30</v>
      </c>
      <c r="E210" s="3">
        <v>1526</v>
      </c>
      <c r="F210" s="4">
        <v>105</v>
      </c>
      <c r="N210" t="s">
        <v>5</v>
      </c>
      <c r="O210" t="s">
        <v>36</v>
      </c>
      <c r="P210" t="s">
        <v>30</v>
      </c>
      <c r="Q210" s="3">
        <v>1526</v>
      </c>
      <c r="R210" s="4">
        <v>105</v>
      </c>
      <c r="S210">
        <f>VLOOKUP(Profits[[#This Row],[Product]],products6[#All],2,FALSE)</f>
        <v>14.49</v>
      </c>
      <c r="T210" s="24">
        <f>Profits[[#This Row],[Units]]*Profits[[#This Row],[Cost per unit]]</f>
        <v>1521.45</v>
      </c>
      <c r="U210" s="24"/>
    </row>
    <row r="211" spans="2:21" x14ac:dyDescent="0.25">
      <c r="B211" t="s">
        <v>40</v>
      </c>
      <c r="C211" t="s">
        <v>39</v>
      </c>
      <c r="D211" t="s">
        <v>28</v>
      </c>
      <c r="E211" s="3">
        <v>3101</v>
      </c>
      <c r="F211" s="4">
        <v>225</v>
      </c>
      <c r="N211" t="s">
        <v>40</v>
      </c>
      <c r="O211" t="s">
        <v>39</v>
      </c>
      <c r="P211" t="s">
        <v>28</v>
      </c>
      <c r="Q211" s="3">
        <v>3101</v>
      </c>
      <c r="R211" s="4">
        <v>225</v>
      </c>
      <c r="S211">
        <f>VLOOKUP(Profits[[#This Row],[Product]],products6[#All],2,FALSE)</f>
        <v>10.38</v>
      </c>
      <c r="T211" s="24">
        <f>Profits[[#This Row],[Units]]*Profits[[#This Row],[Cost per unit]]</f>
        <v>2335.5</v>
      </c>
      <c r="U211" s="24"/>
    </row>
    <row r="212" spans="2:21" x14ac:dyDescent="0.25">
      <c r="B212" t="s">
        <v>2</v>
      </c>
      <c r="C212" t="s">
        <v>37</v>
      </c>
      <c r="D212" t="s">
        <v>14</v>
      </c>
      <c r="E212" s="3">
        <v>1057</v>
      </c>
      <c r="F212" s="4">
        <v>54</v>
      </c>
      <c r="N212" t="s">
        <v>2</v>
      </c>
      <c r="O212" t="s">
        <v>37</v>
      </c>
      <c r="P212" t="s">
        <v>14</v>
      </c>
      <c r="Q212" s="3">
        <v>1057</v>
      </c>
      <c r="R212" s="4">
        <v>54</v>
      </c>
      <c r="S212">
        <f>VLOOKUP(Profits[[#This Row],[Product]],products6[#All],2,FALSE)</f>
        <v>11.7</v>
      </c>
      <c r="T212" s="24">
        <f>Profits[[#This Row],[Units]]*Profits[[#This Row],[Cost per unit]]</f>
        <v>631.79999999999995</v>
      </c>
      <c r="U212" s="24"/>
    </row>
    <row r="213" spans="2:21" x14ac:dyDescent="0.25">
      <c r="B213" t="s">
        <v>7</v>
      </c>
      <c r="C213" t="s">
        <v>37</v>
      </c>
      <c r="D213" t="s">
        <v>26</v>
      </c>
      <c r="E213" s="3">
        <v>5306</v>
      </c>
      <c r="F213" s="4">
        <v>0</v>
      </c>
      <c r="N213" t="s">
        <v>7</v>
      </c>
      <c r="O213" t="s">
        <v>37</v>
      </c>
      <c r="P213" t="s">
        <v>26</v>
      </c>
      <c r="Q213" s="3">
        <v>5306</v>
      </c>
      <c r="R213" s="4">
        <v>0</v>
      </c>
      <c r="S213">
        <f>VLOOKUP(Profits[[#This Row],[Product]],products6[#All],2,FALSE)</f>
        <v>5.6</v>
      </c>
      <c r="T213" s="24">
        <f>Profits[[#This Row],[Units]]*Profits[[#This Row],[Cost per unit]]</f>
        <v>0</v>
      </c>
      <c r="U213" s="24"/>
    </row>
    <row r="214" spans="2:21" x14ac:dyDescent="0.25">
      <c r="B214" t="s">
        <v>5</v>
      </c>
      <c r="C214" t="s">
        <v>39</v>
      </c>
      <c r="D214" t="s">
        <v>24</v>
      </c>
      <c r="E214" s="3">
        <v>4018</v>
      </c>
      <c r="F214" s="4">
        <v>171</v>
      </c>
      <c r="N214" t="s">
        <v>5</v>
      </c>
      <c r="O214" t="s">
        <v>39</v>
      </c>
      <c r="P214" t="s">
        <v>24</v>
      </c>
      <c r="Q214" s="3">
        <v>4018</v>
      </c>
      <c r="R214" s="4">
        <v>171</v>
      </c>
      <c r="S214">
        <f>VLOOKUP(Profits[[#This Row],[Product]],products6[#All],2,FALSE)</f>
        <v>4.97</v>
      </c>
      <c r="T214" s="24">
        <f>Profits[[#This Row],[Units]]*Profits[[#This Row],[Cost per unit]]</f>
        <v>849.87</v>
      </c>
      <c r="U214" s="24"/>
    </row>
    <row r="215" spans="2:21" x14ac:dyDescent="0.25">
      <c r="B215" t="s">
        <v>9</v>
      </c>
      <c r="C215" t="s">
        <v>34</v>
      </c>
      <c r="D215" t="s">
        <v>16</v>
      </c>
      <c r="E215" s="3">
        <v>938</v>
      </c>
      <c r="F215" s="4">
        <v>189</v>
      </c>
      <c r="N215" t="s">
        <v>9</v>
      </c>
      <c r="O215" t="s">
        <v>34</v>
      </c>
      <c r="P215" t="s">
        <v>16</v>
      </c>
      <c r="Q215" s="3">
        <v>938</v>
      </c>
      <c r="R215" s="4">
        <v>189</v>
      </c>
      <c r="S215">
        <f>VLOOKUP(Profits[[#This Row],[Product]],products6[#All],2,FALSE)</f>
        <v>8.7899999999999991</v>
      </c>
      <c r="T215" s="24">
        <f>Profits[[#This Row],[Units]]*Profits[[#This Row],[Cost per unit]]</f>
        <v>1661.31</v>
      </c>
      <c r="U215" s="24"/>
    </row>
    <row r="216" spans="2:21" x14ac:dyDescent="0.25">
      <c r="B216" t="s">
        <v>7</v>
      </c>
      <c r="C216" t="s">
        <v>38</v>
      </c>
      <c r="D216" t="s">
        <v>18</v>
      </c>
      <c r="E216" s="3">
        <v>1778</v>
      </c>
      <c r="F216" s="4">
        <v>270</v>
      </c>
      <c r="N216" t="s">
        <v>7</v>
      </c>
      <c r="O216" t="s">
        <v>38</v>
      </c>
      <c r="P216" t="s">
        <v>18</v>
      </c>
      <c r="Q216" s="3">
        <v>1778</v>
      </c>
      <c r="R216" s="4">
        <v>270</v>
      </c>
      <c r="S216">
        <f>VLOOKUP(Profits[[#This Row],[Product]],products6[#All],2,FALSE)</f>
        <v>6.47</v>
      </c>
      <c r="T216" s="24">
        <f>Profits[[#This Row],[Units]]*Profits[[#This Row],[Cost per unit]]</f>
        <v>1746.8999999999999</v>
      </c>
      <c r="U216" s="24"/>
    </row>
    <row r="217" spans="2:21" x14ac:dyDescent="0.25">
      <c r="B217" t="s">
        <v>6</v>
      </c>
      <c r="C217" t="s">
        <v>39</v>
      </c>
      <c r="D217" t="s">
        <v>30</v>
      </c>
      <c r="E217" s="3">
        <v>1638</v>
      </c>
      <c r="F217" s="4">
        <v>63</v>
      </c>
      <c r="N217" t="s">
        <v>6</v>
      </c>
      <c r="O217" t="s">
        <v>39</v>
      </c>
      <c r="P217" t="s">
        <v>30</v>
      </c>
      <c r="Q217" s="3">
        <v>1638</v>
      </c>
      <c r="R217" s="4">
        <v>63</v>
      </c>
      <c r="S217">
        <f>VLOOKUP(Profits[[#This Row],[Product]],products6[#All],2,FALSE)</f>
        <v>14.49</v>
      </c>
      <c r="T217" s="24">
        <f>Profits[[#This Row],[Units]]*Profits[[#This Row],[Cost per unit]]</f>
        <v>912.87</v>
      </c>
      <c r="U217" s="24"/>
    </row>
    <row r="218" spans="2:21" x14ac:dyDescent="0.25">
      <c r="B218" t="s">
        <v>41</v>
      </c>
      <c r="C218" t="s">
        <v>38</v>
      </c>
      <c r="D218" t="s">
        <v>25</v>
      </c>
      <c r="E218" s="3">
        <v>154</v>
      </c>
      <c r="F218" s="4">
        <v>21</v>
      </c>
      <c r="N218" t="s">
        <v>41</v>
      </c>
      <c r="O218" t="s">
        <v>38</v>
      </c>
      <c r="P218" t="s">
        <v>25</v>
      </c>
      <c r="Q218" s="3">
        <v>154</v>
      </c>
      <c r="R218" s="4">
        <v>21</v>
      </c>
      <c r="S218">
        <f>VLOOKUP(Profits[[#This Row],[Product]],products6[#All],2,FALSE)</f>
        <v>13.15</v>
      </c>
      <c r="T218" s="24">
        <f>Profits[[#This Row],[Units]]*Profits[[#This Row],[Cost per unit]]</f>
        <v>276.15000000000003</v>
      </c>
      <c r="U218" s="24"/>
    </row>
    <row r="219" spans="2:21" x14ac:dyDescent="0.25">
      <c r="B219" t="s">
        <v>7</v>
      </c>
      <c r="C219" t="s">
        <v>37</v>
      </c>
      <c r="D219" t="s">
        <v>22</v>
      </c>
      <c r="E219" s="3">
        <v>9835</v>
      </c>
      <c r="F219" s="4">
        <v>207</v>
      </c>
      <c r="N219" t="s">
        <v>7</v>
      </c>
      <c r="O219" t="s">
        <v>37</v>
      </c>
      <c r="P219" t="s">
        <v>22</v>
      </c>
      <c r="Q219" s="3">
        <v>9835</v>
      </c>
      <c r="R219" s="4">
        <v>207</v>
      </c>
      <c r="S219">
        <f>VLOOKUP(Profits[[#This Row],[Product]],products6[#All],2,FALSE)</f>
        <v>9.77</v>
      </c>
      <c r="T219" s="24">
        <f>Profits[[#This Row],[Units]]*Profits[[#This Row],[Cost per unit]]</f>
        <v>2022.3899999999999</v>
      </c>
      <c r="U219" s="24"/>
    </row>
    <row r="220" spans="2:21" x14ac:dyDescent="0.25">
      <c r="B220" t="s">
        <v>9</v>
      </c>
      <c r="C220" t="s">
        <v>37</v>
      </c>
      <c r="D220" t="s">
        <v>20</v>
      </c>
      <c r="E220" s="3">
        <v>7273</v>
      </c>
      <c r="F220" s="4">
        <v>96</v>
      </c>
      <c r="N220" t="s">
        <v>9</v>
      </c>
      <c r="O220" t="s">
        <v>37</v>
      </c>
      <c r="P220" t="s">
        <v>20</v>
      </c>
      <c r="Q220" s="3">
        <v>7273</v>
      </c>
      <c r="R220" s="4">
        <v>96</v>
      </c>
      <c r="S220">
        <f>VLOOKUP(Profits[[#This Row],[Product]],products6[#All],2,FALSE)</f>
        <v>10.62</v>
      </c>
      <c r="T220" s="24">
        <f>Profits[[#This Row],[Units]]*Profits[[#This Row],[Cost per unit]]</f>
        <v>1019.52</v>
      </c>
      <c r="U220" s="24"/>
    </row>
    <row r="221" spans="2:21" x14ac:dyDescent="0.25">
      <c r="B221" t="s">
        <v>5</v>
      </c>
      <c r="C221" t="s">
        <v>39</v>
      </c>
      <c r="D221" t="s">
        <v>22</v>
      </c>
      <c r="E221" s="3">
        <v>6909</v>
      </c>
      <c r="F221" s="4">
        <v>81</v>
      </c>
      <c r="N221" t="s">
        <v>5</v>
      </c>
      <c r="O221" t="s">
        <v>39</v>
      </c>
      <c r="P221" t="s">
        <v>22</v>
      </c>
      <c r="Q221" s="3">
        <v>6909</v>
      </c>
      <c r="R221" s="4">
        <v>81</v>
      </c>
      <c r="S221">
        <f>VLOOKUP(Profits[[#This Row],[Product]],products6[#All],2,FALSE)</f>
        <v>9.77</v>
      </c>
      <c r="T221" s="24">
        <f>Profits[[#This Row],[Units]]*Profits[[#This Row],[Cost per unit]]</f>
        <v>791.37</v>
      </c>
      <c r="U221" s="24"/>
    </row>
    <row r="222" spans="2:21" x14ac:dyDescent="0.25">
      <c r="B222" t="s">
        <v>9</v>
      </c>
      <c r="C222" t="s">
        <v>39</v>
      </c>
      <c r="D222" t="s">
        <v>24</v>
      </c>
      <c r="E222" s="3">
        <v>3920</v>
      </c>
      <c r="F222" s="4">
        <v>306</v>
      </c>
      <c r="N222" t="s">
        <v>9</v>
      </c>
      <c r="O222" t="s">
        <v>39</v>
      </c>
      <c r="P222" t="s">
        <v>24</v>
      </c>
      <c r="Q222" s="3">
        <v>3920</v>
      </c>
      <c r="R222" s="4">
        <v>306</v>
      </c>
      <c r="S222">
        <f>VLOOKUP(Profits[[#This Row],[Product]],products6[#All],2,FALSE)</f>
        <v>4.97</v>
      </c>
      <c r="T222" s="24">
        <f>Profits[[#This Row],[Units]]*Profits[[#This Row],[Cost per unit]]</f>
        <v>1520.82</v>
      </c>
      <c r="U222" s="24"/>
    </row>
    <row r="223" spans="2:21" x14ac:dyDescent="0.25">
      <c r="B223" t="s">
        <v>10</v>
      </c>
      <c r="C223" t="s">
        <v>39</v>
      </c>
      <c r="D223" t="s">
        <v>21</v>
      </c>
      <c r="E223" s="3">
        <v>4858</v>
      </c>
      <c r="F223" s="4">
        <v>279</v>
      </c>
      <c r="N223" t="s">
        <v>10</v>
      </c>
      <c r="O223" t="s">
        <v>39</v>
      </c>
      <c r="P223" t="s">
        <v>21</v>
      </c>
      <c r="Q223" s="3">
        <v>4858</v>
      </c>
      <c r="R223" s="4">
        <v>279</v>
      </c>
      <c r="S223">
        <f>VLOOKUP(Profits[[#This Row],[Product]],products6[#All],2,FALSE)</f>
        <v>9</v>
      </c>
      <c r="T223" s="24">
        <f>Profits[[#This Row],[Units]]*Profits[[#This Row],[Cost per unit]]</f>
        <v>2511</v>
      </c>
      <c r="U223" s="24"/>
    </row>
    <row r="224" spans="2:21" x14ac:dyDescent="0.25">
      <c r="B224" t="s">
        <v>2</v>
      </c>
      <c r="C224" t="s">
        <v>38</v>
      </c>
      <c r="D224" t="s">
        <v>4</v>
      </c>
      <c r="E224" s="3">
        <v>3549</v>
      </c>
      <c r="F224" s="4">
        <v>3</v>
      </c>
      <c r="N224" t="s">
        <v>2</v>
      </c>
      <c r="O224" t="s">
        <v>38</v>
      </c>
      <c r="P224" t="s">
        <v>4</v>
      </c>
      <c r="Q224" s="3">
        <v>3549</v>
      </c>
      <c r="R224" s="4">
        <v>3</v>
      </c>
      <c r="S224">
        <f>VLOOKUP(Profits[[#This Row],[Product]],products6[#All],2,FALSE)</f>
        <v>11.88</v>
      </c>
      <c r="T224" s="24">
        <f>Profits[[#This Row],[Units]]*Profits[[#This Row],[Cost per unit]]</f>
        <v>35.64</v>
      </c>
      <c r="U224" s="24"/>
    </row>
    <row r="225" spans="2:21" x14ac:dyDescent="0.25">
      <c r="B225" t="s">
        <v>7</v>
      </c>
      <c r="C225" t="s">
        <v>39</v>
      </c>
      <c r="D225" t="s">
        <v>27</v>
      </c>
      <c r="E225" s="3">
        <v>966</v>
      </c>
      <c r="F225" s="4">
        <v>198</v>
      </c>
      <c r="N225" t="s">
        <v>7</v>
      </c>
      <c r="O225" t="s">
        <v>39</v>
      </c>
      <c r="P225" t="s">
        <v>27</v>
      </c>
      <c r="Q225" s="3">
        <v>966</v>
      </c>
      <c r="R225" s="4">
        <v>198</v>
      </c>
      <c r="S225">
        <f>VLOOKUP(Profits[[#This Row],[Product]],products6[#All],2,FALSE)</f>
        <v>16.73</v>
      </c>
      <c r="T225" s="24">
        <f>Profits[[#This Row],[Units]]*Profits[[#This Row],[Cost per unit]]</f>
        <v>3312.54</v>
      </c>
      <c r="U225" s="24"/>
    </row>
    <row r="226" spans="2:21" x14ac:dyDescent="0.25">
      <c r="B226" t="s">
        <v>5</v>
      </c>
      <c r="C226" t="s">
        <v>39</v>
      </c>
      <c r="D226" t="s">
        <v>18</v>
      </c>
      <c r="E226" s="3">
        <v>385</v>
      </c>
      <c r="F226" s="4">
        <v>249</v>
      </c>
      <c r="N226" t="s">
        <v>5</v>
      </c>
      <c r="O226" t="s">
        <v>39</v>
      </c>
      <c r="P226" t="s">
        <v>18</v>
      </c>
      <c r="Q226" s="3">
        <v>385</v>
      </c>
      <c r="R226" s="4">
        <v>249</v>
      </c>
      <c r="S226">
        <f>VLOOKUP(Profits[[#This Row],[Product]],products6[#All],2,FALSE)</f>
        <v>6.47</v>
      </c>
      <c r="T226" s="24">
        <f>Profits[[#This Row],[Units]]*Profits[[#This Row],[Cost per unit]]</f>
        <v>1611.03</v>
      </c>
      <c r="U226" s="24"/>
    </row>
    <row r="227" spans="2:21" x14ac:dyDescent="0.25">
      <c r="B227" t="s">
        <v>6</v>
      </c>
      <c r="C227" t="s">
        <v>34</v>
      </c>
      <c r="D227" t="s">
        <v>16</v>
      </c>
      <c r="E227" s="3">
        <v>2219</v>
      </c>
      <c r="F227" s="4">
        <v>75</v>
      </c>
      <c r="N227" t="s">
        <v>6</v>
      </c>
      <c r="O227" t="s">
        <v>34</v>
      </c>
      <c r="P227" t="s">
        <v>16</v>
      </c>
      <c r="Q227" s="3">
        <v>2219</v>
      </c>
      <c r="R227" s="4">
        <v>75</v>
      </c>
      <c r="S227">
        <f>VLOOKUP(Profits[[#This Row],[Product]],products6[#All],2,FALSE)</f>
        <v>8.7899999999999991</v>
      </c>
      <c r="T227" s="24">
        <f>Profits[[#This Row],[Units]]*Profits[[#This Row],[Cost per unit]]</f>
        <v>659.24999999999989</v>
      </c>
      <c r="U227" s="24"/>
    </row>
    <row r="228" spans="2:21" x14ac:dyDescent="0.25">
      <c r="B228" t="s">
        <v>9</v>
      </c>
      <c r="C228" t="s">
        <v>36</v>
      </c>
      <c r="D228" t="s">
        <v>32</v>
      </c>
      <c r="E228" s="3">
        <v>2954</v>
      </c>
      <c r="F228" s="4">
        <v>189</v>
      </c>
      <c r="N228" t="s">
        <v>9</v>
      </c>
      <c r="O228" t="s">
        <v>36</v>
      </c>
      <c r="P228" t="s">
        <v>32</v>
      </c>
      <c r="Q228" s="3">
        <v>2954</v>
      </c>
      <c r="R228" s="4">
        <v>189</v>
      </c>
      <c r="S228">
        <f>VLOOKUP(Profits[[#This Row],[Product]],products6[#All],2,FALSE)</f>
        <v>8.65</v>
      </c>
      <c r="T228" s="24">
        <f>Profits[[#This Row],[Units]]*Profits[[#This Row],[Cost per unit]]</f>
        <v>1634.8500000000001</v>
      </c>
      <c r="U228" s="24"/>
    </row>
    <row r="229" spans="2:21" x14ac:dyDescent="0.25">
      <c r="B229" t="s">
        <v>7</v>
      </c>
      <c r="C229" t="s">
        <v>36</v>
      </c>
      <c r="D229" t="s">
        <v>32</v>
      </c>
      <c r="E229" s="3">
        <v>280</v>
      </c>
      <c r="F229" s="4">
        <v>87</v>
      </c>
      <c r="N229" t="s">
        <v>7</v>
      </c>
      <c r="O229" t="s">
        <v>36</v>
      </c>
      <c r="P229" t="s">
        <v>32</v>
      </c>
      <c r="Q229" s="3">
        <v>280</v>
      </c>
      <c r="R229" s="4">
        <v>87</v>
      </c>
      <c r="S229">
        <f>VLOOKUP(Profits[[#This Row],[Product]],products6[#All],2,FALSE)</f>
        <v>8.65</v>
      </c>
      <c r="T229" s="24">
        <f>Profits[[#This Row],[Units]]*Profits[[#This Row],[Cost per unit]]</f>
        <v>752.55000000000007</v>
      </c>
      <c r="U229" s="24"/>
    </row>
    <row r="230" spans="2:21" x14ac:dyDescent="0.25">
      <c r="B230" t="s">
        <v>41</v>
      </c>
      <c r="C230" t="s">
        <v>36</v>
      </c>
      <c r="D230" t="s">
        <v>30</v>
      </c>
      <c r="E230" s="3">
        <v>6118</v>
      </c>
      <c r="F230" s="4">
        <v>174</v>
      </c>
      <c r="N230" t="s">
        <v>41</v>
      </c>
      <c r="O230" t="s">
        <v>36</v>
      </c>
      <c r="P230" t="s">
        <v>30</v>
      </c>
      <c r="Q230" s="3">
        <v>6118</v>
      </c>
      <c r="R230" s="4">
        <v>174</v>
      </c>
      <c r="S230">
        <f>VLOOKUP(Profits[[#This Row],[Product]],products6[#All],2,FALSE)</f>
        <v>14.49</v>
      </c>
      <c r="T230" s="24">
        <f>Profits[[#This Row],[Units]]*Profits[[#This Row],[Cost per unit]]</f>
        <v>2521.2600000000002</v>
      </c>
      <c r="U230" s="24"/>
    </row>
    <row r="231" spans="2:21" x14ac:dyDescent="0.25">
      <c r="B231" t="s">
        <v>2</v>
      </c>
      <c r="C231" t="s">
        <v>39</v>
      </c>
      <c r="D231" t="s">
        <v>15</v>
      </c>
      <c r="E231" s="3">
        <v>4802</v>
      </c>
      <c r="F231" s="4">
        <v>36</v>
      </c>
      <c r="N231" t="s">
        <v>2</v>
      </c>
      <c r="O231" t="s">
        <v>39</v>
      </c>
      <c r="P231" t="s">
        <v>15</v>
      </c>
      <c r="Q231" s="3">
        <v>4802</v>
      </c>
      <c r="R231" s="4">
        <v>36</v>
      </c>
      <c r="S231">
        <f>VLOOKUP(Profits[[#This Row],[Product]],products6[#All],2,FALSE)</f>
        <v>11.73</v>
      </c>
      <c r="T231" s="24">
        <f>Profits[[#This Row],[Units]]*Profits[[#This Row],[Cost per unit]]</f>
        <v>422.28000000000003</v>
      </c>
      <c r="U231" s="24"/>
    </row>
    <row r="232" spans="2:21" x14ac:dyDescent="0.25">
      <c r="B232" t="s">
        <v>9</v>
      </c>
      <c r="C232" t="s">
        <v>38</v>
      </c>
      <c r="D232" t="s">
        <v>24</v>
      </c>
      <c r="E232" s="3">
        <v>4137</v>
      </c>
      <c r="F232" s="4">
        <v>60</v>
      </c>
      <c r="N232" t="s">
        <v>9</v>
      </c>
      <c r="O232" t="s">
        <v>38</v>
      </c>
      <c r="P232" t="s">
        <v>24</v>
      </c>
      <c r="Q232" s="3">
        <v>4137</v>
      </c>
      <c r="R232" s="4">
        <v>60</v>
      </c>
      <c r="S232">
        <f>VLOOKUP(Profits[[#This Row],[Product]],products6[#All],2,FALSE)</f>
        <v>4.97</v>
      </c>
      <c r="T232" s="24">
        <f>Profits[[#This Row],[Units]]*Profits[[#This Row],[Cost per unit]]</f>
        <v>298.2</v>
      </c>
      <c r="U232" s="24"/>
    </row>
    <row r="233" spans="2:21" x14ac:dyDescent="0.25">
      <c r="B233" t="s">
        <v>3</v>
      </c>
      <c r="C233" t="s">
        <v>35</v>
      </c>
      <c r="D233" t="s">
        <v>23</v>
      </c>
      <c r="E233" s="3">
        <v>2023</v>
      </c>
      <c r="F233" s="4">
        <v>78</v>
      </c>
      <c r="N233" t="s">
        <v>3</v>
      </c>
      <c r="O233" t="s">
        <v>35</v>
      </c>
      <c r="P233" t="s">
        <v>23</v>
      </c>
      <c r="Q233" s="3">
        <v>2023</v>
      </c>
      <c r="R233" s="4">
        <v>78</v>
      </c>
      <c r="S233">
        <f>VLOOKUP(Profits[[#This Row],[Product]],products6[#All],2,FALSE)</f>
        <v>6.49</v>
      </c>
      <c r="T233" s="24">
        <f>Profits[[#This Row],[Units]]*Profits[[#This Row],[Cost per unit]]</f>
        <v>506.22</v>
      </c>
      <c r="U233" s="24"/>
    </row>
    <row r="234" spans="2:21" x14ac:dyDescent="0.25">
      <c r="B234" t="s">
        <v>9</v>
      </c>
      <c r="C234" t="s">
        <v>36</v>
      </c>
      <c r="D234" t="s">
        <v>30</v>
      </c>
      <c r="E234" s="3">
        <v>9051</v>
      </c>
      <c r="F234" s="4">
        <v>57</v>
      </c>
      <c r="N234" t="s">
        <v>9</v>
      </c>
      <c r="O234" t="s">
        <v>36</v>
      </c>
      <c r="P234" t="s">
        <v>30</v>
      </c>
      <c r="Q234" s="3">
        <v>9051</v>
      </c>
      <c r="R234" s="4">
        <v>57</v>
      </c>
      <c r="S234">
        <f>VLOOKUP(Profits[[#This Row],[Product]],products6[#All],2,FALSE)</f>
        <v>14.49</v>
      </c>
      <c r="T234" s="24">
        <f>Profits[[#This Row],[Units]]*Profits[[#This Row],[Cost per unit]]</f>
        <v>825.93000000000006</v>
      </c>
      <c r="U234" s="24"/>
    </row>
    <row r="235" spans="2:21" x14ac:dyDescent="0.25">
      <c r="B235" t="s">
        <v>9</v>
      </c>
      <c r="C235" t="s">
        <v>37</v>
      </c>
      <c r="D235" t="s">
        <v>28</v>
      </c>
      <c r="E235" s="3">
        <v>2919</v>
      </c>
      <c r="F235" s="4">
        <v>45</v>
      </c>
      <c r="N235" t="s">
        <v>9</v>
      </c>
      <c r="O235" t="s">
        <v>37</v>
      </c>
      <c r="P235" t="s">
        <v>28</v>
      </c>
      <c r="Q235" s="3">
        <v>2919</v>
      </c>
      <c r="R235" s="4">
        <v>45</v>
      </c>
      <c r="S235">
        <f>VLOOKUP(Profits[[#This Row],[Product]],products6[#All],2,FALSE)</f>
        <v>10.38</v>
      </c>
      <c r="T235" s="24">
        <f>Profits[[#This Row],[Units]]*Profits[[#This Row],[Cost per unit]]</f>
        <v>467.1</v>
      </c>
      <c r="U235" s="24"/>
    </row>
    <row r="236" spans="2:21" x14ac:dyDescent="0.25">
      <c r="B236" t="s">
        <v>41</v>
      </c>
      <c r="C236" t="s">
        <v>38</v>
      </c>
      <c r="D236" t="s">
        <v>22</v>
      </c>
      <c r="E236" s="3">
        <v>5915</v>
      </c>
      <c r="F236" s="4">
        <v>3</v>
      </c>
      <c r="N236" t="s">
        <v>41</v>
      </c>
      <c r="O236" t="s">
        <v>38</v>
      </c>
      <c r="P236" t="s">
        <v>22</v>
      </c>
      <c r="Q236" s="3">
        <v>5915</v>
      </c>
      <c r="R236" s="4">
        <v>3</v>
      </c>
      <c r="S236">
        <f>VLOOKUP(Profits[[#This Row],[Product]],products6[#All],2,FALSE)</f>
        <v>9.77</v>
      </c>
      <c r="T236" s="24">
        <f>Profits[[#This Row],[Units]]*Profits[[#This Row],[Cost per unit]]</f>
        <v>29.31</v>
      </c>
      <c r="U236" s="24"/>
    </row>
    <row r="237" spans="2:21" x14ac:dyDescent="0.25">
      <c r="B237" t="s">
        <v>10</v>
      </c>
      <c r="C237" t="s">
        <v>35</v>
      </c>
      <c r="D237" t="s">
        <v>15</v>
      </c>
      <c r="E237" s="3">
        <v>2562</v>
      </c>
      <c r="F237" s="4">
        <v>6</v>
      </c>
      <c r="N237" t="s">
        <v>10</v>
      </c>
      <c r="O237" t="s">
        <v>35</v>
      </c>
      <c r="P237" t="s">
        <v>15</v>
      </c>
      <c r="Q237" s="3">
        <v>2562</v>
      </c>
      <c r="R237" s="4">
        <v>6</v>
      </c>
      <c r="S237">
        <f>VLOOKUP(Profits[[#This Row],[Product]],products6[#All],2,FALSE)</f>
        <v>11.73</v>
      </c>
      <c r="T237" s="24">
        <f>Profits[[#This Row],[Units]]*Profits[[#This Row],[Cost per unit]]</f>
        <v>70.38</v>
      </c>
      <c r="U237" s="24"/>
    </row>
    <row r="238" spans="2:21" x14ac:dyDescent="0.25">
      <c r="B238" t="s">
        <v>5</v>
      </c>
      <c r="C238" t="s">
        <v>37</v>
      </c>
      <c r="D238" t="s">
        <v>25</v>
      </c>
      <c r="E238" s="3">
        <v>8813</v>
      </c>
      <c r="F238" s="4">
        <v>21</v>
      </c>
      <c r="N238" t="s">
        <v>5</v>
      </c>
      <c r="O238" t="s">
        <v>37</v>
      </c>
      <c r="P238" t="s">
        <v>25</v>
      </c>
      <c r="Q238" s="3">
        <v>8813</v>
      </c>
      <c r="R238" s="4">
        <v>21</v>
      </c>
      <c r="S238">
        <f>VLOOKUP(Profits[[#This Row],[Product]],products6[#All],2,FALSE)</f>
        <v>13.15</v>
      </c>
      <c r="T238" s="24">
        <f>Profits[[#This Row],[Units]]*Profits[[#This Row],[Cost per unit]]</f>
        <v>276.15000000000003</v>
      </c>
      <c r="U238" s="24"/>
    </row>
    <row r="239" spans="2:21" x14ac:dyDescent="0.25">
      <c r="B239" t="s">
        <v>5</v>
      </c>
      <c r="C239" t="s">
        <v>36</v>
      </c>
      <c r="D239" t="s">
        <v>18</v>
      </c>
      <c r="E239" s="3">
        <v>6111</v>
      </c>
      <c r="F239" s="4">
        <v>3</v>
      </c>
      <c r="N239" t="s">
        <v>5</v>
      </c>
      <c r="O239" t="s">
        <v>36</v>
      </c>
      <c r="P239" t="s">
        <v>18</v>
      </c>
      <c r="Q239" s="3">
        <v>6111</v>
      </c>
      <c r="R239" s="4">
        <v>3</v>
      </c>
      <c r="S239">
        <f>VLOOKUP(Profits[[#This Row],[Product]],products6[#All],2,FALSE)</f>
        <v>6.47</v>
      </c>
      <c r="T239" s="24">
        <f>Profits[[#This Row],[Units]]*Profits[[#This Row],[Cost per unit]]</f>
        <v>19.41</v>
      </c>
      <c r="U239" s="24"/>
    </row>
    <row r="240" spans="2:21" x14ac:dyDescent="0.25">
      <c r="B240" t="s">
        <v>8</v>
      </c>
      <c r="C240" t="s">
        <v>34</v>
      </c>
      <c r="D240" t="s">
        <v>31</v>
      </c>
      <c r="E240" s="3">
        <v>3507</v>
      </c>
      <c r="F240" s="4">
        <v>288</v>
      </c>
      <c r="N240" t="s">
        <v>8</v>
      </c>
      <c r="O240" t="s">
        <v>34</v>
      </c>
      <c r="P240" t="s">
        <v>31</v>
      </c>
      <c r="Q240" s="3">
        <v>3507</v>
      </c>
      <c r="R240" s="4">
        <v>288</v>
      </c>
      <c r="S240">
        <f>VLOOKUP(Profits[[#This Row],[Product]],products6[#All],2,FALSE)</f>
        <v>5.79</v>
      </c>
      <c r="T240" s="24">
        <f>Profits[[#This Row],[Units]]*Profits[[#This Row],[Cost per unit]]</f>
        <v>1667.52</v>
      </c>
      <c r="U240" s="24"/>
    </row>
    <row r="241" spans="2:21" x14ac:dyDescent="0.25">
      <c r="B241" t="s">
        <v>6</v>
      </c>
      <c r="C241" t="s">
        <v>36</v>
      </c>
      <c r="D241" t="s">
        <v>13</v>
      </c>
      <c r="E241" s="3">
        <v>4319</v>
      </c>
      <c r="F241" s="4">
        <v>30</v>
      </c>
      <c r="N241" t="s">
        <v>6</v>
      </c>
      <c r="O241" t="s">
        <v>36</v>
      </c>
      <c r="P241" t="s">
        <v>13</v>
      </c>
      <c r="Q241" s="3">
        <v>4319</v>
      </c>
      <c r="R241" s="4">
        <v>30</v>
      </c>
      <c r="S241">
        <f>VLOOKUP(Profits[[#This Row],[Product]],products6[#All],2,FALSE)</f>
        <v>9.33</v>
      </c>
      <c r="T241" s="24">
        <f>Profits[[#This Row],[Units]]*Profits[[#This Row],[Cost per unit]]</f>
        <v>279.89999999999998</v>
      </c>
      <c r="U241" s="24"/>
    </row>
    <row r="242" spans="2:21" x14ac:dyDescent="0.25">
      <c r="B242" t="s">
        <v>40</v>
      </c>
      <c r="C242" t="s">
        <v>38</v>
      </c>
      <c r="D242" t="s">
        <v>26</v>
      </c>
      <c r="E242" s="3">
        <v>609</v>
      </c>
      <c r="F242" s="4">
        <v>87</v>
      </c>
      <c r="N242" t="s">
        <v>40</v>
      </c>
      <c r="O242" t="s">
        <v>38</v>
      </c>
      <c r="P242" t="s">
        <v>26</v>
      </c>
      <c r="Q242" s="3">
        <v>609</v>
      </c>
      <c r="R242" s="4">
        <v>87</v>
      </c>
      <c r="S242">
        <f>VLOOKUP(Profits[[#This Row],[Product]],products6[#All],2,FALSE)</f>
        <v>5.6</v>
      </c>
      <c r="T242" s="24">
        <f>Profits[[#This Row],[Units]]*Profits[[#This Row],[Cost per unit]]</f>
        <v>487.2</v>
      </c>
      <c r="U242" s="24"/>
    </row>
    <row r="243" spans="2:21" x14ac:dyDescent="0.25">
      <c r="B243" t="s">
        <v>40</v>
      </c>
      <c r="C243" t="s">
        <v>39</v>
      </c>
      <c r="D243" t="s">
        <v>27</v>
      </c>
      <c r="E243" s="3">
        <v>6370</v>
      </c>
      <c r="F243" s="4">
        <v>30</v>
      </c>
      <c r="N243" t="s">
        <v>40</v>
      </c>
      <c r="O243" t="s">
        <v>39</v>
      </c>
      <c r="P243" t="s">
        <v>27</v>
      </c>
      <c r="Q243" s="3">
        <v>6370</v>
      </c>
      <c r="R243" s="4">
        <v>30</v>
      </c>
      <c r="S243">
        <f>VLOOKUP(Profits[[#This Row],[Product]],products6[#All],2,FALSE)</f>
        <v>16.73</v>
      </c>
      <c r="T243" s="24">
        <f>Profits[[#This Row],[Units]]*Profits[[#This Row],[Cost per unit]]</f>
        <v>501.90000000000003</v>
      </c>
      <c r="U243" s="24"/>
    </row>
    <row r="244" spans="2:21" x14ac:dyDescent="0.25">
      <c r="B244" t="s">
        <v>5</v>
      </c>
      <c r="C244" t="s">
        <v>38</v>
      </c>
      <c r="D244" t="s">
        <v>19</v>
      </c>
      <c r="E244" s="3">
        <v>5474</v>
      </c>
      <c r="F244" s="4">
        <v>168</v>
      </c>
      <c r="N244" t="s">
        <v>5</v>
      </c>
      <c r="O244" t="s">
        <v>38</v>
      </c>
      <c r="P244" t="s">
        <v>19</v>
      </c>
      <c r="Q244" s="3">
        <v>5474</v>
      </c>
      <c r="R244" s="4">
        <v>168</v>
      </c>
      <c r="S244">
        <f>VLOOKUP(Profits[[#This Row],[Product]],products6[#All],2,FALSE)</f>
        <v>7.64</v>
      </c>
      <c r="T244" s="24">
        <f>Profits[[#This Row],[Units]]*Profits[[#This Row],[Cost per unit]]</f>
        <v>1283.52</v>
      </c>
      <c r="U244" s="24"/>
    </row>
    <row r="245" spans="2:21" x14ac:dyDescent="0.25">
      <c r="B245" t="s">
        <v>40</v>
      </c>
      <c r="C245" t="s">
        <v>36</v>
      </c>
      <c r="D245" t="s">
        <v>27</v>
      </c>
      <c r="E245" s="3">
        <v>3164</v>
      </c>
      <c r="F245" s="4">
        <v>306</v>
      </c>
      <c r="N245" t="s">
        <v>40</v>
      </c>
      <c r="O245" t="s">
        <v>36</v>
      </c>
      <c r="P245" t="s">
        <v>27</v>
      </c>
      <c r="Q245" s="3">
        <v>3164</v>
      </c>
      <c r="R245" s="4">
        <v>306</v>
      </c>
      <c r="S245">
        <f>VLOOKUP(Profits[[#This Row],[Product]],products6[#All],2,FALSE)</f>
        <v>16.73</v>
      </c>
      <c r="T245" s="24">
        <f>Profits[[#This Row],[Units]]*Profits[[#This Row],[Cost per unit]]</f>
        <v>5119.38</v>
      </c>
      <c r="U245" s="24"/>
    </row>
    <row r="246" spans="2:21" x14ac:dyDescent="0.25">
      <c r="B246" t="s">
        <v>6</v>
      </c>
      <c r="C246" t="s">
        <v>35</v>
      </c>
      <c r="D246" t="s">
        <v>4</v>
      </c>
      <c r="E246" s="3">
        <v>1302</v>
      </c>
      <c r="F246" s="4">
        <v>402</v>
      </c>
      <c r="N246" t="s">
        <v>6</v>
      </c>
      <c r="O246" t="s">
        <v>35</v>
      </c>
      <c r="P246" t="s">
        <v>4</v>
      </c>
      <c r="Q246" s="3">
        <v>1302</v>
      </c>
      <c r="R246" s="4">
        <v>402</v>
      </c>
      <c r="S246">
        <f>VLOOKUP(Profits[[#This Row],[Product]],products6[#All],2,FALSE)</f>
        <v>11.88</v>
      </c>
      <c r="T246" s="24">
        <f>Profits[[#This Row],[Units]]*Profits[[#This Row],[Cost per unit]]</f>
        <v>4775.76</v>
      </c>
      <c r="U246" s="24"/>
    </row>
    <row r="247" spans="2:21" x14ac:dyDescent="0.25">
      <c r="B247" t="s">
        <v>3</v>
      </c>
      <c r="C247" t="s">
        <v>37</v>
      </c>
      <c r="D247" t="s">
        <v>28</v>
      </c>
      <c r="E247" s="3">
        <v>7308</v>
      </c>
      <c r="F247" s="4">
        <v>327</v>
      </c>
      <c r="N247" t="s">
        <v>3</v>
      </c>
      <c r="O247" t="s">
        <v>37</v>
      </c>
      <c r="P247" t="s">
        <v>28</v>
      </c>
      <c r="Q247" s="3">
        <v>7308</v>
      </c>
      <c r="R247" s="4">
        <v>327</v>
      </c>
      <c r="S247">
        <f>VLOOKUP(Profits[[#This Row],[Product]],products6[#All],2,FALSE)</f>
        <v>10.38</v>
      </c>
      <c r="T247" s="24">
        <f>Profits[[#This Row],[Units]]*Profits[[#This Row],[Cost per unit]]</f>
        <v>3394.26</v>
      </c>
      <c r="U247" s="24"/>
    </row>
    <row r="248" spans="2:21" x14ac:dyDescent="0.25">
      <c r="B248" t="s">
        <v>40</v>
      </c>
      <c r="C248" t="s">
        <v>37</v>
      </c>
      <c r="D248" t="s">
        <v>27</v>
      </c>
      <c r="E248" s="3">
        <v>6132</v>
      </c>
      <c r="F248" s="4">
        <v>93</v>
      </c>
      <c r="N248" t="s">
        <v>40</v>
      </c>
      <c r="O248" t="s">
        <v>37</v>
      </c>
      <c r="P248" t="s">
        <v>27</v>
      </c>
      <c r="Q248" s="3">
        <v>6132</v>
      </c>
      <c r="R248" s="4">
        <v>93</v>
      </c>
      <c r="S248">
        <f>VLOOKUP(Profits[[#This Row],[Product]],products6[#All],2,FALSE)</f>
        <v>16.73</v>
      </c>
      <c r="T248" s="24">
        <f>Profits[[#This Row],[Units]]*Profits[[#This Row],[Cost per unit]]</f>
        <v>1555.89</v>
      </c>
      <c r="U248" s="24"/>
    </row>
    <row r="249" spans="2:21" x14ac:dyDescent="0.25">
      <c r="B249" t="s">
        <v>10</v>
      </c>
      <c r="C249" t="s">
        <v>35</v>
      </c>
      <c r="D249" t="s">
        <v>14</v>
      </c>
      <c r="E249" s="3">
        <v>3472</v>
      </c>
      <c r="F249" s="4">
        <v>96</v>
      </c>
      <c r="N249" t="s">
        <v>10</v>
      </c>
      <c r="O249" t="s">
        <v>35</v>
      </c>
      <c r="P249" t="s">
        <v>14</v>
      </c>
      <c r="Q249" s="3">
        <v>3472</v>
      </c>
      <c r="R249" s="4">
        <v>96</v>
      </c>
      <c r="S249">
        <f>VLOOKUP(Profits[[#This Row],[Product]],products6[#All],2,FALSE)</f>
        <v>11.7</v>
      </c>
      <c r="T249" s="24">
        <f>Profits[[#This Row],[Units]]*Profits[[#This Row],[Cost per unit]]</f>
        <v>1123.1999999999998</v>
      </c>
      <c r="U249" s="24"/>
    </row>
    <row r="250" spans="2:21" x14ac:dyDescent="0.25">
      <c r="B250" t="s">
        <v>8</v>
      </c>
      <c r="C250" t="s">
        <v>39</v>
      </c>
      <c r="D250" t="s">
        <v>18</v>
      </c>
      <c r="E250" s="3">
        <v>9660</v>
      </c>
      <c r="F250" s="4">
        <v>27</v>
      </c>
      <c r="N250" t="s">
        <v>8</v>
      </c>
      <c r="O250" t="s">
        <v>39</v>
      </c>
      <c r="P250" t="s">
        <v>18</v>
      </c>
      <c r="Q250" s="3">
        <v>9660</v>
      </c>
      <c r="R250" s="4">
        <v>27</v>
      </c>
      <c r="S250">
        <f>VLOOKUP(Profits[[#This Row],[Product]],products6[#All],2,FALSE)</f>
        <v>6.47</v>
      </c>
      <c r="T250" s="24">
        <f>Profits[[#This Row],[Units]]*Profits[[#This Row],[Cost per unit]]</f>
        <v>174.69</v>
      </c>
      <c r="U250" s="24"/>
    </row>
    <row r="251" spans="2:21" x14ac:dyDescent="0.25">
      <c r="B251" t="s">
        <v>9</v>
      </c>
      <c r="C251" t="s">
        <v>38</v>
      </c>
      <c r="D251" t="s">
        <v>26</v>
      </c>
      <c r="E251" s="3">
        <v>2436</v>
      </c>
      <c r="F251" s="4">
        <v>99</v>
      </c>
      <c r="N251" t="s">
        <v>9</v>
      </c>
      <c r="O251" t="s">
        <v>38</v>
      </c>
      <c r="P251" t="s">
        <v>26</v>
      </c>
      <c r="Q251" s="3">
        <v>2436</v>
      </c>
      <c r="R251" s="4">
        <v>99</v>
      </c>
      <c r="S251">
        <f>VLOOKUP(Profits[[#This Row],[Product]],products6[#All],2,FALSE)</f>
        <v>5.6</v>
      </c>
      <c r="T251" s="24">
        <f>Profits[[#This Row],[Units]]*Profits[[#This Row],[Cost per unit]]</f>
        <v>554.4</v>
      </c>
      <c r="U251" s="24"/>
    </row>
    <row r="252" spans="2:21" x14ac:dyDescent="0.25">
      <c r="B252" t="s">
        <v>9</v>
      </c>
      <c r="C252" t="s">
        <v>38</v>
      </c>
      <c r="D252" t="s">
        <v>33</v>
      </c>
      <c r="E252" s="3">
        <v>9506</v>
      </c>
      <c r="F252" s="4">
        <v>87</v>
      </c>
      <c r="N252" t="s">
        <v>9</v>
      </c>
      <c r="O252" t="s">
        <v>38</v>
      </c>
      <c r="P252" t="s">
        <v>33</v>
      </c>
      <c r="Q252" s="3">
        <v>9506</v>
      </c>
      <c r="R252" s="4">
        <v>87</v>
      </c>
      <c r="S252">
        <f>VLOOKUP(Profits[[#This Row],[Product]],products6[#All],2,FALSE)</f>
        <v>12.37</v>
      </c>
      <c r="T252" s="24">
        <f>Profits[[#This Row],[Units]]*Profits[[#This Row],[Cost per unit]]</f>
        <v>1076.1899999999998</v>
      </c>
      <c r="U252" s="24"/>
    </row>
    <row r="253" spans="2:21" x14ac:dyDescent="0.25">
      <c r="B253" t="s">
        <v>10</v>
      </c>
      <c r="C253" t="s">
        <v>37</v>
      </c>
      <c r="D253" t="s">
        <v>21</v>
      </c>
      <c r="E253" s="3">
        <v>245</v>
      </c>
      <c r="F253" s="4">
        <v>288</v>
      </c>
      <c r="N253" t="s">
        <v>10</v>
      </c>
      <c r="O253" t="s">
        <v>37</v>
      </c>
      <c r="P253" t="s">
        <v>21</v>
      </c>
      <c r="Q253" s="3">
        <v>245</v>
      </c>
      <c r="R253" s="4">
        <v>288</v>
      </c>
      <c r="S253">
        <f>VLOOKUP(Profits[[#This Row],[Product]],products6[#All],2,FALSE)</f>
        <v>9</v>
      </c>
      <c r="T253" s="24">
        <f>Profits[[#This Row],[Units]]*Profits[[#This Row],[Cost per unit]]</f>
        <v>2592</v>
      </c>
      <c r="U253" s="24"/>
    </row>
    <row r="254" spans="2:21" x14ac:dyDescent="0.25">
      <c r="B254" t="s">
        <v>8</v>
      </c>
      <c r="C254" t="s">
        <v>35</v>
      </c>
      <c r="D254" t="s">
        <v>20</v>
      </c>
      <c r="E254" s="3">
        <v>2702</v>
      </c>
      <c r="F254" s="4">
        <v>363</v>
      </c>
      <c r="N254" t="s">
        <v>8</v>
      </c>
      <c r="O254" t="s">
        <v>35</v>
      </c>
      <c r="P254" t="s">
        <v>20</v>
      </c>
      <c r="Q254" s="3">
        <v>2702</v>
      </c>
      <c r="R254" s="4">
        <v>363</v>
      </c>
      <c r="S254">
        <f>VLOOKUP(Profits[[#This Row],[Product]],products6[#All],2,FALSE)</f>
        <v>10.62</v>
      </c>
      <c r="T254" s="24">
        <f>Profits[[#This Row],[Units]]*Profits[[#This Row],[Cost per unit]]</f>
        <v>3855.0599999999995</v>
      </c>
      <c r="U254" s="24"/>
    </row>
    <row r="255" spans="2:21" x14ac:dyDescent="0.25">
      <c r="B255" t="s">
        <v>10</v>
      </c>
      <c r="C255" t="s">
        <v>34</v>
      </c>
      <c r="D255" t="s">
        <v>17</v>
      </c>
      <c r="E255" s="3">
        <v>700</v>
      </c>
      <c r="F255" s="4">
        <v>87</v>
      </c>
      <c r="N255" t="s">
        <v>10</v>
      </c>
      <c r="O255" t="s">
        <v>34</v>
      </c>
      <c r="P255" t="s">
        <v>17</v>
      </c>
      <c r="Q255" s="3">
        <v>700</v>
      </c>
      <c r="R255" s="4">
        <v>87</v>
      </c>
      <c r="S255">
        <f>VLOOKUP(Profits[[#This Row],[Product]],products6[#All],2,FALSE)</f>
        <v>3.11</v>
      </c>
      <c r="T255" s="24">
        <f>Profits[[#This Row],[Units]]*Profits[[#This Row],[Cost per unit]]</f>
        <v>270.57</v>
      </c>
      <c r="U255" s="24"/>
    </row>
    <row r="256" spans="2:21" x14ac:dyDescent="0.25">
      <c r="B256" t="s">
        <v>6</v>
      </c>
      <c r="C256" t="s">
        <v>34</v>
      </c>
      <c r="D256" t="s">
        <v>17</v>
      </c>
      <c r="E256" s="3">
        <v>3759</v>
      </c>
      <c r="F256" s="4">
        <v>150</v>
      </c>
      <c r="N256" t="s">
        <v>6</v>
      </c>
      <c r="O256" t="s">
        <v>34</v>
      </c>
      <c r="P256" t="s">
        <v>17</v>
      </c>
      <c r="Q256" s="3">
        <v>3759</v>
      </c>
      <c r="R256" s="4">
        <v>150</v>
      </c>
      <c r="S256">
        <f>VLOOKUP(Profits[[#This Row],[Product]],products6[#All],2,FALSE)</f>
        <v>3.11</v>
      </c>
      <c r="T256" s="24">
        <f>Profits[[#This Row],[Units]]*Profits[[#This Row],[Cost per unit]]</f>
        <v>466.5</v>
      </c>
      <c r="U256" s="24"/>
    </row>
    <row r="257" spans="2:21" x14ac:dyDescent="0.25">
      <c r="B257" t="s">
        <v>2</v>
      </c>
      <c r="C257" t="s">
        <v>35</v>
      </c>
      <c r="D257" t="s">
        <v>17</v>
      </c>
      <c r="E257" s="3">
        <v>1589</v>
      </c>
      <c r="F257" s="4">
        <v>303</v>
      </c>
      <c r="N257" t="s">
        <v>2</v>
      </c>
      <c r="O257" t="s">
        <v>35</v>
      </c>
      <c r="P257" t="s">
        <v>17</v>
      </c>
      <c r="Q257" s="3">
        <v>1589</v>
      </c>
      <c r="R257" s="4">
        <v>303</v>
      </c>
      <c r="S257">
        <f>VLOOKUP(Profits[[#This Row],[Product]],products6[#All],2,FALSE)</f>
        <v>3.11</v>
      </c>
      <c r="T257" s="24">
        <f>Profits[[#This Row],[Units]]*Profits[[#This Row],[Cost per unit]]</f>
        <v>942.32999999999993</v>
      </c>
      <c r="U257" s="24"/>
    </row>
    <row r="258" spans="2:21" x14ac:dyDescent="0.25">
      <c r="B258" t="s">
        <v>7</v>
      </c>
      <c r="C258" t="s">
        <v>35</v>
      </c>
      <c r="D258" t="s">
        <v>28</v>
      </c>
      <c r="E258" s="3">
        <v>5194</v>
      </c>
      <c r="F258" s="4">
        <v>288</v>
      </c>
      <c r="N258" t="s">
        <v>7</v>
      </c>
      <c r="O258" t="s">
        <v>35</v>
      </c>
      <c r="P258" t="s">
        <v>28</v>
      </c>
      <c r="Q258" s="3">
        <v>5194</v>
      </c>
      <c r="R258" s="4">
        <v>288</v>
      </c>
      <c r="S258">
        <f>VLOOKUP(Profits[[#This Row],[Product]],products6[#All],2,FALSE)</f>
        <v>10.38</v>
      </c>
      <c r="T258" s="24">
        <f>Profits[[#This Row],[Units]]*Profits[[#This Row],[Cost per unit]]</f>
        <v>2989.44</v>
      </c>
      <c r="U258" s="24"/>
    </row>
    <row r="259" spans="2:21" x14ac:dyDescent="0.25">
      <c r="B259" t="s">
        <v>10</v>
      </c>
      <c r="C259" t="s">
        <v>36</v>
      </c>
      <c r="D259" t="s">
        <v>13</v>
      </c>
      <c r="E259" s="3">
        <v>945</v>
      </c>
      <c r="F259" s="4">
        <v>75</v>
      </c>
      <c r="N259" t="s">
        <v>10</v>
      </c>
      <c r="O259" t="s">
        <v>36</v>
      </c>
      <c r="P259" t="s">
        <v>13</v>
      </c>
      <c r="Q259" s="3">
        <v>945</v>
      </c>
      <c r="R259" s="4">
        <v>75</v>
      </c>
      <c r="S259">
        <f>VLOOKUP(Profits[[#This Row],[Product]],products6[#All],2,FALSE)</f>
        <v>9.33</v>
      </c>
      <c r="T259" s="24">
        <f>Profits[[#This Row],[Units]]*Profits[[#This Row],[Cost per unit]]</f>
        <v>699.75</v>
      </c>
      <c r="U259" s="24"/>
    </row>
    <row r="260" spans="2:21" x14ac:dyDescent="0.25">
      <c r="B260" t="s">
        <v>40</v>
      </c>
      <c r="C260" t="s">
        <v>38</v>
      </c>
      <c r="D260" t="s">
        <v>31</v>
      </c>
      <c r="E260" s="3">
        <v>1988</v>
      </c>
      <c r="F260" s="4">
        <v>39</v>
      </c>
      <c r="N260" t="s">
        <v>40</v>
      </c>
      <c r="O260" t="s">
        <v>38</v>
      </c>
      <c r="P260" t="s">
        <v>31</v>
      </c>
      <c r="Q260" s="3">
        <v>1988</v>
      </c>
      <c r="R260" s="4">
        <v>39</v>
      </c>
      <c r="S260">
        <f>VLOOKUP(Profits[[#This Row],[Product]],products6[#All],2,FALSE)</f>
        <v>5.79</v>
      </c>
      <c r="T260" s="24">
        <f>Profits[[#This Row],[Units]]*Profits[[#This Row],[Cost per unit]]</f>
        <v>225.81</v>
      </c>
      <c r="U260" s="24"/>
    </row>
    <row r="261" spans="2:21" x14ac:dyDescent="0.25">
      <c r="B261" t="s">
        <v>6</v>
      </c>
      <c r="C261" t="s">
        <v>34</v>
      </c>
      <c r="D261" t="s">
        <v>32</v>
      </c>
      <c r="E261" s="3">
        <v>6734</v>
      </c>
      <c r="F261" s="4">
        <v>123</v>
      </c>
      <c r="N261" t="s">
        <v>6</v>
      </c>
      <c r="O261" t="s">
        <v>34</v>
      </c>
      <c r="P261" t="s">
        <v>32</v>
      </c>
      <c r="Q261" s="3">
        <v>6734</v>
      </c>
      <c r="R261" s="4">
        <v>123</v>
      </c>
      <c r="S261">
        <f>VLOOKUP(Profits[[#This Row],[Product]],products6[#All],2,FALSE)</f>
        <v>8.65</v>
      </c>
      <c r="T261" s="24">
        <f>Profits[[#This Row],[Units]]*Profits[[#This Row],[Cost per unit]]</f>
        <v>1063.95</v>
      </c>
      <c r="U261" s="24"/>
    </row>
    <row r="262" spans="2:21" x14ac:dyDescent="0.25">
      <c r="B262" t="s">
        <v>40</v>
      </c>
      <c r="C262" t="s">
        <v>36</v>
      </c>
      <c r="D262" t="s">
        <v>4</v>
      </c>
      <c r="E262" s="3">
        <v>217</v>
      </c>
      <c r="F262" s="4">
        <v>36</v>
      </c>
      <c r="N262" t="s">
        <v>40</v>
      </c>
      <c r="O262" t="s">
        <v>36</v>
      </c>
      <c r="P262" t="s">
        <v>4</v>
      </c>
      <c r="Q262" s="3">
        <v>217</v>
      </c>
      <c r="R262" s="4">
        <v>36</v>
      </c>
      <c r="S262">
        <f>VLOOKUP(Profits[[#This Row],[Product]],products6[#All],2,FALSE)</f>
        <v>11.88</v>
      </c>
      <c r="T262" s="24">
        <f>Profits[[#This Row],[Units]]*Profits[[#This Row],[Cost per unit]]</f>
        <v>427.68</v>
      </c>
      <c r="U262" s="24"/>
    </row>
    <row r="263" spans="2:21" x14ac:dyDescent="0.25">
      <c r="B263" t="s">
        <v>5</v>
      </c>
      <c r="C263" t="s">
        <v>34</v>
      </c>
      <c r="D263" t="s">
        <v>22</v>
      </c>
      <c r="E263" s="3">
        <v>6279</v>
      </c>
      <c r="F263" s="4">
        <v>237</v>
      </c>
      <c r="N263" t="s">
        <v>5</v>
      </c>
      <c r="O263" t="s">
        <v>34</v>
      </c>
      <c r="P263" t="s">
        <v>22</v>
      </c>
      <c r="Q263" s="3">
        <v>6279</v>
      </c>
      <c r="R263" s="4">
        <v>237</v>
      </c>
      <c r="S263">
        <f>VLOOKUP(Profits[[#This Row],[Product]],products6[#All],2,FALSE)</f>
        <v>9.77</v>
      </c>
      <c r="T263" s="24">
        <f>Profits[[#This Row],[Units]]*Profits[[#This Row],[Cost per unit]]</f>
        <v>2315.4899999999998</v>
      </c>
      <c r="U263" s="24"/>
    </row>
    <row r="264" spans="2:21" x14ac:dyDescent="0.25">
      <c r="B264" t="s">
        <v>40</v>
      </c>
      <c r="C264" t="s">
        <v>36</v>
      </c>
      <c r="D264" t="s">
        <v>13</v>
      </c>
      <c r="E264" s="3">
        <v>4424</v>
      </c>
      <c r="F264" s="4">
        <v>201</v>
      </c>
      <c r="N264" t="s">
        <v>40</v>
      </c>
      <c r="O264" t="s">
        <v>36</v>
      </c>
      <c r="P264" t="s">
        <v>13</v>
      </c>
      <c r="Q264" s="3">
        <v>4424</v>
      </c>
      <c r="R264" s="4">
        <v>201</v>
      </c>
      <c r="S264">
        <f>VLOOKUP(Profits[[#This Row],[Product]],products6[#All],2,FALSE)</f>
        <v>9.33</v>
      </c>
      <c r="T264" s="24">
        <f>Profits[[#This Row],[Units]]*Profits[[#This Row],[Cost per unit]]</f>
        <v>1875.33</v>
      </c>
      <c r="U264" s="24"/>
    </row>
    <row r="265" spans="2:21" x14ac:dyDescent="0.25">
      <c r="B265" t="s">
        <v>2</v>
      </c>
      <c r="C265" t="s">
        <v>36</v>
      </c>
      <c r="D265" t="s">
        <v>17</v>
      </c>
      <c r="E265" s="3">
        <v>189</v>
      </c>
      <c r="F265" s="4">
        <v>48</v>
      </c>
      <c r="N265" t="s">
        <v>2</v>
      </c>
      <c r="O265" t="s">
        <v>36</v>
      </c>
      <c r="P265" t="s">
        <v>17</v>
      </c>
      <c r="Q265" s="3">
        <v>189</v>
      </c>
      <c r="R265" s="4">
        <v>48</v>
      </c>
      <c r="S265">
        <f>VLOOKUP(Profits[[#This Row],[Product]],products6[#All],2,FALSE)</f>
        <v>3.11</v>
      </c>
      <c r="T265" s="24">
        <f>Profits[[#This Row],[Units]]*Profits[[#This Row],[Cost per unit]]</f>
        <v>149.28</v>
      </c>
      <c r="U265" s="24"/>
    </row>
    <row r="266" spans="2:21" x14ac:dyDescent="0.25">
      <c r="B266" t="s">
        <v>5</v>
      </c>
      <c r="C266" t="s">
        <v>35</v>
      </c>
      <c r="D266" t="s">
        <v>22</v>
      </c>
      <c r="E266" s="3">
        <v>490</v>
      </c>
      <c r="F266" s="4">
        <v>84</v>
      </c>
      <c r="N266" t="s">
        <v>5</v>
      </c>
      <c r="O266" t="s">
        <v>35</v>
      </c>
      <c r="P266" t="s">
        <v>22</v>
      </c>
      <c r="Q266" s="3">
        <v>490</v>
      </c>
      <c r="R266" s="4">
        <v>84</v>
      </c>
      <c r="S266">
        <f>VLOOKUP(Profits[[#This Row],[Product]],products6[#All],2,FALSE)</f>
        <v>9.77</v>
      </c>
      <c r="T266" s="24">
        <f>Profits[[#This Row],[Units]]*Profits[[#This Row],[Cost per unit]]</f>
        <v>820.68</v>
      </c>
      <c r="U266" s="24"/>
    </row>
    <row r="267" spans="2:21" x14ac:dyDescent="0.25">
      <c r="B267" t="s">
        <v>8</v>
      </c>
      <c r="C267" t="s">
        <v>37</v>
      </c>
      <c r="D267" t="s">
        <v>21</v>
      </c>
      <c r="E267" s="3">
        <v>434</v>
      </c>
      <c r="F267" s="4">
        <v>87</v>
      </c>
      <c r="N267" t="s">
        <v>8</v>
      </c>
      <c r="O267" t="s">
        <v>37</v>
      </c>
      <c r="P267" t="s">
        <v>21</v>
      </c>
      <c r="Q267" s="3">
        <v>434</v>
      </c>
      <c r="R267" s="4">
        <v>87</v>
      </c>
      <c r="S267">
        <f>VLOOKUP(Profits[[#This Row],[Product]],products6[#All],2,FALSE)</f>
        <v>9</v>
      </c>
      <c r="T267" s="24">
        <f>Profits[[#This Row],[Units]]*Profits[[#This Row],[Cost per unit]]</f>
        <v>783</v>
      </c>
      <c r="U267" s="24"/>
    </row>
    <row r="268" spans="2:21" x14ac:dyDescent="0.25">
      <c r="B268" t="s">
        <v>7</v>
      </c>
      <c r="C268" t="s">
        <v>38</v>
      </c>
      <c r="D268" t="s">
        <v>30</v>
      </c>
      <c r="E268" s="3">
        <v>10129</v>
      </c>
      <c r="F268" s="4">
        <v>312</v>
      </c>
      <c r="N268" t="s">
        <v>7</v>
      </c>
      <c r="O268" t="s">
        <v>38</v>
      </c>
      <c r="P268" t="s">
        <v>30</v>
      </c>
      <c r="Q268" s="3">
        <v>10129</v>
      </c>
      <c r="R268" s="4">
        <v>312</v>
      </c>
      <c r="S268">
        <f>VLOOKUP(Profits[[#This Row],[Product]],products6[#All],2,FALSE)</f>
        <v>14.49</v>
      </c>
      <c r="T268" s="24">
        <f>Profits[[#This Row],[Units]]*Profits[[#This Row],[Cost per unit]]</f>
        <v>4520.88</v>
      </c>
      <c r="U268" s="24"/>
    </row>
    <row r="269" spans="2:21" x14ac:dyDescent="0.25">
      <c r="B269" t="s">
        <v>3</v>
      </c>
      <c r="C269" t="s">
        <v>39</v>
      </c>
      <c r="D269" t="s">
        <v>28</v>
      </c>
      <c r="E269" s="3">
        <v>1652</v>
      </c>
      <c r="F269" s="4">
        <v>102</v>
      </c>
      <c r="N269" t="s">
        <v>3</v>
      </c>
      <c r="O269" t="s">
        <v>39</v>
      </c>
      <c r="P269" t="s">
        <v>28</v>
      </c>
      <c r="Q269" s="3">
        <v>1652</v>
      </c>
      <c r="R269" s="4">
        <v>102</v>
      </c>
      <c r="S269">
        <f>VLOOKUP(Profits[[#This Row],[Product]],products6[#All],2,FALSE)</f>
        <v>10.38</v>
      </c>
      <c r="T269" s="24">
        <f>Profits[[#This Row],[Units]]*Profits[[#This Row],[Cost per unit]]</f>
        <v>1058.76</v>
      </c>
      <c r="U269" s="24"/>
    </row>
    <row r="270" spans="2:21" x14ac:dyDescent="0.25">
      <c r="B270" t="s">
        <v>8</v>
      </c>
      <c r="C270" t="s">
        <v>38</v>
      </c>
      <c r="D270" t="s">
        <v>21</v>
      </c>
      <c r="E270" s="3">
        <v>6433</v>
      </c>
      <c r="F270" s="4">
        <v>78</v>
      </c>
      <c r="N270" t="s">
        <v>8</v>
      </c>
      <c r="O270" t="s">
        <v>38</v>
      </c>
      <c r="P270" t="s">
        <v>21</v>
      </c>
      <c r="Q270" s="3">
        <v>6433</v>
      </c>
      <c r="R270" s="4">
        <v>78</v>
      </c>
      <c r="S270">
        <f>VLOOKUP(Profits[[#This Row],[Product]],products6[#All],2,FALSE)</f>
        <v>9</v>
      </c>
      <c r="T270" s="24">
        <f>Profits[[#This Row],[Units]]*Profits[[#This Row],[Cost per unit]]</f>
        <v>702</v>
      </c>
      <c r="U270" s="24"/>
    </row>
    <row r="271" spans="2:21" x14ac:dyDescent="0.25">
      <c r="B271" t="s">
        <v>3</v>
      </c>
      <c r="C271" t="s">
        <v>34</v>
      </c>
      <c r="D271" t="s">
        <v>23</v>
      </c>
      <c r="E271" s="3">
        <v>2212</v>
      </c>
      <c r="F271" s="4">
        <v>117</v>
      </c>
      <c r="N271" t="s">
        <v>3</v>
      </c>
      <c r="O271" t="s">
        <v>34</v>
      </c>
      <c r="P271" t="s">
        <v>23</v>
      </c>
      <c r="Q271" s="3">
        <v>2212</v>
      </c>
      <c r="R271" s="4">
        <v>117</v>
      </c>
      <c r="S271">
        <f>VLOOKUP(Profits[[#This Row],[Product]],products6[#All],2,FALSE)</f>
        <v>6.49</v>
      </c>
      <c r="T271" s="24">
        <f>Profits[[#This Row],[Units]]*Profits[[#This Row],[Cost per unit]]</f>
        <v>759.33</v>
      </c>
      <c r="U271" s="24"/>
    </row>
    <row r="272" spans="2:21" x14ac:dyDescent="0.25">
      <c r="B272" t="s">
        <v>41</v>
      </c>
      <c r="C272" t="s">
        <v>35</v>
      </c>
      <c r="D272" t="s">
        <v>19</v>
      </c>
      <c r="E272" s="3">
        <v>609</v>
      </c>
      <c r="F272" s="4">
        <v>99</v>
      </c>
      <c r="N272" t="s">
        <v>41</v>
      </c>
      <c r="O272" t="s">
        <v>35</v>
      </c>
      <c r="P272" t="s">
        <v>19</v>
      </c>
      <c r="Q272" s="3">
        <v>609</v>
      </c>
      <c r="R272" s="4">
        <v>99</v>
      </c>
      <c r="S272">
        <f>VLOOKUP(Profits[[#This Row],[Product]],products6[#All],2,FALSE)</f>
        <v>7.64</v>
      </c>
      <c r="T272" s="24">
        <f>Profits[[#This Row],[Units]]*Profits[[#This Row],[Cost per unit]]</f>
        <v>756.36</v>
      </c>
      <c r="U272" s="24"/>
    </row>
    <row r="273" spans="2:21" x14ac:dyDescent="0.25">
      <c r="B273" t="s">
        <v>40</v>
      </c>
      <c r="C273" t="s">
        <v>35</v>
      </c>
      <c r="D273" t="s">
        <v>24</v>
      </c>
      <c r="E273" s="3">
        <v>1638</v>
      </c>
      <c r="F273" s="4">
        <v>48</v>
      </c>
      <c r="N273" t="s">
        <v>40</v>
      </c>
      <c r="O273" t="s">
        <v>35</v>
      </c>
      <c r="P273" t="s">
        <v>24</v>
      </c>
      <c r="Q273" s="3">
        <v>1638</v>
      </c>
      <c r="R273" s="4">
        <v>48</v>
      </c>
      <c r="S273">
        <f>VLOOKUP(Profits[[#This Row],[Product]],products6[#All],2,FALSE)</f>
        <v>4.97</v>
      </c>
      <c r="T273" s="24">
        <f>Profits[[#This Row],[Units]]*Profits[[#This Row],[Cost per unit]]</f>
        <v>238.56</v>
      </c>
      <c r="U273" s="24"/>
    </row>
    <row r="274" spans="2:21" x14ac:dyDescent="0.25">
      <c r="B274" t="s">
        <v>7</v>
      </c>
      <c r="C274" t="s">
        <v>34</v>
      </c>
      <c r="D274" t="s">
        <v>15</v>
      </c>
      <c r="E274" s="3">
        <v>3829</v>
      </c>
      <c r="F274" s="4">
        <v>24</v>
      </c>
      <c r="N274" t="s">
        <v>7</v>
      </c>
      <c r="O274" t="s">
        <v>34</v>
      </c>
      <c r="P274" t="s">
        <v>15</v>
      </c>
      <c r="Q274" s="3">
        <v>3829</v>
      </c>
      <c r="R274" s="4">
        <v>24</v>
      </c>
      <c r="S274">
        <f>VLOOKUP(Profits[[#This Row],[Product]],products6[#All],2,FALSE)</f>
        <v>11.73</v>
      </c>
      <c r="T274" s="24">
        <f>Profits[[#This Row],[Units]]*Profits[[#This Row],[Cost per unit]]</f>
        <v>281.52</v>
      </c>
      <c r="U274" s="24"/>
    </row>
    <row r="275" spans="2:21" x14ac:dyDescent="0.25">
      <c r="B275" t="s">
        <v>40</v>
      </c>
      <c r="C275" t="s">
        <v>39</v>
      </c>
      <c r="D275" t="s">
        <v>15</v>
      </c>
      <c r="E275" s="3">
        <v>5775</v>
      </c>
      <c r="F275" s="4">
        <v>42</v>
      </c>
      <c r="N275" t="s">
        <v>40</v>
      </c>
      <c r="O275" t="s">
        <v>39</v>
      </c>
      <c r="P275" t="s">
        <v>15</v>
      </c>
      <c r="Q275" s="3">
        <v>5775</v>
      </c>
      <c r="R275" s="4">
        <v>42</v>
      </c>
      <c r="S275">
        <f>VLOOKUP(Profits[[#This Row],[Product]],products6[#All],2,FALSE)</f>
        <v>11.73</v>
      </c>
      <c r="T275" s="24">
        <f>Profits[[#This Row],[Units]]*Profits[[#This Row],[Cost per unit]]</f>
        <v>492.66</v>
      </c>
      <c r="U275" s="24"/>
    </row>
    <row r="276" spans="2:21" x14ac:dyDescent="0.25">
      <c r="B276" t="s">
        <v>6</v>
      </c>
      <c r="C276" t="s">
        <v>35</v>
      </c>
      <c r="D276" t="s">
        <v>20</v>
      </c>
      <c r="E276" s="3">
        <v>1071</v>
      </c>
      <c r="F276" s="4">
        <v>270</v>
      </c>
      <c r="N276" t="s">
        <v>6</v>
      </c>
      <c r="O276" t="s">
        <v>35</v>
      </c>
      <c r="P276" t="s">
        <v>20</v>
      </c>
      <c r="Q276" s="3">
        <v>1071</v>
      </c>
      <c r="R276" s="4">
        <v>270</v>
      </c>
      <c r="S276">
        <f>VLOOKUP(Profits[[#This Row],[Product]],products6[#All],2,FALSE)</f>
        <v>10.62</v>
      </c>
      <c r="T276" s="24">
        <f>Profits[[#This Row],[Units]]*Profits[[#This Row],[Cost per unit]]</f>
        <v>2867.3999999999996</v>
      </c>
      <c r="U276" s="24"/>
    </row>
    <row r="277" spans="2:21" x14ac:dyDescent="0.25">
      <c r="B277" t="s">
        <v>8</v>
      </c>
      <c r="C277" t="s">
        <v>36</v>
      </c>
      <c r="D277" t="s">
        <v>23</v>
      </c>
      <c r="E277" s="3">
        <v>5019</v>
      </c>
      <c r="F277" s="4">
        <v>150</v>
      </c>
      <c r="N277" t="s">
        <v>8</v>
      </c>
      <c r="O277" t="s">
        <v>36</v>
      </c>
      <c r="P277" t="s">
        <v>23</v>
      </c>
      <c r="Q277" s="3">
        <v>5019</v>
      </c>
      <c r="R277" s="4">
        <v>150</v>
      </c>
      <c r="S277">
        <f>VLOOKUP(Profits[[#This Row],[Product]],products6[#All],2,FALSE)</f>
        <v>6.49</v>
      </c>
      <c r="T277" s="24">
        <f>Profits[[#This Row],[Units]]*Profits[[#This Row],[Cost per unit]]</f>
        <v>973.5</v>
      </c>
      <c r="U277" s="24"/>
    </row>
    <row r="278" spans="2:21" x14ac:dyDescent="0.25">
      <c r="B278" t="s">
        <v>2</v>
      </c>
      <c r="C278" t="s">
        <v>37</v>
      </c>
      <c r="D278" t="s">
        <v>15</v>
      </c>
      <c r="E278" s="3">
        <v>2863</v>
      </c>
      <c r="F278" s="4">
        <v>42</v>
      </c>
      <c r="N278" t="s">
        <v>2</v>
      </c>
      <c r="O278" t="s">
        <v>37</v>
      </c>
      <c r="P278" t="s">
        <v>15</v>
      </c>
      <c r="Q278" s="3">
        <v>2863</v>
      </c>
      <c r="R278" s="4">
        <v>42</v>
      </c>
      <c r="S278">
        <f>VLOOKUP(Profits[[#This Row],[Product]],products6[#All],2,FALSE)</f>
        <v>11.73</v>
      </c>
      <c r="T278" s="24">
        <f>Profits[[#This Row],[Units]]*Profits[[#This Row],[Cost per unit]]</f>
        <v>492.66</v>
      </c>
      <c r="U278" s="24"/>
    </row>
    <row r="279" spans="2:21" x14ac:dyDescent="0.25">
      <c r="B279" t="s">
        <v>40</v>
      </c>
      <c r="C279" t="s">
        <v>35</v>
      </c>
      <c r="D279" t="s">
        <v>29</v>
      </c>
      <c r="E279" s="3">
        <v>1617</v>
      </c>
      <c r="F279" s="4">
        <v>126</v>
      </c>
      <c r="N279" t="s">
        <v>40</v>
      </c>
      <c r="O279" t="s">
        <v>35</v>
      </c>
      <c r="P279" t="s">
        <v>29</v>
      </c>
      <c r="Q279" s="3">
        <v>1617</v>
      </c>
      <c r="R279" s="4">
        <v>126</v>
      </c>
      <c r="S279">
        <f>VLOOKUP(Profits[[#This Row],[Product]],products6[#All],2,FALSE)</f>
        <v>7.16</v>
      </c>
      <c r="T279" s="24">
        <f>Profits[[#This Row],[Units]]*Profits[[#This Row],[Cost per unit]]</f>
        <v>902.16</v>
      </c>
      <c r="U279" s="24"/>
    </row>
    <row r="280" spans="2:21" x14ac:dyDescent="0.25">
      <c r="B280" t="s">
        <v>6</v>
      </c>
      <c r="C280" t="s">
        <v>37</v>
      </c>
      <c r="D280" t="s">
        <v>26</v>
      </c>
      <c r="E280" s="3">
        <v>6818</v>
      </c>
      <c r="F280" s="4">
        <v>6</v>
      </c>
      <c r="N280" t="s">
        <v>6</v>
      </c>
      <c r="O280" t="s">
        <v>37</v>
      </c>
      <c r="P280" t="s">
        <v>26</v>
      </c>
      <c r="Q280" s="3">
        <v>6818</v>
      </c>
      <c r="R280" s="4">
        <v>6</v>
      </c>
      <c r="S280">
        <f>VLOOKUP(Profits[[#This Row],[Product]],products6[#All],2,FALSE)</f>
        <v>5.6</v>
      </c>
      <c r="T280" s="24">
        <f>Profits[[#This Row],[Units]]*Profits[[#This Row],[Cost per unit]]</f>
        <v>33.599999999999994</v>
      </c>
      <c r="U280" s="24"/>
    </row>
    <row r="281" spans="2:21" x14ac:dyDescent="0.25">
      <c r="B281" t="s">
        <v>3</v>
      </c>
      <c r="C281" t="s">
        <v>35</v>
      </c>
      <c r="D281" t="s">
        <v>15</v>
      </c>
      <c r="E281" s="3">
        <v>6657</v>
      </c>
      <c r="F281" s="4">
        <v>276</v>
      </c>
      <c r="N281" t="s">
        <v>3</v>
      </c>
      <c r="O281" t="s">
        <v>35</v>
      </c>
      <c r="P281" t="s">
        <v>15</v>
      </c>
      <c r="Q281" s="3">
        <v>6657</v>
      </c>
      <c r="R281" s="4">
        <v>276</v>
      </c>
      <c r="S281">
        <f>VLOOKUP(Profits[[#This Row],[Product]],products6[#All],2,FALSE)</f>
        <v>11.73</v>
      </c>
      <c r="T281" s="24">
        <f>Profits[[#This Row],[Units]]*Profits[[#This Row],[Cost per unit]]</f>
        <v>3237.48</v>
      </c>
      <c r="U281" s="24"/>
    </row>
    <row r="282" spans="2:21" x14ac:dyDescent="0.25">
      <c r="B282" t="s">
        <v>3</v>
      </c>
      <c r="C282" t="s">
        <v>34</v>
      </c>
      <c r="D282" t="s">
        <v>17</v>
      </c>
      <c r="E282" s="3">
        <v>2919</v>
      </c>
      <c r="F282" s="4">
        <v>93</v>
      </c>
      <c r="N282" t="s">
        <v>3</v>
      </c>
      <c r="O282" t="s">
        <v>34</v>
      </c>
      <c r="P282" t="s">
        <v>17</v>
      </c>
      <c r="Q282" s="3">
        <v>2919</v>
      </c>
      <c r="R282" s="4">
        <v>93</v>
      </c>
      <c r="S282">
        <f>VLOOKUP(Profits[[#This Row],[Product]],products6[#All],2,FALSE)</f>
        <v>3.11</v>
      </c>
      <c r="T282" s="24">
        <f>Profits[[#This Row],[Units]]*Profits[[#This Row],[Cost per unit]]</f>
        <v>289.22999999999996</v>
      </c>
      <c r="U282" s="24"/>
    </row>
    <row r="283" spans="2:21" x14ac:dyDescent="0.25">
      <c r="B283" t="s">
        <v>2</v>
      </c>
      <c r="C283" t="s">
        <v>36</v>
      </c>
      <c r="D283" t="s">
        <v>31</v>
      </c>
      <c r="E283" s="3">
        <v>3094</v>
      </c>
      <c r="F283" s="4">
        <v>246</v>
      </c>
      <c r="N283" t="s">
        <v>2</v>
      </c>
      <c r="O283" t="s">
        <v>36</v>
      </c>
      <c r="P283" t="s">
        <v>31</v>
      </c>
      <c r="Q283" s="3">
        <v>3094</v>
      </c>
      <c r="R283" s="4">
        <v>246</v>
      </c>
      <c r="S283">
        <f>VLOOKUP(Profits[[#This Row],[Product]],products6[#All],2,FALSE)</f>
        <v>5.79</v>
      </c>
      <c r="T283" s="24">
        <f>Profits[[#This Row],[Units]]*Profits[[#This Row],[Cost per unit]]</f>
        <v>1424.34</v>
      </c>
      <c r="U283" s="24"/>
    </row>
    <row r="284" spans="2:21" x14ac:dyDescent="0.25">
      <c r="B284" t="s">
        <v>6</v>
      </c>
      <c r="C284" t="s">
        <v>39</v>
      </c>
      <c r="D284" t="s">
        <v>24</v>
      </c>
      <c r="E284" s="3">
        <v>2989</v>
      </c>
      <c r="F284" s="4">
        <v>3</v>
      </c>
      <c r="N284" t="s">
        <v>6</v>
      </c>
      <c r="O284" t="s">
        <v>39</v>
      </c>
      <c r="P284" t="s">
        <v>24</v>
      </c>
      <c r="Q284" s="3">
        <v>2989</v>
      </c>
      <c r="R284" s="4">
        <v>3</v>
      </c>
      <c r="S284">
        <f>VLOOKUP(Profits[[#This Row],[Product]],products6[#All],2,FALSE)</f>
        <v>4.97</v>
      </c>
      <c r="T284" s="24">
        <f>Profits[[#This Row],[Units]]*Profits[[#This Row],[Cost per unit]]</f>
        <v>14.91</v>
      </c>
      <c r="U284" s="24"/>
    </row>
    <row r="285" spans="2:21" x14ac:dyDescent="0.25">
      <c r="B285" t="s">
        <v>8</v>
      </c>
      <c r="C285" t="s">
        <v>38</v>
      </c>
      <c r="D285" t="s">
        <v>27</v>
      </c>
      <c r="E285" s="3">
        <v>2268</v>
      </c>
      <c r="F285" s="4">
        <v>63</v>
      </c>
      <c r="N285" t="s">
        <v>8</v>
      </c>
      <c r="O285" t="s">
        <v>38</v>
      </c>
      <c r="P285" t="s">
        <v>27</v>
      </c>
      <c r="Q285" s="3">
        <v>2268</v>
      </c>
      <c r="R285" s="4">
        <v>63</v>
      </c>
      <c r="S285">
        <f>VLOOKUP(Profits[[#This Row],[Product]],products6[#All],2,FALSE)</f>
        <v>16.73</v>
      </c>
      <c r="T285" s="24">
        <f>Profits[[#This Row],[Units]]*Profits[[#This Row],[Cost per unit]]</f>
        <v>1053.99</v>
      </c>
      <c r="U285" s="24"/>
    </row>
    <row r="286" spans="2:21" x14ac:dyDescent="0.25">
      <c r="B286" t="s">
        <v>5</v>
      </c>
      <c r="C286" t="s">
        <v>35</v>
      </c>
      <c r="D286" t="s">
        <v>31</v>
      </c>
      <c r="E286" s="3">
        <v>4753</v>
      </c>
      <c r="F286" s="4">
        <v>246</v>
      </c>
      <c r="N286" t="s">
        <v>5</v>
      </c>
      <c r="O286" t="s">
        <v>35</v>
      </c>
      <c r="P286" t="s">
        <v>31</v>
      </c>
      <c r="Q286" s="3">
        <v>4753</v>
      </c>
      <c r="R286" s="4">
        <v>246</v>
      </c>
      <c r="S286">
        <f>VLOOKUP(Profits[[#This Row],[Product]],products6[#All],2,FALSE)</f>
        <v>5.79</v>
      </c>
      <c r="T286" s="24">
        <f>Profits[[#This Row],[Units]]*Profits[[#This Row],[Cost per unit]]</f>
        <v>1424.34</v>
      </c>
      <c r="U286" s="24"/>
    </row>
    <row r="287" spans="2:21" x14ac:dyDescent="0.25">
      <c r="B287" t="s">
        <v>2</v>
      </c>
      <c r="C287" t="s">
        <v>34</v>
      </c>
      <c r="D287" t="s">
        <v>19</v>
      </c>
      <c r="E287" s="3">
        <v>7511</v>
      </c>
      <c r="F287" s="4">
        <v>120</v>
      </c>
      <c r="N287" t="s">
        <v>2</v>
      </c>
      <c r="O287" t="s">
        <v>34</v>
      </c>
      <c r="P287" t="s">
        <v>19</v>
      </c>
      <c r="Q287" s="3">
        <v>7511</v>
      </c>
      <c r="R287" s="4">
        <v>120</v>
      </c>
      <c r="S287">
        <f>VLOOKUP(Profits[[#This Row],[Product]],products6[#All],2,FALSE)</f>
        <v>7.64</v>
      </c>
      <c r="T287" s="24">
        <f>Profits[[#This Row],[Units]]*Profits[[#This Row],[Cost per unit]]</f>
        <v>916.8</v>
      </c>
      <c r="U287" s="24"/>
    </row>
    <row r="288" spans="2:21" x14ac:dyDescent="0.25">
      <c r="B288" t="s">
        <v>2</v>
      </c>
      <c r="C288" t="s">
        <v>38</v>
      </c>
      <c r="D288" t="s">
        <v>31</v>
      </c>
      <c r="E288" s="3">
        <v>4326</v>
      </c>
      <c r="F288" s="4">
        <v>348</v>
      </c>
      <c r="N288" t="s">
        <v>2</v>
      </c>
      <c r="O288" t="s">
        <v>38</v>
      </c>
      <c r="P288" t="s">
        <v>31</v>
      </c>
      <c r="Q288" s="3">
        <v>4326</v>
      </c>
      <c r="R288" s="4">
        <v>348</v>
      </c>
      <c r="S288">
        <f>VLOOKUP(Profits[[#This Row],[Product]],products6[#All],2,FALSE)</f>
        <v>5.79</v>
      </c>
      <c r="T288" s="24">
        <f>Profits[[#This Row],[Units]]*Profits[[#This Row],[Cost per unit]]</f>
        <v>2014.92</v>
      </c>
      <c r="U288" s="24"/>
    </row>
    <row r="289" spans="2:21" x14ac:dyDescent="0.25">
      <c r="B289" t="s">
        <v>41</v>
      </c>
      <c r="C289" t="s">
        <v>34</v>
      </c>
      <c r="D289" t="s">
        <v>23</v>
      </c>
      <c r="E289" s="3">
        <v>4935</v>
      </c>
      <c r="F289" s="4">
        <v>126</v>
      </c>
      <c r="N289" t="s">
        <v>41</v>
      </c>
      <c r="O289" t="s">
        <v>34</v>
      </c>
      <c r="P289" t="s">
        <v>23</v>
      </c>
      <c r="Q289" s="3">
        <v>4935</v>
      </c>
      <c r="R289" s="4">
        <v>126</v>
      </c>
      <c r="S289">
        <f>VLOOKUP(Profits[[#This Row],[Product]],products6[#All],2,FALSE)</f>
        <v>6.49</v>
      </c>
      <c r="T289" s="24">
        <f>Profits[[#This Row],[Units]]*Profits[[#This Row],[Cost per unit]]</f>
        <v>817.74</v>
      </c>
      <c r="U289" s="24"/>
    </row>
    <row r="290" spans="2:21" x14ac:dyDescent="0.25">
      <c r="B290" t="s">
        <v>6</v>
      </c>
      <c r="C290" t="s">
        <v>35</v>
      </c>
      <c r="D290" t="s">
        <v>30</v>
      </c>
      <c r="E290" s="3">
        <v>4781</v>
      </c>
      <c r="F290" s="4">
        <v>123</v>
      </c>
      <c r="N290" t="s">
        <v>6</v>
      </c>
      <c r="O290" t="s">
        <v>35</v>
      </c>
      <c r="P290" t="s">
        <v>30</v>
      </c>
      <c r="Q290" s="3">
        <v>4781</v>
      </c>
      <c r="R290" s="4">
        <v>123</v>
      </c>
      <c r="S290">
        <f>VLOOKUP(Profits[[#This Row],[Product]],products6[#All],2,FALSE)</f>
        <v>14.49</v>
      </c>
      <c r="T290" s="24">
        <f>Profits[[#This Row],[Units]]*Profits[[#This Row],[Cost per unit]]</f>
        <v>1782.27</v>
      </c>
      <c r="U290" s="24"/>
    </row>
    <row r="291" spans="2:21" x14ac:dyDescent="0.25">
      <c r="B291" t="s">
        <v>5</v>
      </c>
      <c r="C291" t="s">
        <v>38</v>
      </c>
      <c r="D291" t="s">
        <v>25</v>
      </c>
      <c r="E291" s="3">
        <v>7483</v>
      </c>
      <c r="F291" s="4">
        <v>45</v>
      </c>
      <c r="N291" t="s">
        <v>5</v>
      </c>
      <c r="O291" t="s">
        <v>38</v>
      </c>
      <c r="P291" t="s">
        <v>25</v>
      </c>
      <c r="Q291" s="3">
        <v>7483</v>
      </c>
      <c r="R291" s="4">
        <v>45</v>
      </c>
      <c r="S291">
        <f>VLOOKUP(Profits[[#This Row],[Product]],products6[#All],2,FALSE)</f>
        <v>13.15</v>
      </c>
      <c r="T291" s="24">
        <f>Profits[[#This Row],[Units]]*Profits[[#This Row],[Cost per unit]]</f>
        <v>591.75</v>
      </c>
      <c r="U291" s="24"/>
    </row>
    <row r="292" spans="2:21" x14ac:dyDescent="0.25">
      <c r="B292" t="s">
        <v>10</v>
      </c>
      <c r="C292" t="s">
        <v>38</v>
      </c>
      <c r="D292" t="s">
        <v>4</v>
      </c>
      <c r="E292" s="3">
        <v>6860</v>
      </c>
      <c r="F292" s="4">
        <v>126</v>
      </c>
      <c r="N292" t="s">
        <v>10</v>
      </c>
      <c r="O292" t="s">
        <v>38</v>
      </c>
      <c r="P292" t="s">
        <v>4</v>
      </c>
      <c r="Q292" s="3">
        <v>6860</v>
      </c>
      <c r="R292" s="4">
        <v>126</v>
      </c>
      <c r="S292">
        <f>VLOOKUP(Profits[[#This Row],[Product]],products6[#All],2,FALSE)</f>
        <v>11.88</v>
      </c>
      <c r="T292" s="24">
        <f>Profits[[#This Row],[Units]]*Profits[[#This Row],[Cost per unit]]</f>
        <v>1496.88</v>
      </c>
      <c r="U292" s="24"/>
    </row>
    <row r="293" spans="2:21" x14ac:dyDescent="0.25">
      <c r="B293" t="s">
        <v>40</v>
      </c>
      <c r="C293" t="s">
        <v>37</v>
      </c>
      <c r="D293" t="s">
        <v>29</v>
      </c>
      <c r="E293" s="3">
        <v>9002</v>
      </c>
      <c r="F293" s="4">
        <v>72</v>
      </c>
      <c r="N293" t="s">
        <v>40</v>
      </c>
      <c r="O293" t="s">
        <v>37</v>
      </c>
      <c r="P293" t="s">
        <v>29</v>
      </c>
      <c r="Q293" s="3">
        <v>9002</v>
      </c>
      <c r="R293" s="4">
        <v>72</v>
      </c>
      <c r="S293">
        <f>VLOOKUP(Profits[[#This Row],[Product]],products6[#All],2,FALSE)</f>
        <v>7.16</v>
      </c>
      <c r="T293" s="24">
        <f>Profits[[#This Row],[Units]]*Profits[[#This Row],[Cost per unit]]</f>
        <v>515.52</v>
      </c>
      <c r="U293" s="24"/>
    </row>
    <row r="294" spans="2:21" x14ac:dyDescent="0.25">
      <c r="B294" t="s">
        <v>6</v>
      </c>
      <c r="C294" t="s">
        <v>36</v>
      </c>
      <c r="D294" t="s">
        <v>29</v>
      </c>
      <c r="E294" s="3">
        <v>1400</v>
      </c>
      <c r="F294" s="4">
        <v>135</v>
      </c>
      <c r="N294" t="s">
        <v>6</v>
      </c>
      <c r="O294" t="s">
        <v>36</v>
      </c>
      <c r="P294" t="s">
        <v>29</v>
      </c>
      <c r="Q294" s="3">
        <v>1400</v>
      </c>
      <c r="R294" s="4">
        <v>135</v>
      </c>
      <c r="S294">
        <f>VLOOKUP(Profits[[#This Row],[Product]],products6[#All],2,FALSE)</f>
        <v>7.16</v>
      </c>
      <c r="T294" s="24">
        <f>Profits[[#This Row],[Units]]*Profits[[#This Row],[Cost per unit]]</f>
        <v>966.6</v>
      </c>
      <c r="U294" s="24"/>
    </row>
    <row r="295" spans="2:21" x14ac:dyDescent="0.25">
      <c r="B295" t="s">
        <v>10</v>
      </c>
      <c r="C295" t="s">
        <v>34</v>
      </c>
      <c r="D295" t="s">
        <v>22</v>
      </c>
      <c r="E295" s="3">
        <v>4053</v>
      </c>
      <c r="F295" s="4">
        <v>24</v>
      </c>
      <c r="N295" t="s">
        <v>10</v>
      </c>
      <c r="O295" t="s">
        <v>34</v>
      </c>
      <c r="P295" t="s">
        <v>22</v>
      </c>
      <c r="Q295" s="3">
        <v>4053</v>
      </c>
      <c r="R295" s="4">
        <v>24</v>
      </c>
      <c r="S295">
        <f>VLOOKUP(Profits[[#This Row],[Product]],products6[#All],2,FALSE)</f>
        <v>9.77</v>
      </c>
      <c r="T295" s="24">
        <f>Profits[[#This Row],[Units]]*Profits[[#This Row],[Cost per unit]]</f>
        <v>234.48</v>
      </c>
      <c r="U295" s="24"/>
    </row>
    <row r="296" spans="2:21" x14ac:dyDescent="0.25">
      <c r="B296" t="s">
        <v>7</v>
      </c>
      <c r="C296" t="s">
        <v>36</v>
      </c>
      <c r="D296" t="s">
        <v>31</v>
      </c>
      <c r="E296" s="3">
        <v>2149</v>
      </c>
      <c r="F296" s="4">
        <v>117</v>
      </c>
      <c r="N296" t="s">
        <v>7</v>
      </c>
      <c r="O296" t="s">
        <v>36</v>
      </c>
      <c r="P296" t="s">
        <v>31</v>
      </c>
      <c r="Q296" s="3">
        <v>2149</v>
      </c>
      <c r="R296" s="4">
        <v>117</v>
      </c>
      <c r="S296">
        <f>VLOOKUP(Profits[[#This Row],[Product]],products6[#All],2,FALSE)</f>
        <v>5.79</v>
      </c>
      <c r="T296" s="24">
        <f>Profits[[#This Row],[Units]]*Profits[[#This Row],[Cost per unit]]</f>
        <v>677.43</v>
      </c>
      <c r="U296" s="24"/>
    </row>
    <row r="297" spans="2:21" x14ac:dyDescent="0.25">
      <c r="B297" t="s">
        <v>3</v>
      </c>
      <c r="C297" t="s">
        <v>39</v>
      </c>
      <c r="D297" t="s">
        <v>29</v>
      </c>
      <c r="E297" s="3">
        <v>3640</v>
      </c>
      <c r="F297" s="4">
        <v>51</v>
      </c>
      <c r="N297" t="s">
        <v>3</v>
      </c>
      <c r="O297" t="s">
        <v>39</v>
      </c>
      <c r="P297" t="s">
        <v>29</v>
      </c>
      <c r="Q297" s="3">
        <v>3640</v>
      </c>
      <c r="R297" s="4">
        <v>51</v>
      </c>
      <c r="S297">
        <f>VLOOKUP(Profits[[#This Row],[Product]],products6[#All],2,FALSE)</f>
        <v>7.16</v>
      </c>
      <c r="T297" s="24">
        <f>Profits[[#This Row],[Units]]*Profits[[#This Row],[Cost per unit]]</f>
        <v>365.16</v>
      </c>
      <c r="U297" s="24"/>
    </row>
    <row r="298" spans="2:21" x14ac:dyDescent="0.25">
      <c r="B298" t="s">
        <v>2</v>
      </c>
      <c r="C298" t="s">
        <v>39</v>
      </c>
      <c r="D298" t="s">
        <v>23</v>
      </c>
      <c r="E298" s="3">
        <v>630</v>
      </c>
      <c r="F298" s="4">
        <v>36</v>
      </c>
      <c r="N298" t="s">
        <v>2</v>
      </c>
      <c r="O298" t="s">
        <v>39</v>
      </c>
      <c r="P298" t="s">
        <v>23</v>
      </c>
      <c r="Q298" s="3">
        <v>630</v>
      </c>
      <c r="R298" s="4">
        <v>36</v>
      </c>
      <c r="S298">
        <f>VLOOKUP(Profits[[#This Row],[Product]],products6[#All],2,FALSE)</f>
        <v>6.49</v>
      </c>
      <c r="T298" s="24">
        <f>Profits[[#This Row],[Units]]*Profits[[#This Row],[Cost per unit]]</f>
        <v>233.64000000000001</v>
      </c>
      <c r="U298" s="24"/>
    </row>
    <row r="299" spans="2:21" x14ac:dyDescent="0.25">
      <c r="B299" t="s">
        <v>9</v>
      </c>
      <c r="C299" t="s">
        <v>35</v>
      </c>
      <c r="D299" t="s">
        <v>27</v>
      </c>
      <c r="E299" s="3">
        <v>2429</v>
      </c>
      <c r="F299" s="4">
        <v>144</v>
      </c>
      <c r="N299" t="s">
        <v>9</v>
      </c>
      <c r="O299" t="s">
        <v>35</v>
      </c>
      <c r="P299" t="s">
        <v>27</v>
      </c>
      <c r="Q299" s="3">
        <v>2429</v>
      </c>
      <c r="R299" s="4">
        <v>144</v>
      </c>
      <c r="S299">
        <f>VLOOKUP(Profits[[#This Row],[Product]],products6[#All],2,FALSE)</f>
        <v>16.73</v>
      </c>
      <c r="T299" s="24">
        <f>Profits[[#This Row],[Units]]*Profits[[#This Row],[Cost per unit]]</f>
        <v>2409.12</v>
      </c>
      <c r="U299" s="24"/>
    </row>
    <row r="300" spans="2:21" x14ac:dyDescent="0.25">
      <c r="B300" t="s">
        <v>9</v>
      </c>
      <c r="C300" t="s">
        <v>36</v>
      </c>
      <c r="D300" t="s">
        <v>25</v>
      </c>
      <c r="E300" s="3">
        <v>2142</v>
      </c>
      <c r="F300" s="4">
        <v>114</v>
      </c>
      <c r="N300" t="s">
        <v>9</v>
      </c>
      <c r="O300" t="s">
        <v>36</v>
      </c>
      <c r="P300" t="s">
        <v>25</v>
      </c>
      <c r="Q300" s="3">
        <v>2142</v>
      </c>
      <c r="R300" s="4">
        <v>114</v>
      </c>
      <c r="S300">
        <f>VLOOKUP(Profits[[#This Row],[Product]],products6[#All],2,FALSE)</f>
        <v>13.15</v>
      </c>
      <c r="T300" s="24">
        <f>Profits[[#This Row],[Units]]*Profits[[#This Row],[Cost per unit]]</f>
        <v>1499.1000000000001</v>
      </c>
      <c r="U300" s="24"/>
    </row>
    <row r="301" spans="2:21" x14ac:dyDescent="0.25">
      <c r="B301" t="s">
        <v>7</v>
      </c>
      <c r="C301" t="s">
        <v>37</v>
      </c>
      <c r="D301" t="s">
        <v>30</v>
      </c>
      <c r="E301" s="3">
        <v>6454</v>
      </c>
      <c r="F301" s="4">
        <v>54</v>
      </c>
      <c r="N301" t="s">
        <v>7</v>
      </c>
      <c r="O301" t="s">
        <v>37</v>
      </c>
      <c r="P301" t="s">
        <v>30</v>
      </c>
      <c r="Q301" s="3">
        <v>6454</v>
      </c>
      <c r="R301" s="4">
        <v>54</v>
      </c>
      <c r="S301">
        <f>VLOOKUP(Profits[[#This Row],[Product]],products6[#All],2,FALSE)</f>
        <v>14.49</v>
      </c>
      <c r="T301" s="24">
        <f>Profits[[#This Row],[Units]]*Profits[[#This Row],[Cost per unit]]</f>
        <v>782.46</v>
      </c>
      <c r="U301" s="24"/>
    </row>
    <row r="302" spans="2:21" x14ac:dyDescent="0.25">
      <c r="B302" t="s">
        <v>7</v>
      </c>
      <c r="C302" t="s">
        <v>37</v>
      </c>
      <c r="D302" t="s">
        <v>16</v>
      </c>
      <c r="E302" s="3">
        <v>4487</v>
      </c>
      <c r="F302" s="4">
        <v>333</v>
      </c>
      <c r="N302" t="s">
        <v>7</v>
      </c>
      <c r="O302" t="s">
        <v>37</v>
      </c>
      <c r="P302" t="s">
        <v>16</v>
      </c>
      <c r="Q302" s="3">
        <v>4487</v>
      </c>
      <c r="R302" s="4">
        <v>333</v>
      </c>
      <c r="S302">
        <f>VLOOKUP(Profits[[#This Row],[Product]],products6[#All],2,FALSE)</f>
        <v>8.7899999999999991</v>
      </c>
      <c r="T302" s="24">
        <f>Profits[[#This Row],[Units]]*Profits[[#This Row],[Cost per unit]]</f>
        <v>2927.0699999999997</v>
      </c>
      <c r="U302" s="24"/>
    </row>
    <row r="303" spans="2:21" x14ac:dyDescent="0.25">
      <c r="B303" t="s">
        <v>3</v>
      </c>
      <c r="C303" t="s">
        <v>37</v>
      </c>
      <c r="D303" t="s">
        <v>4</v>
      </c>
      <c r="E303" s="3">
        <v>938</v>
      </c>
      <c r="F303" s="4">
        <v>366</v>
      </c>
      <c r="N303" t="s">
        <v>3</v>
      </c>
      <c r="O303" t="s">
        <v>37</v>
      </c>
      <c r="P303" t="s">
        <v>4</v>
      </c>
      <c r="Q303" s="3">
        <v>938</v>
      </c>
      <c r="R303" s="4">
        <v>366</v>
      </c>
      <c r="S303">
        <f>VLOOKUP(Profits[[#This Row],[Product]],products6[#All],2,FALSE)</f>
        <v>11.88</v>
      </c>
      <c r="T303" s="24">
        <f>Profits[[#This Row],[Units]]*Profits[[#This Row],[Cost per unit]]</f>
        <v>4348.08</v>
      </c>
      <c r="U303" s="24"/>
    </row>
    <row r="304" spans="2:21" x14ac:dyDescent="0.25">
      <c r="B304" t="s">
        <v>3</v>
      </c>
      <c r="C304" t="s">
        <v>38</v>
      </c>
      <c r="D304" t="s">
        <v>26</v>
      </c>
      <c r="E304" s="3">
        <v>8841</v>
      </c>
      <c r="F304" s="4">
        <v>303</v>
      </c>
      <c r="N304" t="s">
        <v>3</v>
      </c>
      <c r="O304" t="s">
        <v>38</v>
      </c>
      <c r="P304" t="s">
        <v>26</v>
      </c>
      <c r="Q304" s="3">
        <v>8841</v>
      </c>
      <c r="R304" s="4">
        <v>303</v>
      </c>
      <c r="S304">
        <f>VLOOKUP(Profits[[#This Row],[Product]],products6[#All],2,FALSE)</f>
        <v>5.6</v>
      </c>
      <c r="T304" s="24">
        <f>Profits[[#This Row],[Units]]*Profits[[#This Row],[Cost per unit]]</f>
        <v>1696.8</v>
      </c>
      <c r="U304" s="24"/>
    </row>
    <row r="305" spans="2:21" x14ac:dyDescent="0.25">
      <c r="B305" t="s">
        <v>2</v>
      </c>
      <c r="C305" t="s">
        <v>39</v>
      </c>
      <c r="D305" t="s">
        <v>33</v>
      </c>
      <c r="E305" s="3">
        <v>4018</v>
      </c>
      <c r="F305" s="4">
        <v>126</v>
      </c>
      <c r="N305" t="s">
        <v>2</v>
      </c>
      <c r="O305" t="s">
        <v>39</v>
      </c>
      <c r="P305" t="s">
        <v>33</v>
      </c>
      <c r="Q305" s="3">
        <v>4018</v>
      </c>
      <c r="R305" s="4">
        <v>126</v>
      </c>
      <c r="S305">
        <f>VLOOKUP(Profits[[#This Row],[Product]],products6[#All],2,FALSE)</f>
        <v>12.37</v>
      </c>
      <c r="T305" s="24">
        <f>Profits[[#This Row],[Units]]*Profits[[#This Row],[Cost per unit]]</f>
        <v>1558.62</v>
      </c>
      <c r="U305" s="24"/>
    </row>
    <row r="306" spans="2:21" x14ac:dyDescent="0.25">
      <c r="B306" t="s">
        <v>41</v>
      </c>
      <c r="C306" t="s">
        <v>37</v>
      </c>
      <c r="D306" t="s">
        <v>15</v>
      </c>
      <c r="E306" s="3">
        <v>714</v>
      </c>
      <c r="F306" s="4">
        <v>231</v>
      </c>
      <c r="N306" t="s">
        <v>41</v>
      </c>
      <c r="O306" t="s">
        <v>37</v>
      </c>
      <c r="P306" t="s">
        <v>15</v>
      </c>
      <c r="Q306" s="3">
        <v>714</v>
      </c>
      <c r="R306" s="4">
        <v>231</v>
      </c>
      <c r="S306">
        <f>VLOOKUP(Profits[[#This Row],[Product]],products6[#All],2,FALSE)</f>
        <v>11.73</v>
      </c>
      <c r="T306" s="24">
        <f>Profits[[#This Row],[Units]]*Profits[[#This Row],[Cost per unit]]</f>
        <v>2709.63</v>
      </c>
      <c r="U306" s="24"/>
    </row>
    <row r="307" spans="2:21" x14ac:dyDescent="0.25">
      <c r="B307" t="s">
        <v>9</v>
      </c>
      <c r="C307" t="s">
        <v>38</v>
      </c>
      <c r="D307" t="s">
        <v>25</v>
      </c>
      <c r="E307" s="3">
        <v>3850</v>
      </c>
      <c r="F307" s="4">
        <v>102</v>
      </c>
      <c r="N307" t="s">
        <v>9</v>
      </c>
      <c r="O307" t="s">
        <v>38</v>
      </c>
      <c r="P307" t="s">
        <v>25</v>
      </c>
      <c r="Q307" s="3">
        <v>3850</v>
      </c>
      <c r="R307" s="4">
        <v>102</v>
      </c>
      <c r="S307">
        <f>VLOOKUP(Profits[[#This Row],[Product]],products6[#All],2,FALSE)</f>
        <v>13.15</v>
      </c>
      <c r="T307" s="24">
        <f>Profits[[#This Row],[Units]]*Profits[[#This Row],[Cost per unit]]</f>
        <v>1341.3</v>
      </c>
      <c r="U307" s="24"/>
    </row>
  </sheetData>
  <mergeCells count="1">
    <mergeCell ref="A2:T2"/>
  </mergeCells>
  <pageMargins left="0.7" right="0.7" top="0.75" bottom="0.75" header="0.3" footer="0.3"/>
  <pageSetup orientation="portrait" r:id="rId2"/>
  <drawing r:id="rId3"/>
  <tableParts count="3">
    <tablePart r:id="rId4"/>
    <tablePart r:id="rId5"/>
    <tablePart r:id="rId6"/>
  </tableParts>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6AE7-3F07-43D5-8833-F465B99D922F}">
  <dimension ref="A2:T19"/>
  <sheetViews>
    <sheetView tabSelected="1" workbookViewId="0">
      <selection activeCell="E21" sqref="E21"/>
    </sheetView>
  </sheetViews>
  <sheetFormatPr defaultRowHeight="15" x14ac:dyDescent="0.25"/>
  <cols>
    <col min="2" max="2" width="22" customWidth="1"/>
    <col min="3" max="3" width="11.140625" bestFit="1" customWidth="1"/>
    <col min="4" max="4" width="9.7109375" bestFit="1" customWidth="1"/>
    <col min="9" max="9" width="16" bestFit="1" customWidth="1"/>
    <col min="10" max="10" width="11.7109375" customWidth="1"/>
    <col min="11" max="11" width="9.28515625" customWidth="1"/>
    <col min="12" max="12" width="16.140625" customWidth="1"/>
  </cols>
  <sheetData>
    <row r="2" spans="1:20" ht="26.25" x14ac:dyDescent="0.4">
      <c r="A2" s="37" t="s">
        <v>109</v>
      </c>
      <c r="B2" s="38"/>
      <c r="C2" s="38"/>
      <c r="D2" s="38"/>
      <c r="E2" s="38"/>
      <c r="F2" s="38"/>
      <c r="G2" s="38"/>
      <c r="H2" s="38"/>
      <c r="I2" s="38"/>
      <c r="J2" s="38"/>
      <c r="K2" s="38"/>
      <c r="L2" s="38"/>
      <c r="M2" s="38"/>
      <c r="N2" s="38"/>
      <c r="O2" s="38"/>
      <c r="P2" s="38"/>
      <c r="Q2" s="38"/>
      <c r="R2" s="38"/>
      <c r="S2" s="38"/>
      <c r="T2" s="38"/>
    </row>
    <row r="4" spans="1:20" x14ac:dyDescent="0.25">
      <c r="B4" t="s">
        <v>101</v>
      </c>
      <c r="D4" s="40" t="s">
        <v>34</v>
      </c>
      <c r="O4" t="s">
        <v>102</v>
      </c>
      <c r="R4" t="s">
        <v>11</v>
      </c>
    </row>
    <row r="5" spans="1:20" x14ac:dyDescent="0.25">
      <c r="O5" t="s">
        <v>34</v>
      </c>
      <c r="R5" t="s">
        <v>2</v>
      </c>
    </row>
    <row r="6" spans="1:20" x14ac:dyDescent="0.25">
      <c r="B6" t="s">
        <v>103</v>
      </c>
      <c r="E6" s="40">
        <f>COUNTIFS(data[Geography],D4)</f>
        <v>58</v>
      </c>
      <c r="O6" t="s">
        <v>36</v>
      </c>
      <c r="R6" t="s">
        <v>8</v>
      </c>
    </row>
    <row r="7" spans="1:20" x14ac:dyDescent="0.25">
      <c r="O7" t="s">
        <v>35</v>
      </c>
      <c r="R7" t="s">
        <v>41</v>
      </c>
    </row>
    <row r="8" spans="1:20" x14ac:dyDescent="0.25">
      <c r="B8" s="1"/>
      <c r="C8" s="1" t="s">
        <v>106</v>
      </c>
      <c r="D8" s="1" t="s">
        <v>57</v>
      </c>
      <c r="I8" s="46" t="s">
        <v>11</v>
      </c>
      <c r="J8" s="46" t="s">
        <v>107</v>
      </c>
      <c r="K8" s="46" t="s">
        <v>49</v>
      </c>
      <c r="L8" s="46" t="s">
        <v>108</v>
      </c>
      <c r="O8" t="s">
        <v>38</v>
      </c>
      <c r="R8" t="s">
        <v>7</v>
      </c>
    </row>
    <row r="9" spans="1:20" x14ac:dyDescent="0.25">
      <c r="B9" s="43" t="s">
        <v>104</v>
      </c>
      <c r="C9" s="45">
        <f>SUMIFS(data[Amount],data[Geography],D4)</f>
        <v>252469</v>
      </c>
      <c r="D9" s="45">
        <f>AVERAGEIFS(data[Amount],data[Geography],$D$4)</f>
        <v>4352.9137931034484</v>
      </c>
      <c r="I9" t="s">
        <v>2</v>
      </c>
      <c r="J9" s="24">
        <f>SUMIFS(data[Amount],data[Sales Person],$R5,data[Geography],$D$4)</f>
        <v>7763</v>
      </c>
      <c r="K9">
        <f>SUMIFS(data[Units],data[Sales Person],$R5,data[Geography],$D$4)</f>
        <v>174</v>
      </c>
      <c r="L9" s="47">
        <f>IF(J9&gt;12000,1,-1)</f>
        <v>-1</v>
      </c>
      <c r="O9" t="s">
        <v>39</v>
      </c>
      <c r="R9" t="s">
        <v>6</v>
      </c>
    </row>
    <row r="10" spans="1:20" x14ac:dyDescent="0.25">
      <c r="B10" s="43" t="s">
        <v>95</v>
      </c>
      <c r="C10" s="45">
        <f>SUMIFS(Profits[Cost],Profits[Geography],D4)</f>
        <v>80681.400000000038</v>
      </c>
      <c r="D10" s="45">
        <f>AVERAGEIFS(Profits[Cost],Profits[Geography],D4)</f>
        <v>1391.0586206896558</v>
      </c>
      <c r="I10" t="s">
        <v>8</v>
      </c>
      <c r="J10" s="24">
        <f>SUMIFS(data[Amount],data[Sales Person],$R6,data[Geography],$D$4)</f>
        <v>5516</v>
      </c>
      <c r="K10">
        <f>SUMIFS(data[Units],data[Sales Person],$R6,data[Geography],$D$4)</f>
        <v>507</v>
      </c>
      <c r="L10" s="47">
        <f t="shared" ref="L10:L19" si="0">IF(J10&gt;12000,1,-1)</f>
        <v>-1</v>
      </c>
      <c r="O10" t="s">
        <v>37</v>
      </c>
      <c r="R10" t="s">
        <v>5</v>
      </c>
    </row>
    <row r="11" spans="1:20" x14ac:dyDescent="0.25">
      <c r="B11" s="43" t="s">
        <v>105</v>
      </c>
      <c r="C11" s="28">
        <f>SUMIFS(Profits[Units],Profits[Geography],D4)</f>
        <v>8760</v>
      </c>
      <c r="D11" s="44">
        <f>AVERAGEIFS(data[Units],data[Geography],D4)</f>
        <v>151.0344827586207</v>
      </c>
      <c r="I11" t="s">
        <v>41</v>
      </c>
      <c r="J11" s="24">
        <f>SUMIFS(data[Amount],data[Sales Person],$R7,data[Geography],$D$4)</f>
        <v>15855</v>
      </c>
      <c r="K11">
        <f>SUMIFS(data[Units],data[Sales Person],$R7,data[Geography],$D$4)</f>
        <v>708</v>
      </c>
      <c r="L11" s="47">
        <f t="shared" si="0"/>
        <v>1</v>
      </c>
      <c r="R11" t="s">
        <v>3</v>
      </c>
    </row>
    <row r="12" spans="1:20" x14ac:dyDescent="0.25">
      <c r="I12" t="s">
        <v>7</v>
      </c>
      <c r="J12" s="24">
        <f>SUMIFS(data[Amount],data[Sales Person],$R8,data[Geography],$D$4)</f>
        <v>31661</v>
      </c>
      <c r="K12">
        <f>SUMIFS(data[Units],data[Sales Person],$R8,data[Geography],$D$4)</f>
        <v>978</v>
      </c>
      <c r="L12" s="47">
        <f t="shared" si="0"/>
        <v>1</v>
      </c>
      <c r="R12" t="s">
        <v>9</v>
      </c>
    </row>
    <row r="13" spans="1:20" x14ac:dyDescent="0.25">
      <c r="I13" t="s">
        <v>6</v>
      </c>
      <c r="J13" s="24">
        <f>SUMIFS(data[Amount],data[Sales Person],$R9,data[Geography],$D$4)</f>
        <v>33670</v>
      </c>
      <c r="K13">
        <f>SUMIFS(data[Units],data[Sales Person],$R9,data[Geography],$D$4)</f>
        <v>1515</v>
      </c>
      <c r="L13" s="47">
        <f t="shared" si="0"/>
        <v>1</v>
      </c>
      <c r="R13" t="s">
        <v>10</v>
      </c>
    </row>
    <row r="14" spans="1:20" x14ac:dyDescent="0.25">
      <c r="I14" t="s">
        <v>5</v>
      </c>
      <c r="J14" s="24">
        <f>SUMIFS(data[Amount],data[Sales Person],$R10,data[Geography],$D$4)</f>
        <v>41559</v>
      </c>
      <c r="K14">
        <f>SUMIFS(data[Units],data[Sales Person],$R10,data[Geography],$D$4)</f>
        <v>1188</v>
      </c>
      <c r="L14" s="47">
        <f t="shared" si="0"/>
        <v>1</v>
      </c>
      <c r="R14" t="s">
        <v>40</v>
      </c>
    </row>
    <row r="15" spans="1:20" x14ac:dyDescent="0.25">
      <c r="I15" t="s">
        <v>3</v>
      </c>
      <c r="J15" s="24">
        <f>SUMIFS(data[Amount],data[Sales Person],$R11,data[Geography],$D$4)</f>
        <v>35847</v>
      </c>
      <c r="K15">
        <f>SUMIFS(data[Units],data[Sales Person],$R11,data[Geography],$D$4)</f>
        <v>1416</v>
      </c>
      <c r="L15" s="47">
        <f t="shared" si="0"/>
        <v>1</v>
      </c>
      <c r="R15" t="s">
        <v>40</v>
      </c>
    </row>
    <row r="16" spans="1:20" x14ac:dyDescent="0.25">
      <c r="I16" t="s">
        <v>9</v>
      </c>
      <c r="J16" s="24">
        <f>SUMIFS(data[Amount],data[Sales Person],$R12,data[Geography],$D$4)</f>
        <v>39424</v>
      </c>
      <c r="K16">
        <f>SUMIFS(data[Units],data[Sales Person],$R12,data[Geography],$D$4)</f>
        <v>1122</v>
      </c>
      <c r="L16" s="47">
        <f t="shared" si="0"/>
        <v>1</v>
      </c>
    </row>
    <row r="17" spans="9:12" x14ac:dyDescent="0.25">
      <c r="I17" t="s">
        <v>10</v>
      </c>
      <c r="J17" s="24">
        <f>SUMIFS(data[Amount],data[Sales Person],$R13,data[Geography],$D$4)</f>
        <v>16527</v>
      </c>
      <c r="K17">
        <f>SUMIFS(data[Units],data[Sales Person],$R13,data[Geography],$D$4)</f>
        <v>417</v>
      </c>
      <c r="L17" s="47">
        <f t="shared" si="0"/>
        <v>1</v>
      </c>
    </row>
    <row r="18" spans="9:12" x14ac:dyDescent="0.25">
      <c r="I18" t="s">
        <v>40</v>
      </c>
      <c r="J18" s="24">
        <f>SUMIFS(data[Amount],data[Sales Person],$R14,data[Geography],$D$4)</f>
        <v>24647</v>
      </c>
      <c r="K18">
        <f>SUMIFS(data[Units],data[Sales Person],$R14,data[Geography],$D$4)</f>
        <v>735</v>
      </c>
      <c r="L18" s="47">
        <f t="shared" si="0"/>
        <v>1</v>
      </c>
    </row>
    <row r="19" spans="9:12" x14ac:dyDescent="0.25">
      <c r="I19" t="s">
        <v>40</v>
      </c>
      <c r="J19" s="24">
        <f>SUMIFS(data[Amount],data[Sales Person],$R15,data[Geography],$D$4)</f>
        <v>24647</v>
      </c>
      <c r="K19">
        <f>SUMIFS(data[Units],data[Sales Person],$R15,data[Geography],$D$4)</f>
        <v>735</v>
      </c>
      <c r="L19" s="47">
        <f t="shared" si="0"/>
        <v>1</v>
      </c>
    </row>
  </sheetData>
  <sortState ref="I9:I19">
    <sortCondition ref="I9"/>
  </sortState>
  <mergeCells count="1">
    <mergeCell ref="A2:T2"/>
  </mergeCells>
  <conditionalFormatting sqref="J9:J19">
    <cfRule type="dataBar" priority="2">
      <dataBar>
        <cfvo type="min"/>
        <cfvo type="max"/>
        <color rgb="FF638EC6"/>
      </dataBar>
      <extLst>
        <ext xmlns:x14="http://schemas.microsoft.com/office/spreadsheetml/2009/9/main" uri="{B025F937-C7B1-47D3-B67F-A62EFF666E3E}">
          <x14:id>{31069A5D-57D3-44B8-A0C2-93E66B4944A8}</x14:id>
        </ext>
      </extLst>
    </cfRule>
  </conditionalFormatting>
  <dataValidations count="1">
    <dataValidation type="list" allowBlank="1" showInputMessage="1" showErrorMessage="1" sqref="D4" xr:uid="{63872C79-29E0-4851-B0E2-46B93A926EF8}">
      <formula1>$O$5:$O$10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069A5D-57D3-44B8-A0C2-93E66B4944A8}">
            <x14:dataBar minLength="0" maxLength="100" border="1" negativeBarBorderColorSameAsPositive="0">
              <x14:cfvo type="autoMin"/>
              <x14:cfvo type="autoMax"/>
              <x14:borderColor rgb="FF638EC6"/>
              <x14:negativeFillColor rgb="FFFF0000"/>
              <x14:negativeBorderColor rgb="FFFF0000"/>
              <x14:axisColor rgb="FF000000"/>
            </x14:dataBar>
          </x14:cfRule>
          <xm:sqref>J9:J19</xm:sqref>
        </x14:conditionalFormatting>
        <x14:conditionalFormatting xmlns:xm="http://schemas.microsoft.com/office/excel/2006/main">
          <x14:cfRule type="iconSet" priority="1" id="{4D663B4C-179D-4C23-947B-9FBDA00589F2}">
            <x14:iconSet iconSet="3Symbols" showValue="0" custom="1">
              <x14:cfvo type="percent">
                <xm:f>0</xm:f>
              </x14:cfvo>
              <x14:cfvo type="num">
                <xm:f>0</xm:f>
              </x14:cfvo>
              <x14:cfvo type="num">
                <xm:f>0</xm:f>
              </x14:cfvo>
              <x14:cfIcon iconSet="3Symbols" iconId="0"/>
              <x14:cfIcon iconSet="NoIcons" iconId="0"/>
              <x14:cfIcon iconSet="3Symbols" iconId="2"/>
            </x14:iconSet>
          </x14:cfRule>
          <xm:sqref>L9:L19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Quick stats</vt:lpstr>
      <vt:lpstr>EDA</vt:lpstr>
      <vt:lpstr>sales country</vt:lpstr>
      <vt:lpstr>Anamolies</vt:lpstr>
      <vt:lpstr>sales person</vt:lpstr>
      <vt:lpstr>profit analysis</vt:lpstr>
      <vt:lpstr>Category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Allerage</cp:lastModifiedBy>
  <dcterms:created xsi:type="dcterms:W3CDTF">2021-03-14T20:21:32Z</dcterms:created>
  <dcterms:modified xsi:type="dcterms:W3CDTF">2023-01-09T10:08:01Z</dcterms:modified>
</cp:coreProperties>
</file>