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BACKUP_IHEID\Work_files\Teaching\HEID_2022_2023_acad_year\Fall 2022 EI056 Macroeconomics A\Class_5_October_18_2022\"/>
    </mc:Choice>
  </mc:AlternateContent>
  <bookViews>
    <workbookView xWindow="0" yWindow="0" windowWidth="25200" windowHeight="11550"/>
  </bookViews>
  <sheets>
    <sheet name="Figures" sheetId="2" r:id="rId1"/>
    <sheet name="Numbers" sheetId="1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R22" i="1" l="1"/>
  <c r="Q22" i="1"/>
  <c r="P22" i="1"/>
  <c r="L24" i="1"/>
  <c r="L25" i="1" s="1"/>
  <c r="K23" i="1"/>
  <c r="P23" i="1" s="1"/>
  <c r="T24" i="1"/>
  <c r="T25" i="1" s="1"/>
  <c r="T26" i="1" s="1"/>
  <c r="B8" i="1"/>
  <c r="L26" i="1" l="1"/>
  <c r="L27" i="1" s="1"/>
  <c r="T27" i="1"/>
  <c r="L28" i="1" l="1"/>
  <c r="T28" i="1"/>
  <c r="B3" i="1"/>
  <c r="B24" i="1"/>
  <c r="A24" i="1"/>
  <c r="A25" i="1" l="1"/>
  <c r="K24" i="1"/>
  <c r="L29" i="1"/>
  <c r="G11" i="1"/>
  <c r="N28" i="1" s="1"/>
  <c r="Q24" i="1" s="1"/>
  <c r="Z27" i="1"/>
  <c r="B19" i="1"/>
  <c r="M28" i="1" s="1"/>
  <c r="B14" i="1"/>
  <c r="U23" i="1"/>
  <c r="X24" i="1"/>
  <c r="B13" i="1"/>
  <c r="X25" i="1"/>
  <c r="U27" i="1"/>
  <c r="U24" i="1"/>
  <c r="U26" i="1"/>
  <c r="U25" i="1"/>
  <c r="B12" i="1"/>
  <c r="U28" i="1"/>
  <c r="B25" i="1"/>
  <c r="B26" i="1" s="1"/>
  <c r="C26" i="1" s="1"/>
  <c r="T29" i="1"/>
  <c r="U29" i="1" s="1"/>
  <c r="N23" i="1" l="1"/>
  <c r="Q23" i="1" s="1"/>
  <c r="N24" i="1"/>
  <c r="N25" i="1"/>
  <c r="N26" i="1"/>
  <c r="N27" i="1"/>
  <c r="C23" i="1"/>
  <c r="F23" i="1" s="1"/>
  <c r="M23" i="1"/>
  <c r="M25" i="1"/>
  <c r="M26" i="1"/>
  <c r="M24" i="1"/>
  <c r="M27" i="1"/>
  <c r="A26" i="1"/>
  <c r="K25" i="1"/>
  <c r="L30" i="1"/>
  <c r="N29" i="1"/>
  <c r="M29" i="1"/>
  <c r="C25" i="1"/>
  <c r="E25" i="1" s="1"/>
  <c r="G13" i="1"/>
  <c r="G12" i="1"/>
  <c r="T30" i="1"/>
  <c r="U30" i="1" s="1"/>
  <c r="C24" i="1"/>
  <c r="B17" i="1"/>
  <c r="B27" i="1"/>
  <c r="F25" i="1" l="1"/>
  <c r="I13" i="1"/>
  <c r="O27" i="1"/>
  <c r="O24" i="1"/>
  <c r="O26" i="1"/>
  <c r="O23" i="1"/>
  <c r="R23" i="1" s="1"/>
  <c r="O29" i="1"/>
  <c r="A27" i="1"/>
  <c r="K26" i="1"/>
  <c r="O25" i="1"/>
  <c r="O28" i="1"/>
  <c r="R24" i="1" s="1"/>
  <c r="L31" i="1"/>
  <c r="N30" i="1"/>
  <c r="M30" i="1"/>
  <c r="O30" i="1" s="1"/>
  <c r="B28" i="1"/>
  <c r="B29" i="1" s="1"/>
  <c r="C29" i="1" s="1"/>
  <c r="F26" i="1"/>
  <c r="E24" i="1"/>
  <c r="F24" i="1"/>
  <c r="E23" i="1"/>
  <c r="T31" i="1"/>
  <c r="U31" i="1" s="1"/>
  <c r="C27" i="1"/>
  <c r="C28" i="1" l="1"/>
  <c r="F28" i="1" s="1"/>
  <c r="A28" i="1"/>
  <c r="K27" i="1"/>
  <c r="L32" i="1"/>
  <c r="N31" i="1"/>
  <c r="M31" i="1"/>
  <c r="O31" i="1" s="1"/>
  <c r="E26" i="1"/>
  <c r="F27" i="1"/>
  <c r="T32" i="1"/>
  <c r="U32" i="1" s="1"/>
  <c r="B30" i="1"/>
  <c r="F29" i="1" s="1"/>
  <c r="E27" i="1" l="1"/>
  <c r="E28" i="1"/>
  <c r="A29" i="1"/>
  <c r="K28" i="1"/>
  <c r="P24" i="1" s="1"/>
  <c r="L33" i="1"/>
  <c r="M32" i="1"/>
  <c r="O32" i="1" s="1"/>
  <c r="N32" i="1"/>
  <c r="B31" i="1"/>
  <c r="C31" i="1" s="1"/>
  <c r="C30" i="1"/>
  <c r="E29" i="1" s="1"/>
  <c r="T33" i="1"/>
  <c r="U33" i="1" s="1"/>
  <c r="B32" i="1" l="1"/>
  <c r="B33" i="1" s="1"/>
  <c r="A30" i="1"/>
  <c r="K29" i="1"/>
  <c r="L34" i="1"/>
  <c r="N33" i="1"/>
  <c r="Q25" i="1" s="1"/>
  <c r="M33" i="1"/>
  <c r="O33" i="1" s="1"/>
  <c r="R25" i="1" s="1"/>
  <c r="F30" i="1"/>
  <c r="E30" i="1"/>
  <c r="T34" i="1"/>
  <c r="U34" i="1" s="1"/>
  <c r="C32" i="1" l="1"/>
  <c r="F31" i="1"/>
  <c r="A31" i="1"/>
  <c r="K30" i="1"/>
  <c r="L35" i="1"/>
  <c r="N34" i="1"/>
  <c r="M34" i="1"/>
  <c r="O34" i="1" s="1"/>
  <c r="F32" i="1"/>
  <c r="E31" i="1"/>
  <c r="T35" i="1"/>
  <c r="U35" i="1" s="1"/>
  <c r="B34" i="1"/>
  <c r="C33" i="1"/>
  <c r="A32" i="1" l="1"/>
  <c r="K31" i="1"/>
  <c r="N35" i="1"/>
  <c r="L36" i="1"/>
  <c r="M35" i="1"/>
  <c r="O35" i="1" s="1"/>
  <c r="F33" i="1"/>
  <c r="E32" i="1"/>
  <c r="T36" i="1"/>
  <c r="U36" i="1" s="1"/>
  <c r="B35" i="1"/>
  <c r="C34" i="1"/>
  <c r="A33" i="1" l="1"/>
  <c r="K32" i="1"/>
  <c r="L37" i="1"/>
  <c r="M36" i="1"/>
  <c r="O36" i="1" s="1"/>
  <c r="N36" i="1"/>
  <c r="F34" i="1"/>
  <c r="E33" i="1"/>
  <c r="T37" i="1"/>
  <c r="U37" i="1" s="1"/>
  <c r="C35" i="1"/>
  <c r="B36" i="1"/>
  <c r="A34" i="1" l="1"/>
  <c r="K33" i="1"/>
  <c r="P25" i="1" s="1"/>
  <c r="L38" i="1"/>
  <c r="N37" i="1"/>
  <c r="M37" i="1"/>
  <c r="O37" i="1" s="1"/>
  <c r="F35" i="1"/>
  <c r="E34" i="1"/>
  <c r="T38" i="1"/>
  <c r="U38" i="1" s="1"/>
  <c r="B37" i="1"/>
  <c r="C36" i="1"/>
  <c r="A35" i="1" l="1"/>
  <c r="K34" i="1"/>
  <c r="L39" i="1"/>
  <c r="N38" i="1"/>
  <c r="Q26" i="1" s="1"/>
  <c r="M38" i="1"/>
  <c r="O38" i="1" s="1"/>
  <c r="R26" i="1" s="1"/>
  <c r="F36" i="1"/>
  <c r="E35" i="1"/>
  <c r="T39" i="1"/>
  <c r="U39" i="1" s="1"/>
  <c r="B38" i="1"/>
  <c r="C37" i="1"/>
  <c r="E36" i="1" s="1"/>
  <c r="A36" i="1" l="1"/>
  <c r="K35" i="1"/>
  <c r="N39" i="1"/>
  <c r="L40" i="1"/>
  <c r="M39" i="1"/>
  <c r="O39" i="1" s="1"/>
  <c r="F37" i="1"/>
  <c r="T40" i="1"/>
  <c r="U40" i="1" s="1"/>
  <c r="B39" i="1"/>
  <c r="C38" i="1"/>
  <c r="A37" i="1" l="1"/>
  <c r="K36" i="1"/>
  <c r="L41" i="1"/>
  <c r="M40" i="1"/>
  <c r="O40" i="1" s="1"/>
  <c r="N40" i="1"/>
  <c r="F38" i="1"/>
  <c r="E37" i="1"/>
  <c r="T41" i="1"/>
  <c r="U41" i="1" s="1"/>
  <c r="C39" i="1"/>
  <c r="B40" i="1"/>
  <c r="A38" i="1" l="1"/>
  <c r="K37" i="1"/>
  <c r="L42" i="1"/>
  <c r="N41" i="1"/>
  <c r="M41" i="1"/>
  <c r="O41" i="1" s="1"/>
  <c r="F39" i="1"/>
  <c r="E38" i="1"/>
  <c r="T42" i="1"/>
  <c r="U42" i="1" s="1"/>
  <c r="B41" i="1"/>
  <c r="C40" i="1"/>
  <c r="A39" i="1" l="1"/>
  <c r="K38" i="1"/>
  <c r="P26" i="1" s="1"/>
  <c r="L43" i="1"/>
  <c r="N42" i="1"/>
  <c r="M42" i="1"/>
  <c r="O42" i="1" s="1"/>
  <c r="F40" i="1"/>
  <c r="E39" i="1"/>
  <c r="T43" i="1"/>
  <c r="U43" i="1" s="1"/>
  <c r="B42" i="1"/>
  <c r="C42" i="1" s="1"/>
  <c r="C41" i="1"/>
  <c r="A40" i="1" l="1"/>
  <c r="K39" i="1"/>
  <c r="M43" i="1"/>
  <c r="O43" i="1" s="1"/>
  <c r="R27" i="1" s="1"/>
  <c r="N43" i="1"/>
  <c r="Q27" i="1" s="1"/>
  <c r="L44" i="1"/>
  <c r="E41" i="1"/>
  <c r="F41" i="1"/>
  <c r="E40" i="1"/>
  <c r="T44" i="1"/>
  <c r="U44" i="1" s="1"/>
  <c r="B43" i="1"/>
  <c r="F42" i="1" s="1"/>
  <c r="A41" i="1" l="1"/>
  <c r="K40" i="1"/>
  <c r="L45" i="1"/>
  <c r="M44" i="1"/>
  <c r="O44" i="1" s="1"/>
  <c r="N44" i="1"/>
  <c r="T45" i="1"/>
  <c r="U45" i="1" s="1"/>
  <c r="B44" i="1"/>
  <c r="B45" i="1" s="1"/>
  <c r="C43" i="1"/>
  <c r="A42" i="1" l="1"/>
  <c r="K41" i="1"/>
  <c r="L46" i="1"/>
  <c r="N45" i="1"/>
  <c r="M45" i="1"/>
  <c r="O45" i="1" s="1"/>
  <c r="F43" i="1"/>
  <c r="E42" i="1"/>
  <c r="T46" i="1"/>
  <c r="U46" i="1" s="1"/>
  <c r="C44" i="1"/>
  <c r="C45" i="1"/>
  <c r="B46" i="1"/>
  <c r="A43" i="1" l="1"/>
  <c r="K42" i="1"/>
  <c r="L47" i="1"/>
  <c r="N46" i="1"/>
  <c r="M46" i="1"/>
  <c r="O46" i="1" s="1"/>
  <c r="F44" i="1"/>
  <c r="E44" i="1"/>
  <c r="F45" i="1"/>
  <c r="E43" i="1"/>
  <c r="T47" i="1"/>
  <c r="U47" i="1" s="1"/>
  <c r="C46" i="1"/>
  <c r="E45" i="1" s="1"/>
  <c r="B47" i="1"/>
  <c r="A44" i="1" l="1"/>
  <c r="K43" i="1"/>
  <c r="P27" i="1" s="1"/>
  <c r="L48" i="1"/>
  <c r="M47" i="1"/>
  <c r="O47" i="1" s="1"/>
  <c r="N47" i="1"/>
  <c r="F46" i="1"/>
  <c r="T48" i="1"/>
  <c r="U48" i="1" s="1"/>
  <c r="B48" i="1"/>
  <c r="C47" i="1"/>
  <c r="A45" i="1" l="1"/>
  <c r="K44" i="1"/>
  <c r="N48" i="1"/>
  <c r="Q28" i="1" s="1"/>
  <c r="L49" i="1"/>
  <c r="M48" i="1"/>
  <c r="O48" i="1" s="1"/>
  <c r="R28" i="1" s="1"/>
  <c r="F47" i="1"/>
  <c r="E46" i="1"/>
  <c r="T49" i="1"/>
  <c r="U49" i="1" s="1"/>
  <c r="C48" i="1"/>
  <c r="B49" i="1"/>
  <c r="A46" i="1" l="1"/>
  <c r="K45" i="1"/>
  <c r="M49" i="1"/>
  <c r="O49" i="1" s="1"/>
  <c r="L50" i="1"/>
  <c r="N49" i="1"/>
  <c r="F48" i="1"/>
  <c r="E47" i="1"/>
  <c r="T50" i="1"/>
  <c r="U50" i="1" s="1"/>
  <c r="B50" i="1"/>
  <c r="C49" i="1"/>
  <c r="A47" i="1" l="1"/>
  <c r="K46" i="1"/>
  <c r="L51" i="1"/>
  <c r="N50" i="1"/>
  <c r="M50" i="1"/>
  <c r="O50" i="1" s="1"/>
  <c r="F49" i="1"/>
  <c r="E48" i="1"/>
  <c r="T51" i="1"/>
  <c r="U51" i="1" s="1"/>
  <c r="B51" i="1"/>
  <c r="C50" i="1"/>
  <c r="A48" i="1" l="1"/>
  <c r="K47" i="1"/>
  <c r="M51" i="1"/>
  <c r="O51" i="1" s="1"/>
  <c r="N51" i="1"/>
  <c r="L52" i="1"/>
  <c r="F50" i="1"/>
  <c r="E49" i="1"/>
  <c r="T52" i="1"/>
  <c r="U52" i="1" s="1"/>
  <c r="B52" i="1"/>
  <c r="C51" i="1"/>
  <c r="A49" i="1" l="1"/>
  <c r="K48" i="1"/>
  <c r="P28" i="1" s="1"/>
  <c r="L53" i="1"/>
  <c r="M52" i="1"/>
  <c r="O52" i="1" s="1"/>
  <c r="N52" i="1"/>
  <c r="F51" i="1"/>
  <c r="E50" i="1"/>
  <c r="T53" i="1"/>
  <c r="U53" i="1" s="1"/>
  <c r="C52" i="1"/>
  <c r="B53" i="1"/>
  <c r="A50" i="1" l="1"/>
  <c r="K49" i="1"/>
  <c r="L54" i="1"/>
  <c r="N53" i="1"/>
  <c r="Q29" i="1" s="1"/>
  <c r="M53" i="1"/>
  <c r="O53" i="1" s="1"/>
  <c r="R29" i="1" s="1"/>
  <c r="F52" i="1"/>
  <c r="E51" i="1"/>
  <c r="T54" i="1"/>
  <c r="U54" i="1" s="1"/>
  <c r="B54" i="1"/>
  <c r="C53" i="1"/>
  <c r="A51" i="1" l="1"/>
  <c r="K50" i="1"/>
  <c r="L55" i="1"/>
  <c r="N54" i="1"/>
  <c r="M54" i="1"/>
  <c r="O54" i="1" s="1"/>
  <c r="F53" i="1"/>
  <c r="E52" i="1"/>
  <c r="T55" i="1"/>
  <c r="U55" i="1" s="1"/>
  <c r="C54" i="1"/>
  <c r="B55" i="1"/>
  <c r="A52" i="1" l="1"/>
  <c r="K51" i="1"/>
  <c r="N55" i="1"/>
  <c r="L56" i="1"/>
  <c r="M55" i="1"/>
  <c r="O55" i="1" s="1"/>
  <c r="F54" i="1"/>
  <c r="E53" i="1"/>
  <c r="T56" i="1"/>
  <c r="U56" i="1" s="1"/>
  <c r="B56" i="1"/>
  <c r="C55" i="1"/>
  <c r="E54" i="1" s="1"/>
  <c r="A53" i="1" l="1"/>
  <c r="K52" i="1"/>
  <c r="L57" i="1"/>
  <c r="M56" i="1"/>
  <c r="O56" i="1" s="1"/>
  <c r="N56" i="1"/>
  <c r="F55" i="1"/>
  <c r="T57" i="1"/>
  <c r="U57" i="1" s="1"/>
  <c r="B57" i="1"/>
  <c r="C56" i="1"/>
  <c r="A54" i="1" l="1"/>
  <c r="K53" i="1"/>
  <c r="P29" i="1" s="1"/>
  <c r="L58" i="1"/>
  <c r="N57" i="1"/>
  <c r="M57" i="1"/>
  <c r="O57" i="1" s="1"/>
  <c r="F56" i="1"/>
  <c r="E55" i="1"/>
  <c r="T58" i="1"/>
  <c r="U58" i="1" s="1"/>
  <c r="B58" i="1"/>
  <c r="C57" i="1"/>
  <c r="E56" i="1" s="1"/>
  <c r="A55" i="1" l="1"/>
  <c r="K54" i="1"/>
  <c r="L59" i="1"/>
  <c r="N58" i="1"/>
  <c r="Q30" i="1" s="1"/>
  <c r="M58" i="1"/>
  <c r="O58" i="1" s="1"/>
  <c r="R30" i="1" s="1"/>
  <c r="F57" i="1"/>
  <c r="T59" i="1"/>
  <c r="U59" i="1" s="1"/>
  <c r="B59" i="1"/>
  <c r="C58" i="1"/>
  <c r="A56" i="1" l="1"/>
  <c r="K55" i="1"/>
  <c r="M59" i="1"/>
  <c r="O59" i="1" s="1"/>
  <c r="N59" i="1"/>
  <c r="L60" i="1"/>
  <c r="F58" i="1"/>
  <c r="E57" i="1"/>
  <c r="T60" i="1"/>
  <c r="U60" i="1" s="1"/>
  <c r="C59" i="1"/>
  <c r="B60" i="1"/>
  <c r="A57" i="1" l="1"/>
  <c r="K56" i="1"/>
  <c r="L61" i="1"/>
  <c r="M60" i="1"/>
  <c r="O60" i="1" s="1"/>
  <c r="N60" i="1"/>
  <c r="F59" i="1"/>
  <c r="E58" i="1"/>
  <c r="T61" i="1"/>
  <c r="U61" i="1" s="1"/>
  <c r="C60" i="1"/>
  <c r="B61" i="1"/>
  <c r="A58" i="1" l="1"/>
  <c r="K57" i="1"/>
  <c r="L62" i="1"/>
  <c r="N61" i="1"/>
  <c r="M61" i="1"/>
  <c r="O61" i="1" s="1"/>
  <c r="F60" i="1"/>
  <c r="E59" i="1"/>
  <c r="T62" i="1"/>
  <c r="U62" i="1" s="1"/>
  <c r="B62" i="1"/>
  <c r="C61" i="1"/>
  <c r="A59" i="1" l="1"/>
  <c r="K58" i="1"/>
  <c r="P30" i="1" s="1"/>
  <c r="L63" i="1"/>
  <c r="N62" i="1"/>
  <c r="M62" i="1"/>
  <c r="O62" i="1" s="1"/>
  <c r="F61" i="1"/>
  <c r="E60" i="1"/>
  <c r="T63" i="1"/>
  <c r="U63" i="1" s="1"/>
  <c r="B63" i="1"/>
  <c r="C62" i="1"/>
  <c r="A60" i="1" l="1"/>
  <c r="K59" i="1"/>
  <c r="N63" i="1"/>
  <c r="Q31" i="1" s="1"/>
  <c r="L64" i="1"/>
  <c r="M63" i="1"/>
  <c r="O63" i="1" s="1"/>
  <c r="R31" i="1" s="1"/>
  <c r="F62" i="1"/>
  <c r="E61" i="1"/>
  <c r="T64" i="1"/>
  <c r="U64" i="1" s="1"/>
  <c r="C63" i="1"/>
  <c r="B64" i="1"/>
  <c r="A61" i="1" l="1"/>
  <c r="K60" i="1"/>
  <c r="L65" i="1"/>
  <c r="M64" i="1"/>
  <c r="O64" i="1" s="1"/>
  <c r="N64" i="1"/>
  <c r="F63" i="1"/>
  <c r="E62" i="1"/>
  <c r="T65" i="1"/>
  <c r="U65" i="1" s="1"/>
  <c r="C64" i="1"/>
  <c r="B65" i="1"/>
  <c r="A62" i="1" l="1"/>
  <c r="K61" i="1"/>
  <c r="L66" i="1"/>
  <c r="N65" i="1"/>
  <c r="M65" i="1"/>
  <c r="O65" i="1" s="1"/>
  <c r="F64" i="1"/>
  <c r="E63" i="1"/>
  <c r="T66" i="1"/>
  <c r="U66" i="1" s="1"/>
  <c r="B66" i="1"/>
  <c r="C65" i="1"/>
  <c r="A63" i="1" l="1"/>
  <c r="K62" i="1"/>
  <c r="L67" i="1"/>
  <c r="N66" i="1"/>
  <c r="M66" i="1"/>
  <c r="O66" i="1" s="1"/>
  <c r="F65" i="1"/>
  <c r="E64" i="1"/>
  <c r="T67" i="1"/>
  <c r="U67" i="1" s="1"/>
  <c r="B67" i="1"/>
  <c r="C66" i="1"/>
  <c r="A64" i="1" l="1"/>
  <c r="K63" i="1"/>
  <c r="P31" i="1" s="1"/>
  <c r="M67" i="1"/>
  <c r="O67" i="1" s="1"/>
  <c r="N67" i="1"/>
  <c r="L68" i="1"/>
  <c r="F66" i="1"/>
  <c r="E65" i="1"/>
  <c r="T68" i="1"/>
  <c r="C67" i="1"/>
  <c r="B68" i="1"/>
  <c r="A65" i="1" l="1"/>
  <c r="K64" i="1"/>
  <c r="L69" i="1"/>
  <c r="M68" i="1"/>
  <c r="O68" i="1" s="1"/>
  <c r="R32" i="1" s="1"/>
  <c r="N68" i="1"/>
  <c r="Q32" i="1" s="1"/>
  <c r="T69" i="1"/>
  <c r="U68" i="1"/>
  <c r="F67" i="1"/>
  <c r="E66" i="1"/>
  <c r="C68" i="1"/>
  <c r="B69" i="1"/>
  <c r="A66" i="1" l="1"/>
  <c r="K65" i="1"/>
  <c r="L70" i="1"/>
  <c r="N69" i="1"/>
  <c r="M69" i="1"/>
  <c r="O69" i="1" s="1"/>
  <c r="T70" i="1"/>
  <c r="U69" i="1"/>
  <c r="F68" i="1"/>
  <c r="E67" i="1"/>
  <c r="B70" i="1"/>
  <c r="C69" i="1"/>
  <c r="A67" i="1" l="1"/>
  <c r="K66" i="1"/>
  <c r="L71" i="1"/>
  <c r="N70" i="1"/>
  <c r="M70" i="1"/>
  <c r="O70" i="1" s="1"/>
  <c r="T71" i="1"/>
  <c r="U70" i="1"/>
  <c r="F69" i="1"/>
  <c r="E68" i="1"/>
  <c r="B71" i="1"/>
  <c r="C70" i="1"/>
  <c r="A68" i="1" l="1"/>
  <c r="K67" i="1"/>
  <c r="N71" i="1"/>
  <c r="L72" i="1"/>
  <c r="M71" i="1"/>
  <c r="O71" i="1" s="1"/>
  <c r="T72" i="1"/>
  <c r="U71" i="1"/>
  <c r="F70" i="1"/>
  <c r="E69" i="1"/>
  <c r="C71" i="1"/>
  <c r="E70" i="1" s="1"/>
  <c r="B72" i="1"/>
  <c r="A69" i="1" l="1"/>
  <c r="K68" i="1"/>
  <c r="P32" i="1" s="1"/>
  <c r="L73" i="1"/>
  <c r="M72" i="1"/>
  <c r="O72" i="1" s="1"/>
  <c r="N72" i="1"/>
  <c r="U72" i="1"/>
  <c r="T73" i="1"/>
  <c r="F71" i="1"/>
  <c r="C72" i="1"/>
  <c r="E71" i="1" s="1"/>
  <c r="B73" i="1"/>
  <c r="A70" i="1" l="1"/>
  <c r="K69" i="1"/>
  <c r="L74" i="1"/>
  <c r="N73" i="1"/>
  <c r="Q33" i="1" s="1"/>
  <c r="M73" i="1"/>
  <c r="O73" i="1" s="1"/>
  <c r="R33" i="1" s="1"/>
  <c r="U73" i="1"/>
  <c r="T74" i="1"/>
  <c r="F72" i="1"/>
  <c r="B74" i="1"/>
  <c r="C73" i="1"/>
  <c r="E72" i="1" s="1"/>
  <c r="A71" i="1" l="1"/>
  <c r="K70" i="1"/>
  <c r="L75" i="1"/>
  <c r="N74" i="1"/>
  <c r="M74" i="1"/>
  <c r="O74" i="1" s="1"/>
  <c r="U74" i="1"/>
  <c r="T75" i="1"/>
  <c r="F73" i="1"/>
  <c r="B75" i="1"/>
  <c r="C74" i="1"/>
  <c r="E73" i="1" s="1"/>
  <c r="A72" i="1" l="1"/>
  <c r="K71" i="1"/>
  <c r="M75" i="1"/>
  <c r="O75" i="1" s="1"/>
  <c r="N75" i="1"/>
  <c r="L76" i="1"/>
  <c r="U75" i="1"/>
  <c r="T76" i="1"/>
  <c r="F74" i="1"/>
  <c r="C75" i="1"/>
  <c r="B76" i="1"/>
  <c r="A73" i="1" l="1"/>
  <c r="K72" i="1"/>
  <c r="L77" i="1"/>
  <c r="M76" i="1"/>
  <c r="O76" i="1" s="1"/>
  <c r="N76" i="1"/>
  <c r="U76" i="1"/>
  <c r="T77" i="1"/>
  <c r="F75" i="1"/>
  <c r="E74" i="1"/>
  <c r="C76" i="1"/>
  <c r="E75" i="1" s="1"/>
  <c r="B77" i="1"/>
  <c r="A74" i="1" l="1"/>
  <c r="K73" i="1"/>
  <c r="P33" i="1" s="1"/>
  <c r="L78" i="1"/>
  <c r="N77" i="1"/>
  <c r="M77" i="1"/>
  <c r="O77" i="1" s="1"/>
  <c r="U77" i="1"/>
  <c r="T78" i="1"/>
  <c r="F76" i="1"/>
  <c r="B78" i="1"/>
  <c r="C77" i="1"/>
  <c r="E76" i="1" s="1"/>
  <c r="A75" i="1" l="1"/>
  <c r="K74" i="1"/>
  <c r="L79" i="1"/>
  <c r="N78" i="1"/>
  <c r="Q34" i="1" s="1"/>
  <c r="M78" i="1"/>
  <c r="O78" i="1" s="1"/>
  <c r="R34" i="1" s="1"/>
  <c r="U78" i="1"/>
  <c r="T79" i="1"/>
  <c r="F77" i="1"/>
  <c r="B79" i="1"/>
  <c r="C78" i="1"/>
  <c r="A76" i="1" l="1"/>
  <c r="K75" i="1"/>
  <c r="N79" i="1"/>
  <c r="L80" i="1"/>
  <c r="M79" i="1"/>
  <c r="O79" i="1" s="1"/>
  <c r="U79" i="1"/>
  <c r="T80" i="1"/>
  <c r="F78" i="1"/>
  <c r="E77" i="1"/>
  <c r="C79" i="1"/>
  <c r="E78" i="1" s="1"/>
  <c r="B80" i="1"/>
  <c r="A77" i="1" l="1"/>
  <c r="K76" i="1"/>
  <c r="L81" i="1"/>
  <c r="M80" i="1"/>
  <c r="O80" i="1" s="1"/>
  <c r="N80" i="1"/>
  <c r="U80" i="1"/>
  <c r="T81" i="1"/>
  <c r="F79" i="1"/>
  <c r="C80" i="1"/>
  <c r="E79" i="1" s="1"/>
  <c r="B81" i="1"/>
  <c r="A78" i="1" l="1"/>
  <c r="K77" i="1"/>
  <c r="L82" i="1"/>
  <c r="N81" i="1"/>
  <c r="M81" i="1"/>
  <c r="O81" i="1" s="1"/>
  <c r="U81" i="1"/>
  <c r="T82" i="1"/>
  <c r="F80" i="1"/>
  <c r="B82" i="1"/>
  <c r="C81" i="1"/>
  <c r="E80" i="1" s="1"/>
  <c r="A79" i="1" l="1"/>
  <c r="K78" i="1"/>
  <c r="P34" i="1" s="1"/>
  <c r="L83" i="1"/>
  <c r="N82" i="1"/>
  <c r="M82" i="1"/>
  <c r="O82" i="1" s="1"/>
  <c r="U82" i="1"/>
  <c r="T83" i="1"/>
  <c r="U83" i="1" s="1"/>
  <c r="F81" i="1"/>
  <c r="B83" i="1"/>
  <c r="C82" i="1"/>
  <c r="E81" i="1" s="1"/>
  <c r="A80" i="1" l="1"/>
  <c r="K79" i="1"/>
  <c r="M83" i="1"/>
  <c r="O83" i="1" s="1"/>
  <c r="R35" i="1" s="1"/>
  <c r="N83" i="1"/>
  <c r="Q35" i="1" s="1"/>
  <c r="L84" i="1"/>
  <c r="F82" i="1"/>
  <c r="C83" i="1"/>
  <c r="B84" i="1"/>
  <c r="A81" i="1" l="1"/>
  <c r="K80" i="1"/>
  <c r="L85" i="1"/>
  <c r="M84" i="1"/>
  <c r="O84" i="1" s="1"/>
  <c r="N84" i="1"/>
  <c r="F83" i="1"/>
  <c r="E82" i="1"/>
  <c r="C84" i="1"/>
  <c r="B85" i="1"/>
  <c r="A82" i="1" l="1"/>
  <c r="K81" i="1"/>
  <c r="L86" i="1"/>
  <c r="N85" i="1"/>
  <c r="M85" i="1"/>
  <c r="O85" i="1" s="1"/>
  <c r="F84" i="1"/>
  <c r="E83" i="1"/>
  <c r="B86" i="1"/>
  <c r="C85" i="1"/>
  <c r="E84" i="1" s="1"/>
  <c r="A83" i="1" l="1"/>
  <c r="K82" i="1"/>
  <c r="L87" i="1"/>
  <c r="N86" i="1"/>
  <c r="M86" i="1"/>
  <c r="O86" i="1" s="1"/>
  <c r="F85" i="1"/>
  <c r="B87" i="1"/>
  <c r="C86" i="1"/>
  <c r="A84" i="1" l="1"/>
  <c r="K83" i="1"/>
  <c r="P35" i="1" s="1"/>
  <c r="N87" i="1"/>
  <c r="M87" i="1"/>
  <c r="O87" i="1" s="1"/>
  <c r="L88" i="1"/>
  <c r="F86" i="1"/>
  <c r="E85" i="1"/>
  <c r="C87" i="1"/>
  <c r="B88" i="1"/>
  <c r="A85" i="1" l="1"/>
  <c r="K84" i="1"/>
  <c r="L89" i="1"/>
  <c r="M88" i="1"/>
  <c r="O88" i="1" s="1"/>
  <c r="N88" i="1"/>
  <c r="F87" i="1"/>
  <c r="E86" i="1"/>
  <c r="C88" i="1"/>
  <c r="B89" i="1"/>
  <c r="A86" i="1" l="1"/>
  <c r="K85" i="1"/>
  <c r="L90" i="1"/>
  <c r="N89" i="1"/>
  <c r="M89" i="1"/>
  <c r="O89" i="1" s="1"/>
  <c r="F88" i="1"/>
  <c r="E87" i="1"/>
  <c r="B90" i="1"/>
  <c r="C89" i="1"/>
  <c r="A87" i="1" l="1"/>
  <c r="K86" i="1"/>
  <c r="L91" i="1"/>
  <c r="N90" i="1"/>
  <c r="M90" i="1"/>
  <c r="O90" i="1" s="1"/>
  <c r="F89" i="1"/>
  <c r="E88" i="1"/>
  <c r="B91" i="1"/>
  <c r="C90" i="1"/>
  <c r="A88" i="1" l="1"/>
  <c r="K87" i="1"/>
  <c r="M91" i="1"/>
  <c r="O91" i="1" s="1"/>
  <c r="N91" i="1"/>
  <c r="L92" i="1"/>
  <c r="F90" i="1"/>
  <c r="E89" i="1"/>
  <c r="C91" i="1"/>
  <c r="B92" i="1"/>
  <c r="A89" i="1" l="1"/>
  <c r="K88" i="1"/>
  <c r="L93" i="1"/>
  <c r="M92" i="1"/>
  <c r="O92" i="1" s="1"/>
  <c r="N92" i="1"/>
  <c r="F91" i="1"/>
  <c r="E90" i="1"/>
  <c r="C92" i="1"/>
  <c r="B93" i="1"/>
  <c r="A90" i="1" l="1"/>
  <c r="K89" i="1"/>
  <c r="L94" i="1"/>
  <c r="N93" i="1"/>
  <c r="M93" i="1"/>
  <c r="O93" i="1" s="1"/>
  <c r="F92" i="1"/>
  <c r="E91" i="1"/>
  <c r="B94" i="1"/>
  <c r="C93" i="1"/>
  <c r="E92" i="1" s="1"/>
  <c r="A91" i="1" l="1"/>
  <c r="K90" i="1"/>
  <c r="L95" i="1"/>
  <c r="N94" i="1"/>
  <c r="M94" i="1"/>
  <c r="O94" i="1" s="1"/>
  <c r="F93" i="1"/>
  <c r="B95" i="1"/>
  <c r="C94" i="1"/>
  <c r="E93" i="1" s="1"/>
  <c r="A92" i="1" l="1"/>
  <c r="K91" i="1"/>
  <c r="N95" i="1"/>
  <c r="M95" i="1"/>
  <c r="O95" i="1" s="1"/>
  <c r="L96" i="1"/>
  <c r="F94" i="1"/>
  <c r="C95" i="1"/>
  <c r="E94" i="1" s="1"/>
  <c r="B96" i="1"/>
  <c r="A93" i="1" l="1"/>
  <c r="K92" i="1"/>
  <c r="L97" i="1"/>
  <c r="M96" i="1"/>
  <c r="O96" i="1" s="1"/>
  <c r="N96" i="1"/>
  <c r="F95" i="1"/>
  <c r="C96" i="1"/>
  <c r="B97" i="1"/>
  <c r="A94" i="1" l="1"/>
  <c r="K93" i="1"/>
  <c r="L98" i="1"/>
  <c r="N97" i="1"/>
  <c r="M97" i="1"/>
  <c r="O97" i="1" s="1"/>
  <c r="F96" i="1"/>
  <c r="E95" i="1"/>
  <c r="B98" i="1"/>
  <c r="C97" i="1"/>
  <c r="A95" i="1" l="1"/>
  <c r="K94" i="1"/>
  <c r="L99" i="1"/>
  <c r="N98" i="1"/>
  <c r="M98" i="1"/>
  <c r="O98" i="1" s="1"/>
  <c r="F97" i="1"/>
  <c r="E96" i="1"/>
  <c r="B99" i="1"/>
  <c r="C98" i="1"/>
  <c r="A96" i="1" l="1"/>
  <c r="K95" i="1"/>
  <c r="M99" i="1"/>
  <c r="O99" i="1" s="1"/>
  <c r="N99" i="1"/>
  <c r="L100" i="1"/>
  <c r="F98" i="1"/>
  <c r="E97" i="1"/>
  <c r="C99" i="1"/>
  <c r="E98" i="1" s="1"/>
  <c r="B100" i="1"/>
  <c r="A97" i="1" l="1"/>
  <c r="K96" i="1"/>
  <c r="L101" i="1"/>
  <c r="M100" i="1"/>
  <c r="O100" i="1" s="1"/>
  <c r="N100" i="1"/>
  <c r="F99" i="1"/>
  <c r="C100" i="1"/>
  <c r="B101" i="1"/>
  <c r="A98" i="1" l="1"/>
  <c r="K97" i="1"/>
  <c r="L102" i="1"/>
  <c r="N101" i="1"/>
  <c r="M101" i="1"/>
  <c r="O101" i="1" s="1"/>
  <c r="F100" i="1"/>
  <c r="E99" i="1"/>
  <c r="B102" i="1"/>
  <c r="C101" i="1"/>
  <c r="A99" i="1" l="1"/>
  <c r="K98" i="1"/>
  <c r="L103" i="1"/>
  <c r="N102" i="1"/>
  <c r="M102" i="1"/>
  <c r="O102" i="1" s="1"/>
  <c r="F101" i="1"/>
  <c r="E100" i="1"/>
  <c r="B103" i="1"/>
  <c r="C102" i="1"/>
  <c r="A100" i="1" l="1"/>
  <c r="K99" i="1"/>
  <c r="N103" i="1"/>
  <c r="M103" i="1"/>
  <c r="O103" i="1" s="1"/>
  <c r="F102" i="1"/>
  <c r="E101" i="1"/>
  <c r="C103" i="1"/>
  <c r="B104" i="1"/>
  <c r="A101" i="1" l="1"/>
  <c r="K100" i="1"/>
  <c r="F103" i="1"/>
  <c r="E102" i="1"/>
  <c r="C104" i="1"/>
  <c r="B105" i="1"/>
  <c r="A102" i="1" l="1"/>
  <c r="K101" i="1"/>
  <c r="F104" i="1"/>
  <c r="E103" i="1"/>
  <c r="B106" i="1"/>
  <c r="C105" i="1"/>
  <c r="E104" i="1" s="1"/>
  <c r="A103" i="1" l="1"/>
  <c r="K102" i="1"/>
  <c r="F105" i="1"/>
  <c r="B107" i="1"/>
  <c r="C106" i="1"/>
  <c r="A104" i="1" l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K103" i="1"/>
  <c r="F106" i="1"/>
  <c r="E105" i="1"/>
  <c r="C107" i="1"/>
  <c r="B108" i="1"/>
  <c r="F107" i="1" l="1"/>
  <c r="E106" i="1"/>
  <c r="C108" i="1"/>
  <c r="B109" i="1"/>
  <c r="F108" i="1" l="1"/>
  <c r="E107" i="1"/>
  <c r="B110" i="1"/>
  <c r="C109" i="1"/>
  <c r="F109" i="1" l="1"/>
  <c r="E108" i="1"/>
  <c r="C110" i="1"/>
  <c r="B111" i="1"/>
  <c r="F110" i="1" l="1"/>
  <c r="E109" i="1"/>
  <c r="C111" i="1"/>
  <c r="B112" i="1"/>
  <c r="F111" i="1" l="1"/>
  <c r="E110" i="1"/>
  <c r="C112" i="1"/>
  <c r="B113" i="1"/>
  <c r="F112" i="1" l="1"/>
  <c r="E111" i="1"/>
  <c r="B114" i="1"/>
  <c r="C113" i="1"/>
  <c r="E112" i="1" s="1"/>
  <c r="F113" i="1" l="1"/>
  <c r="B115" i="1"/>
  <c r="C114" i="1"/>
  <c r="E113" i="1" s="1"/>
  <c r="F114" i="1" l="1"/>
  <c r="C115" i="1"/>
  <c r="E114" i="1" s="1"/>
  <c r="B116" i="1"/>
  <c r="F115" i="1" l="1"/>
  <c r="B117" i="1"/>
  <c r="C116" i="1"/>
  <c r="F116" i="1" l="1"/>
  <c r="E115" i="1"/>
  <c r="C117" i="1"/>
  <c r="B118" i="1"/>
  <c r="F117" i="1" l="1"/>
  <c r="E116" i="1"/>
  <c r="C118" i="1"/>
  <c r="B119" i="1"/>
  <c r="F118" i="1" l="1"/>
  <c r="E117" i="1"/>
  <c r="C119" i="1"/>
  <c r="E118" i="1" s="1"/>
  <c r="B120" i="1"/>
  <c r="F119" i="1" l="1"/>
  <c r="C120" i="1"/>
  <c r="E119" i="1" s="1"/>
  <c r="B121" i="1"/>
  <c r="F120" i="1" l="1"/>
  <c r="C121" i="1"/>
  <c r="B122" i="1"/>
  <c r="F121" i="1" l="1"/>
  <c r="E120" i="1"/>
  <c r="C122" i="1"/>
  <c r="E121" i="1" s="1"/>
  <c r="B123" i="1"/>
  <c r="F122" i="1" l="1"/>
  <c r="C123" i="1"/>
  <c r="E122" i="1" s="1"/>
</calcChain>
</file>

<file path=xl/sharedStrings.xml><?xml version="1.0" encoding="utf-8"?>
<sst xmlns="http://schemas.openxmlformats.org/spreadsheetml/2006/main" count="47" uniqueCount="43">
  <si>
    <t>alpha</t>
  </si>
  <si>
    <t>theta</t>
  </si>
  <si>
    <t>n</t>
  </si>
  <si>
    <t>r*</t>
  </si>
  <si>
    <t>Terms of polynomial</t>
  </si>
  <si>
    <t>cst</t>
  </si>
  <si>
    <t>Pol</t>
  </si>
  <si>
    <t>Solution using gola seek function of Excel</t>
  </si>
  <si>
    <t>Exogenous parameters</t>
  </si>
  <si>
    <t>Solving for n_kk</t>
  </si>
  <si>
    <t>on nkk^2</t>
  </si>
  <si>
    <t>on nkk</t>
  </si>
  <si>
    <t>n_kk</t>
  </si>
  <si>
    <t>n_ck</t>
  </si>
  <si>
    <t>time</t>
  </si>
  <si>
    <t>k</t>
  </si>
  <si>
    <t>c</t>
  </si>
  <si>
    <t>euler</t>
  </si>
  <si>
    <t>capital</t>
  </si>
  <si>
    <t>checks that equations hold (we should have zeros)</t>
  </si>
  <si>
    <t>should be zero</t>
  </si>
  <si>
    <t>You can change these parameters</t>
  </si>
  <si>
    <t>to see what happens. Just don't</t>
  </si>
  <si>
    <t xml:space="preserve">forget to recompute n_kk in </t>
  </si>
  <si>
    <t>This is a trick I always use to make sure I made no mistakes</t>
  </si>
  <si>
    <t>Lines for phase diagram</t>
  </si>
  <si>
    <t>Steady state</t>
  </si>
  <si>
    <t>k*</t>
  </si>
  <si>
    <t>c*</t>
  </si>
  <si>
    <t>c for k constant</t>
  </si>
  <si>
    <t>rho</t>
  </si>
  <si>
    <t>delta</t>
  </si>
  <si>
    <t>cells B16-B17</t>
  </si>
  <si>
    <t>y*</t>
  </si>
  <si>
    <t>c*/y*</t>
  </si>
  <si>
    <t>Maximal consumption at k =</t>
  </si>
  <si>
    <t>k hat</t>
  </si>
  <si>
    <t>c hat</t>
  </si>
  <si>
    <t>k level</t>
  </si>
  <si>
    <t>c level</t>
  </si>
  <si>
    <t>Impact of a 40% drop in k</t>
  </si>
  <si>
    <t>For chart</t>
  </si>
  <si>
    <t>c for c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</si>
</sst>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0" xfId="0" applyFont="1"/>
    <xf numFmtId="164" fontId="2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Impact of a 40% drop in capital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68136343699743"/>
          <c:y val="0.10243625244290436"/>
          <c:w val="0.84683138745587838"/>
          <c:h val="0.83967245744576624"/>
        </c:manualLayout>
      </c:layout>
      <c:lineChart>
        <c:grouping val="standard"/>
        <c:varyColors val="0"/>
        <c:ser>
          <c:idx val="0"/>
          <c:order val="0"/>
          <c:tx>
            <c:strRef>
              <c:f>Numbers!$L$22</c:f>
              <c:strCache>
                <c:ptCount val="1"/>
                <c:pt idx="0">
                  <c:v>k hat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Numbers!$K$23:$K$63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Numbers!$L$23:$L$63</c:f>
              <c:numCache>
                <c:formatCode>General</c:formatCode>
                <c:ptCount val="41"/>
                <c:pt idx="0">
                  <c:v>-0.4</c:v>
                </c:pt>
                <c:pt idx="1">
                  <c:v>-0.37928660311838325</c:v>
                </c:pt>
                <c:pt idx="2">
                  <c:v>-0.35964581826270486</c:v>
                </c:pt>
                <c:pt idx="3">
                  <c:v>-0.34102210183648179</c:v>
                </c:pt>
                <c:pt idx="4">
                  <c:v>-0.32336278648462635</c:v>
                </c:pt>
                <c:pt idx="5">
                  <c:v>-0.30661793215162242</c:v>
                </c:pt>
                <c:pt idx="6">
                  <c:v>-0.29074018485242942</c:v>
                </c:pt>
                <c:pt idx="7">
                  <c:v>-0.27568464275672189</c:v>
                </c:pt>
                <c:pt idx="8">
                  <c:v>-0.2614087292077551</c:v>
                </c:pt>
                <c:pt idx="9">
                  <c:v>-0.24787207231675679</c:v>
                </c:pt>
                <c:pt idx="10">
                  <c:v>-0.23503639079234229</c:v>
                </c:pt>
                <c:pt idx="11">
                  <c:v>-0.22286538568208086</c:v>
                </c:pt>
                <c:pt idx="12">
                  <c:v>-0.21132463772006202</c:v>
                </c:pt>
                <c:pt idx="13">
                  <c:v>-0.20038150999016319</c:v>
                </c:pt>
                <c:pt idx="14">
                  <c:v>-0.19000505562975342</c:v>
                </c:pt>
                <c:pt idx="15">
                  <c:v>-0.18016593031282152</c:v>
                </c:pt>
                <c:pt idx="16">
                  <c:v>-0.17083630926503354</c:v>
                </c:pt>
                <c:pt idx="17">
                  <c:v>-0.16198980857604037</c:v>
                </c:pt>
                <c:pt idx="18">
                  <c:v>-0.15360141058650872</c:v>
                </c:pt>
                <c:pt idx="19">
                  <c:v>-0.1456473931388724</c:v>
                </c:pt>
                <c:pt idx="20">
                  <c:v>-0.13810526249172655</c:v>
                </c:pt>
                <c:pt idx="21">
                  <c:v>-0.13095368970814905</c:v>
                </c:pt>
                <c:pt idx="22">
                  <c:v>-0.12417245033805659</c:v>
                </c:pt>
                <c:pt idx="23">
                  <c:v>-0.11774236722401904</c:v>
                </c:pt>
                <c:pt idx="24">
                  <c:v>-0.1116452562687886</c:v>
                </c:pt>
                <c:pt idx="25">
                  <c:v>-0.10586387501117552</c:v>
                </c:pt>
                <c:pt idx="26">
                  <c:v>-0.10038187386484464</c:v>
                </c:pt>
                <c:pt idx="27">
                  <c:v>-9.5183749882137333E-2</c:v>
                </c:pt>
                <c:pt idx="28">
                  <c:v>-9.0254802912164186E-2</c:v>
                </c:pt>
                <c:pt idx="29">
                  <c:v>-8.558109402918479E-2</c:v>
                </c:pt>
                <c:pt idx="30">
                  <c:v>-8.1149406113711117E-2</c:v>
                </c:pt>
                <c:pt idx="31">
                  <c:v>-7.6947206474859114E-2</c:v>
                </c:pt>
                <c:pt idx="32">
                  <c:v>-7.2962611408245434E-2</c:v>
                </c:pt>
                <c:pt idx="33">
                  <c:v>-6.9184352589200013E-2</c:v>
                </c:pt>
                <c:pt idx="34">
                  <c:v>-6.5601745206255488E-2</c:v>
                </c:pt>
                <c:pt idx="35">
                  <c:v>-6.2204657744795805E-2</c:v>
                </c:pt>
                <c:pt idx="36">
                  <c:v>-5.8983483335413069E-2</c:v>
                </c:pt>
                <c:pt idx="37">
                  <c:v>-5.5929112585946468E-2</c:v>
                </c:pt>
                <c:pt idx="38">
                  <c:v>-5.3032907820373121E-2</c:v>
                </c:pt>
                <c:pt idx="39">
                  <c:v>-5.0286678651699154E-2</c:v>
                </c:pt>
                <c:pt idx="40">
                  <c:v>-4.7682658819771725E-2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4-4D96-A9E1-8BADFD4DA931}"/>
            </c:ext>
          </c:extLst>
        </c:ser>
        <c:ser>
          <c:idx val="1"/>
          <c:order val="1"/>
          <c:tx>
            <c:strRef>
              <c:f>Numbers!$M$22</c:f>
              <c:strCache>
                <c:ptCount val="1"/>
                <c:pt idx="0">
                  <c:v>c hat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Numbers!$K$23:$K$63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Numbers!$M$23:$M$63</c:f>
              <c:numCache>
                <c:formatCode>General</c:formatCode>
                <c:ptCount val="41"/>
                <c:pt idx="0">
                  <c:v>-0.23589273755868867</c:v>
                </c:pt>
                <c:pt idx="1">
                  <c:v>-0.22367738782232818</c:v>
                </c:pt>
                <c:pt idx="2">
                  <c:v>-0.21209459155381019</c:v>
                </c:pt>
                <c:pt idx="3">
                  <c:v>-0.20111159292556399</c:v>
                </c:pt>
                <c:pt idx="4">
                  <c:v>-0.1906973323211606</c:v>
                </c:pt>
                <c:pt idx="5">
                  <c:v>-0.18082235849957617</c:v>
                </c:pt>
                <c:pt idx="6">
                  <c:v>-0.1714587453078969</c:v>
                </c:pt>
                <c:pt idx="7">
                  <c:v>-0.16258001270693057</c:v>
                </c:pt>
                <c:pt idx="8">
                  <c:v>-0.15416105188638821</c:v>
                </c:pt>
                <c:pt idx="9">
                  <c:v>-0.14617805425786251</c:v>
                </c:pt>
                <c:pt idx="10">
                  <c:v>-0.13860844412479845</c:v>
                </c:pt>
                <c:pt idx="11">
                  <c:v>-0.13143081483904756</c:v>
                </c:pt>
                <c:pt idx="12">
                  <c:v>-0.12462486826345887</c:v>
                </c:pt>
                <c:pt idx="13">
                  <c:v>-0.11817135736930828</c:v>
                </c:pt>
                <c:pt idx="14">
                  <c:v>-0.11205203180623365</c:v>
                </c:pt>
                <c:pt idx="15">
                  <c:v>-0.10624958629074849</c:v>
                </c:pt>
                <c:pt idx="16">
                  <c:v>-0.10074761166737882</c:v>
                </c:pt>
                <c:pt idx="17">
                  <c:v>-9.5530548504025259E-2</c:v>
                </c:pt>
                <c:pt idx="18">
                  <c:v>-9.0583643090319202E-2</c:v>
                </c:pt>
                <c:pt idx="19">
                  <c:v>-8.5892905714537948E-2</c:v>
                </c:pt>
                <c:pt idx="20">
                  <c:v>-8.1445071101086647E-2</c:v>
                </c:pt>
                <c:pt idx="21">
                  <c:v>-7.7227560896665881E-2</c:v>
                </c:pt>
                <c:pt idx="22">
                  <c:v>-7.3228448099036211E-2</c:v>
                </c:pt>
                <c:pt idx="23">
                  <c:v>-6.9436423327785671E-2</c:v>
                </c:pt>
                <c:pt idx="24">
                  <c:v>-6.5840762841714723E-2</c:v>
                </c:pt>
                <c:pt idx="25">
                  <c:v>-6.2431298212392607E-2</c:v>
                </c:pt>
                <c:pt idx="26">
                  <c:v>-5.9198387568122957E-2</c:v>
                </c:pt>
                <c:pt idx="27">
                  <c:v>-5.6132888326997206E-2</c:v>
                </c:pt>
                <c:pt idx="28">
                  <c:v>-5.3226131341925789E-2</c:v>
                </c:pt>
                <c:pt idx="29">
                  <c:v>-5.046989638452986E-2</c:v>
                </c:pt>
                <c:pt idx="30">
                  <c:v>-4.7856388898562752E-2</c:v>
                </c:pt>
                <c:pt idx="31">
                  <c:v>-4.5378217957120423E-2</c:v>
                </c:pt>
                <c:pt idx="32">
                  <c:v>-4.3028375361304556E-2</c:v>
                </c:pt>
                <c:pt idx="33">
                  <c:v>-4.0800215821229849E-2</c:v>
                </c:pt>
                <c:pt idx="34">
                  <c:v>-3.8687438163327967E-2</c:v>
                </c:pt>
                <c:pt idx="35">
                  <c:v>-3.6684067510802915E-2</c:v>
                </c:pt>
                <c:pt idx="36">
                  <c:v>-3.4784438386844703E-2</c:v>
                </c:pt>
                <c:pt idx="37">
                  <c:v>-3.2983178692817548E-2</c:v>
                </c:pt>
                <c:pt idx="38">
                  <c:v>-3.1275194516113505E-2</c:v>
                </c:pt>
                <c:pt idx="39">
                  <c:v>-2.9655655724708449E-2</c:v>
                </c:pt>
                <c:pt idx="40">
                  <c:v>-2.8119982307682256E-2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4-4D96-A9E1-8BADFD4DA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296"/>
        <c:axId val="55082304"/>
      </c:lineChart>
      <c:catAx>
        <c:axId val="7211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5082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5082304"/>
        <c:scaling>
          <c:orientation val="minMax"/>
          <c:min val="-0.4"/>
        </c:scaling>
        <c:delete val="0"/>
        <c:axPos val="l"/>
        <c:title>
          <c:tx>
            <c:rich>
              <a:bodyPr/>
              <a:lstStyle/>
              <a:p>
                <a:pPr>
                  <a:defRPr sz="16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%</a:t>
                </a:r>
                <a:r>
                  <a:rPr lang="en-US" sz="16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deviation from steady state</a:t>
                </a:r>
                <a:endParaRPr lang="en-US" sz="16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472675183336639E-2"/>
              <c:y val="0.2796035748932084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2119296"/>
        <c:crosses val="autoZero"/>
        <c:crossBetween val="midCat"/>
      </c:valAx>
    </c:plotArea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40% drop in capital: phase diagram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Numbers!$U$22</c:f>
              <c:strCache>
                <c:ptCount val="1"/>
                <c:pt idx="0">
                  <c:v>c for k constant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Numbers!$T$23:$T$83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Numbers!$U$23:$U$83</c:f>
              <c:numCache>
                <c:formatCode>General</c:formatCode>
                <c:ptCount val="61"/>
                <c:pt idx="0">
                  <c:v>0</c:v>
                </c:pt>
                <c:pt idx="1">
                  <c:v>0.96499999999999997</c:v>
                </c:pt>
                <c:pt idx="2">
                  <c:v>1.1899210498948731</c:v>
                </c:pt>
                <c:pt idx="3">
                  <c:v>1.3372495703074083</c:v>
                </c:pt>
                <c:pt idx="4">
                  <c:v>1.4474010519681992</c:v>
                </c:pt>
                <c:pt idx="5">
                  <c:v>1.5349759466766968</c:v>
                </c:pt>
                <c:pt idx="6">
                  <c:v>1.6071205928321397</c:v>
                </c:pt>
                <c:pt idx="7">
                  <c:v>1.6679311827723888</c:v>
                </c:pt>
                <c:pt idx="8">
                  <c:v>1.7199999999999998</c:v>
                </c:pt>
                <c:pt idx="9">
                  <c:v>1.7650838230519041</c:v>
                </c:pt>
                <c:pt idx="10">
                  <c:v>1.8044346900318837</c:v>
                </c:pt>
                <c:pt idx="11">
                  <c:v>1.8389800905693157</c:v>
                </c:pt>
                <c:pt idx="12">
                  <c:v>1.8694284851066638</c:v>
                </c:pt>
                <c:pt idx="13">
                  <c:v>1.8963346877207572</c:v>
                </c:pt>
                <c:pt idx="14">
                  <c:v>1.9201422641752297</c:v>
                </c:pt>
                <c:pt idx="15">
                  <c:v>1.9412120743304704</c:v>
                </c:pt>
                <c:pt idx="16">
                  <c:v>1.9598420997897459</c:v>
                </c:pt>
                <c:pt idx="17">
                  <c:v>1.9762815906582349</c:v>
                </c:pt>
                <c:pt idx="18">
                  <c:v>1.9907413942088963</c:v>
                </c:pt>
                <c:pt idx="19">
                  <c:v>2.0034016487219444</c:v>
                </c:pt>
                <c:pt idx="20">
                  <c:v>2.0144176165949061</c:v>
                </c:pt>
                <c:pt idx="21">
                  <c:v>2.0239241763811204</c:v>
                </c:pt>
                <c:pt idx="22">
                  <c:v>2.0320393306553872</c:v>
                </c:pt>
                <c:pt idx="23">
                  <c:v>2.0388669798515653</c:v>
                </c:pt>
                <c:pt idx="24">
                  <c:v>2.0444991406148167</c:v>
                </c:pt>
                <c:pt idx="25">
                  <c:v>2.0490177382128656</c:v>
                </c:pt>
                <c:pt idx="26">
                  <c:v>2.0524960684073701</c:v>
                </c:pt>
                <c:pt idx="27">
                  <c:v>2.0549999999999997</c:v>
                </c:pt>
                <c:pt idx="28">
                  <c:v>2.0565889718756618</c:v>
                </c:pt>
                <c:pt idx="29">
                  <c:v>2.057316825685847</c:v>
                </c:pt>
                <c:pt idx="30">
                  <c:v>2.0572325059538583</c:v>
                </c:pt>
                <c:pt idx="31">
                  <c:v>2.0563806523913923</c:v>
                </c:pt>
                <c:pt idx="32">
                  <c:v>2.0548021039363986</c:v>
                </c:pt>
                <c:pt idx="33">
                  <c:v>2.0525343299958267</c:v>
                </c:pt>
                <c:pt idx="34">
                  <c:v>2.0496118012774831</c:v>
                </c:pt>
                <c:pt idx="35">
                  <c:v>2.0460663101885888</c:v>
                </c:pt>
                <c:pt idx="36">
                  <c:v>2.0419272488946261</c:v>
                </c:pt>
                <c:pt idx="37">
                  <c:v>2.0372218516459526</c:v>
                </c:pt>
                <c:pt idx="38">
                  <c:v>2.0319754067989626</c:v>
                </c:pt>
                <c:pt idx="39">
                  <c:v>2.0262114430141658</c:v>
                </c:pt>
                <c:pt idx="40">
                  <c:v>2.0199518933533938</c:v>
                </c:pt>
                <c:pt idx="41">
                  <c:v>2.0132172403827302</c:v>
                </c:pt>
                <c:pt idx="42">
                  <c:v>2.0060266448864494</c:v>
                </c:pt>
                <c:pt idx="43">
                  <c:v>1.9983980603867237</c:v>
                </c:pt>
                <c:pt idx="44">
                  <c:v>1.9903483353260625</c:v>
                </c:pt>
                <c:pt idx="45">
                  <c:v>1.9818933044900624</c:v>
                </c:pt>
                <c:pt idx="46">
                  <c:v>1.973047871015946</c:v>
                </c:pt>
                <c:pt idx="47">
                  <c:v>1.9638260801386938</c:v>
                </c:pt>
                <c:pt idx="48">
                  <c:v>1.9542411856642787</c:v>
                </c:pt>
                <c:pt idx="49">
                  <c:v>1.9443057100229708</c:v>
                </c:pt>
                <c:pt idx="50">
                  <c:v>1.9340314986403861</c:v>
                </c:pt>
                <c:pt idx="51">
                  <c:v>1.9234297692661895</c:v>
                </c:pt>
                <c:pt idx="52">
                  <c:v>1.9125111568172484</c:v>
                </c:pt>
                <c:pt idx="53">
                  <c:v>1.9012857542210717</c:v>
                </c:pt>
                <c:pt idx="54">
                  <c:v>1.8897631496846197</c:v>
                </c:pt>
                <c:pt idx="55">
                  <c:v>1.8779524607613913</c:v>
                </c:pt>
                <c:pt idx="56">
                  <c:v>1.8658623655447781</c:v>
                </c:pt>
                <c:pt idx="57">
                  <c:v>1.8535011312768046</c:v>
                </c:pt>
                <c:pt idx="58">
                  <c:v>1.8408766406277959</c:v>
                </c:pt>
                <c:pt idx="59">
                  <c:v>1.82799641587326</c:v>
                </c:pt>
                <c:pt idx="60">
                  <c:v>1.8148676411688633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47-42BF-ABCD-F5B9B8E8F25B}"/>
            </c:ext>
          </c:extLst>
        </c:ser>
        <c:ser>
          <c:idx val="1"/>
          <c:order val="1"/>
          <c:tx>
            <c:strRef>
              <c:f>Numbers!$W$22</c:f>
              <c:strCache>
                <c:ptCount val="1"/>
                <c:pt idx="0">
                  <c:v>c for c constant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B31-4562-8979-650380FAF6EF}"/>
              </c:ext>
            </c:extLst>
          </c:dPt>
          <c:xVal>
            <c:numRef>
              <c:f>Numbers!$X$24:$X$25</c:f>
              <c:numCache>
                <c:formatCode>General</c:formatCode>
                <c:ptCount val="2"/>
                <c:pt idx="0">
                  <c:v>17.213259316477401</c:v>
                </c:pt>
                <c:pt idx="1">
                  <c:v>17.213259316477401</c:v>
                </c:pt>
              </c:numCache>
            </c:numRef>
          </c:xVal>
          <c:yVal>
            <c:numRef>
              <c:f>Numbers!$W$24:$W$25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47-42BF-ABCD-F5B9B8E8F25B}"/>
            </c:ext>
          </c:extLst>
        </c:ser>
        <c:ser>
          <c:idx val="2"/>
          <c:order val="2"/>
          <c:tx>
            <c:v>Dynamics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Numbers!$Q$23:$Q$35</c:f>
              <c:numCache>
                <c:formatCode>General</c:formatCode>
                <c:ptCount val="13"/>
                <c:pt idx="0">
                  <c:v>10.327955589886441</c:v>
                </c:pt>
                <c:pt idx="1">
                  <c:v>11.935365339269451</c:v>
                </c:pt>
                <c:pt idx="2">
                  <c:v>13.167516972959893</c:v>
                </c:pt>
                <c:pt idx="3">
                  <c:v>14.112016438008407</c:v>
                </c:pt>
                <c:pt idx="4">
                  <c:v>14.836017620237133</c:v>
                </c:pt>
                <c:pt idx="5">
                  <c:v>15.390996983662884</c:v>
                </c:pt>
                <c:pt idx="6">
                  <c:v>15.816413545663956</c:v>
                </c:pt>
                <c:pt idx="7">
                  <c:v>16.142514412023509</c:v>
                </c:pt>
                <c:pt idx="8">
                  <c:v>16.392485345313553</c:v>
                </c:pt>
                <c:pt idx="9">
                  <c:v>16.584099271972065</c:v>
                </c:pt>
                <c:pt idx="10">
                  <c:v>16.730979936880779</c:v>
                </c:pt>
                <c:pt idx="11">
                  <c:v>16.843570551249194</c:v>
                </c:pt>
                <c:pt idx="12">
                  <c:v>16.929876304642502</c:v>
                </c:pt>
              </c:numCache>
            </c:numRef>
          </c:xVal>
          <c:yVal>
            <c:numRef>
              <c:f>Numbers!$R$23:$R$35</c:f>
              <c:numCache>
                <c:formatCode>General</c:formatCode>
                <c:ptCount val="13"/>
                <c:pt idx="0">
                  <c:v>1.5125692922106839</c:v>
                </c:pt>
                <c:pt idx="1">
                  <c:v>1.621582474481823</c:v>
                </c:pt>
                <c:pt idx="2">
                  <c:v>1.7051459657949346</c:v>
                </c:pt>
                <c:pt idx="3">
                  <c:v>1.7692011280694255</c:v>
                </c:pt>
                <c:pt idx="4">
                  <c:v>1.8183022815700278</c:v>
                </c:pt>
                <c:pt idx="5">
                  <c:v>1.8559405169515633</c:v>
                </c:pt>
                <c:pt idx="6">
                  <c:v>1.8847919117078691</c:v>
                </c:pt>
                <c:pt idx="7">
                  <c:v>1.9069077992075409</c:v>
                </c:pt>
                <c:pt idx="8">
                  <c:v>1.9238606184396589</c:v>
                </c:pt>
                <c:pt idx="9">
                  <c:v>1.9368557143823897</c:v>
                </c:pt>
                <c:pt idx="10">
                  <c:v>1.9468170379975698</c:v>
                </c:pt>
                <c:pt idx="11">
                  <c:v>1.954452839118519</c:v>
                </c:pt>
                <c:pt idx="12">
                  <c:v>1.9603060229935851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47-42BF-ABCD-F5B9B8E8F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91688"/>
        <c:axId val="574690376"/>
      </c:scatterChart>
      <c:valAx>
        <c:axId val="574691688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solidFill>
                      <a:sysClr val="windowText" lastClr="000000"/>
                    </a:solidFill>
                  </a:rPr>
                  <a:t>Capital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4690376"/>
        <c:crosses val="autoZero"/>
        <c:crossBetween val="midCat"/>
      </c:valAx>
      <c:valAx>
        <c:axId val="574690376"/>
        <c:scaling>
          <c:orientation val="minMax"/>
          <c:max val="2.5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Consumption,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c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46916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85724</xdr:rowOff>
    </xdr:from>
    <xdr:to>
      <xdr:col>13</xdr:col>
      <xdr:colOff>514350</xdr:colOff>
      <xdr:row>32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85724</xdr:colOff>
      <xdr:row>0</xdr:row>
      <xdr:rowOff>85725</xdr:rowOff>
    </xdr:from>
    <xdr:to>
      <xdr:col>27</xdr:col>
      <xdr:colOff>533399</xdr:colOff>
      <xdr:row>32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0.21353</cdr:x>
      <cdr:y>0.21611</cdr:y>
    </cdr:from>
    <cdr:to>
      <cdr:x>0.49337</cdr:x>
      <cdr:y>0.27701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33525" y="1047751"/>
          <a:ext cx="2009775" cy="295275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rgbClr val="FF0000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Consumption, c_hat</a:t>
          </a:r>
        </a:p>
      </cdr:txBody>
    </cdr:sp>
  </cdr:relSizeAnchor>
  <cdr:relSizeAnchor xmlns:cdr="http://schemas.openxmlformats.org/drawingml/2006/chartDrawing">
    <cdr:from>
      <cdr:x>0.53329</cdr:x>
      <cdr:y>0.44314</cdr:y>
    </cdr:from>
    <cdr:to>
      <cdr:x>0.73001</cdr:x>
      <cdr:y>0.50404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439595" y="2688741"/>
          <a:ext cx="1637664" cy="369507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rgbClr val="0070C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Capital, k_hat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0.41524</cdr:x>
      <cdr:y>0.69938</cdr:y>
    </cdr:from>
    <cdr:to>
      <cdr:x>0.68714</cdr:x>
      <cdr:y>0.75389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76626" y="4276725"/>
          <a:ext cx="2276475" cy="333375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rgbClr val="FF0000"/>
          </a:solidFill>
        </a:ln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Constant consumption</a:t>
          </a:r>
        </a:p>
      </cdr:txBody>
    </cdr:sp>
  </cdr:relSizeAnchor>
  <cdr:relSizeAnchor xmlns:cdr="http://schemas.openxmlformats.org/drawingml/2006/chartDrawing">
    <cdr:from>
      <cdr:x>0.70345</cdr:x>
      <cdr:y>0.33541</cdr:y>
    </cdr:from>
    <cdr:to>
      <cdr:x>0.92947</cdr:x>
      <cdr:y>0.39252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889625" y="2051050"/>
          <a:ext cx="1892301" cy="349250"/>
        </a:xfrm>
        <a:prstGeom xmlns:a="http://schemas.openxmlformats.org/drawingml/2006/main" prst="rect">
          <a:avLst/>
        </a:prstGeom>
        <a:ln xmlns:a="http://schemas.openxmlformats.org/drawingml/2006/main" w="25400">
          <a:solidFill>
            <a:srgbClr val="0070C0"/>
          </a:solidFill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Constant capital</a:t>
          </a:r>
        </a:p>
      </cdr:txBody>
    </cdr:sp>
  </cdr:relSizeAnchor>
  <cdr:relSizeAnchor xmlns:cdr="http://schemas.openxmlformats.org/drawingml/2006/chartDrawing">
    <cdr:from>
      <cdr:x>0.25408</cdr:x>
      <cdr:y>0.49429</cdr:y>
    </cdr:from>
    <cdr:to>
      <cdr:x>0.32765</cdr:x>
      <cdr:y>0.54206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127250" y="3022601"/>
          <a:ext cx="615951" cy="292100"/>
        </a:xfrm>
        <a:prstGeom xmlns:a="http://schemas.openxmlformats.org/drawingml/2006/main" prst="rect">
          <a:avLst/>
        </a:prstGeom>
        <a:ln xmlns:a="http://schemas.openxmlformats.org/drawingml/2006/main" w="25400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t = 0</a:t>
          </a:r>
        </a:p>
      </cdr:txBody>
    </cdr:sp>
  </cdr:relSizeAnchor>
  <cdr:relSizeAnchor xmlns:cdr="http://schemas.openxmlformats.org/drawingml/2006/chartDrawing">
    <cdr:from>
      <cdr:x>0.29958</cdr:x>
      <cdr:y>0.4351</cdr:y>
    </cdr:from>
    <cdr:to>
      <cdr:x>0.37315</cdr:x>
      <cdr:y>0.48287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508250" y="2660650"/>
          <a:ext cx="615951" cy="292100"/>
        </a:xfrm>
        <a:prstGeom xmlns:a="http://schemas.openxmlformats.org/drawingml/2006/main" prst="rect">
          <a:avLst/>
        </a:prstGeom>
        <a:ln xmlns:a="http://schemas.openxmlformats.org/drawingml/2006/main" w="25400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t = 5</a:t>
          </a:r>
        </a:p>
      </cdr:txBody>
    </cdr:sp>
  </cdr:relSizeAnchor>
  <cdr:relSizeAnchor xmlns:cdr="http://schemas.openxmlformats.org/drawingml/2006/chartDrawing">
    <cdr:from>
      <cdr:x>0.32461</cdr:x>
      <cdr:y>0.38993</cdr:y>
    </cdr:from>
    <cdr:to>
      <cdr:x>0.40842</cdr:x>
      <cdr:y>0.43769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717800" y="2384425"/>
          <a:ext cx="701676" cy="292100"/>
        </a:xfrm>
        <a:prstGeom xmlns:a="http://schemas.openxmlformats.org/drawingml/2006/main" prst="rect">
          <a:avLst/>
        </a:prstGeom>
        <a:ln xmlns:a="http://schemas.openxmlformats.org/drawingml/2006/main" w="25400">
          <a:noFill/>
        </a:ln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t = 10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J1" workbookViewId="0">
      <selection activeCell="Z34" sqref="Z34"/>
    </sheetView>
  </sheetViews>
  <sheetFormatPr defaultRowHeight="15" x14ac:dyDescent="0.25"/>
  <sheetData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23"/>
  <sheetViews>
    <sheetView workbookViewId="0">
      <selection activeCell="A3" sqref="A3:B9"/>
    </sheetView>
  </sheetViews>
  <sheetFormatPr defaultRowHeight="15" x14ac:dyDescent="0.25"/>
  <sheetData>
    <row r="2" spans="1:9" x14ac:dyDescent="0.25">
      <c r="A2" s="1" t="s">
        <v>8</v>
      </c>
    </row>
    <row r="3" spans="1:9" x14ac:dyDescent="0.25">
      <c r="A3" t="s">
        <v>0</v>
      </c>
      <c r="B3">
        <f>1/3</f>
        <v>0.33333333333333331</v>
      </c>
      <c r="D3" s="6" t="s">
        <v>21</v>
      </c>
      <c r="E3" s="7"/>
      <c r="F3" s="7"/>
      <c r="G3" s="8"/>
    </row>
    <row r="4" spans="1:9" x14ac:dyDescent="0.25">
      <c r="A4" t="s">
        <v>1</v>
      </c>
      <c r="B4">
        <v>1</v>
      </c>
      <c r="D4" s="9" t="s">
        <v>22</v>
      </c>
      <c r="E4" s="10"/>
      <c r="F4" s="10"/>
      <c r="G4" s="11"/>
    </row>
    <row r="5" spans="1:9" x14ac:dyDescent="0.25">
      <c r="A5" t="s">
        <v>2</v>
      </c>
      <c r="B5">
        <v>0.02</v>
      </c>
      <c r="D5" s="9" t="s">
        <v>23</v>
      </c>
      <c r="E5" s="10"/>
      <c r="F5" s="10"/>
      <c r="G5" s="11"/>
    </row>
    <row r="6" spans="1:9" x14ac:dyDescent="0.25">
      <c r="A6" t="s">
        <v>3</v>
      </c>
      <c r="B6">
        <v>0.05</v>
      </c>
      <c r="D6" s="12" t="s">
        <v>32</v>
      </c>
      <c r="E6" s="13"/>
      <c r="F6" s="13"/>
      <c r="G6" s="14"/>
    </row>
    <row r="7" spans="1:9" x14ac:dyDescent="0.25">
      <c r="A7" t="s">
        <v>30</v>
      </c>
      <c r="B7">
        <v>3.5000000000000003E-2</v>
      </c>
      <c r="D7" s="10"/>
      <c r="E7" s="10"/>
      <c r="F7" s="10"/>
      <c r="G7" s="10"/>
    </row>
    <row r="8" spans="1:9" x14ac:dyDescent="0.25">
      <c r="A8" t="s">
        <v>31</v>
      </c>
      <c r="B8">
        <f>B6-B7</f>
        <v>1.4999999999999999E-2</v>
      </c>
      <c r="D8" s="10"/>
      <c r="E8" s="10"/>
      <c r="F8" s="10"/>
      <c r="G8" s="10"/>
    </row>
    <row r="10" spans="1:9" x14ac:dyDescent="0.25">
      <c r="A10" s="1" t="s">
        <v>9</v>
      </c>
      <c r="F10" s="1" t="s">
        <v>26</v>
      </c>
    </row>
    <row r="11" spans="1:9" x14ac:dyDescent="0.25">
      <c r="A11" t="s">
        <v>4</v>
      </c>
      <c r="F11" t="s">
        <v>27</v>
      </c>
      <c r="G11">
        <f>(B3/B6)^(1/(1-B3))</f>
        <v>17.213259316477401</v>
      </c>
    </row>
    <row r="12" spans="1:9" x14ac:dyDescent="0.25">
      <c r="A12" t="s">
        <v>10</v>
      </c>
      <c r="B12">
        <f>-B4*B3*(1+B6-B8)*(1+B5)</f>
        <v>-0.35190000000000005</v>
      </c>
      <c r="F12" t="s">
        <v>28</v>
      </c>
      <c r="G12">
        <f>G11^B3-(B5+B8)*G11</f>
        <v>1.9795248213949015</v>
      </c>
    </row>
    <row r="13" spans="1:9" x14ac:dyDescent="0.25">
      <c r="A13" t="s">
        <v>11</v>
      </c>
      <c r="B13">
        <f>(B6-B3*(B5+B8))*(1-B3)*B6+B4*B3*(1+B6-B8)^2+B4*B3*(1+B6-B8)*(1+B5)</f>
        <v>0.71025277777777784</v>
      </c>
      <c r="F13" t="s">
        <v>33</v>
      </c>
      <c r="G13">
        <f>G11^B3</f>
        <v>2.5819888974716108</v>
      </c>
      <c r="H13" t="s">
        <v>34</v>
      </c>
      <c r="I13" s="16">
        <f>G12/G13</f>
        <v>0.76666666666666661</v>
      </c>
    </row>
    <row r="14" spans="1:9" x14ac:dyDescent="0.25">
      <c r="A14" t="s">
        <v>5</v>
      </c>
      <c r="B14">
        <f>-B4*B3*(1+B6-B8)^2</f>
        <v>-0.35707500000000009</v>
      </c>
    </row>
    <row r="15" spans="1:9" x14ac:dyDescent="0.25">
      <c r="A15" t="s">
        <v>7</v>
      </c>
    </row>
    <row r="16" spans="1:9" x14ac:dyDescent="0.25">
      <c r="A16" s="2" t="s">
        <v>12</v>
      </c>
      <c r="B16" s="3">
        <v>0.94821650779595801</v>
      </c>
    </row>
    <row r="17" spans="1:26" x14ac:dyDescent="0.25">
      <c r="A17" t="s">
        <v>6</v>
      </c>
      <c r="B17">
        <f>(B12*B16^2+B13*B16+B14)*100000</f>
        <v>-1.9791557281934047E-6</v>
      </c>
      <c r="C17" t="s">
        <v>20</v>
      </c>
    </row>
    <row r="19" spans="1:26" x14ac:dyDescent="0.25">
      <c r="A19" s="2" t="s">
        <v>13</v>
      </c>
      <c r="B19" s="3">
        <f>B3*(1+B6-B8-(1+B5)*B16)/(B6-B3*(B5+B8))</f>
        <v>0.58973184389672162</v>
      </c>
    </row>
    <row r="20" spans="1:26" x14ac:dyDescent="0.25">
      <c r="E20" s="4" t="s">
        <v>19</v>
      </c>
    </row>
    <row r="21" spans="1:26" x14ac:dyDescent="0.25">
      <c r="E21" s="4" t="s">
        <v>24</v>
      </c>
      <c r="F21" s="4"/>
      <c r="K21" t="s">
        <v>40</v>
      </c>
      <c r="P21" t="s">
        <v>41</v>
      </c>
      <c r="T21" s="15" t="s">
        <v>25</v>
      </c>
    </row>
    <row r="22" spans="1:26" x14ac:dyDescent="0.25">
      <c r="A22" t="s">
        <v>14</v>
      </c>
      <c r="B22" t="s">
        <v>15</v>
      </c>
      <c r="C22" t="s">
        <v>16</v>
      </c>
      <c r="E22" s="4" t="s">
        <v>17</v>
      </c>
      <c r="F22" s="4" t="s">
        <v>18</v>
      </c>
      <c r="K22" t="s">
        <v>14</v>
      </c>
      <c r="L22" t="s">
        <v>36</v>
      </c>
      <c r="M22" t="s">
        <v>37</v>
      </c>
      <c r="N22" t="s">
        <v>38</v>
      </c>
      <c r="O22" t="s">
        <v>39</v>
      </c>
      <c r="P22" t="str">
        <f>K22</f>
        <v>time</v>
      </c>
      <c r="Q22" t="str">
        <f>N22</f>
        <v>k level</v>
      </c>
      <c r="R22" t="str">
        <f>O22</f>
        <v>c level</v>
      </c>
      <c r="T22" t="s">
        <v>15</v>
      </c>
      <c r="U22" t="s">
        <v>29</v>
      </c>
      <c r="W22" t="s">
        <v>42</v>
      </c>
    </row>
    <row r="23" spans="1:26" x14ac:dyDescent="0.25">
      <c r="A23">
        <v>0</v>
      </c>
      <c r="B23">
        <v>1</v>
      </c>
      <c r="C23">
        <f>$B$19*B23</f>
        <v>0.58973184389672162</v>
      </c>
      <c r="E23" s="5">
        <f>C23-C24-1/$B$4*$B$6/(1+$B$6-$B$8)*(1-$B$3)*B24</f>
        <v>4.9884138833555802E-10</v>
      </c>
      <c r="F23" s="5">
        <f>-B24+(1+$B$6-$B$8)/(1+$B$5)*B23-1/$B$3*($B$6-$B$3*($B$5+$B$8))/(1+$B$5)*C23</f>
        <v>0</v>
      </c>
      <c r="K23">
        <f>A23</f>
        <v>0</v>
      </c>
      <c r="L23">
        <v>-0.4</v>
      </c>
      <c r="M23">
        <f>$B$19*L23</f>
        <v>-0.23589273755868867</v>
      </c>
      <c r="N23">
        <f>$G$11*(1+L23)</f>
        <v>10.327955589886441</v>
      </c>
      <c r="O23">
        <f>$G$12*(1+M23)</f>
        <v>1.5125692922106839</v>
      </c>
      <c r="P23">
        <f>K23</f>
        <v>0</v>
      </c>
      <c r="Q23">
        <f>N23</f>
        <v>10.327955589886441</v>
      </c>
      <c r="R23">
        <f>O23</f>
        <v>1.5125692922106839</v>
      </c>
      <c r="T23">
        <v>0</v>
      </c>
      <c r="U23">
        <f>T23^$B$3-($B$5+$B$8)*T23</f>
        <v>0</v>
      </c>
      <c r="W23" t="s">
        <v>16</v>
      </c>
      <c r="X23" t="s">
        <v>15</v>
      </c>
    </row>
    <row r="24" spans="1:26" x14ac:dyDescent="0.25">
      <c r="A24">
        <f t="shared" ref="A24:A41" si="0">A23+1</f>
        <v>1</v>
      </c>
      <c r="B24">
        <f>B23*$B$16</f>
        <v>0.94821650779595801</v>
      </c>
      <c r="C24">
        <f t="shared" ref="C24:C85" si="1">$B$19*B24</f>
        <v>0.55919346955582039</v>
      </c>
      <c r="E24" s="5">
        <f t="shared" ref="E24:E87" si="2">C24-C25-1/$B$4*$B$6/(1+$B$6-$B$8)*(1-$B$3)*B25</f>
        <v>4.730095620741892E-10</v>
      </c>
      <c r="F24" s="5">
        <f t="shared" ref="F24:F87" si="3">-B25+(1+$B$6-$B$8)/(1+$B$5)*B24-1/$B$3*($B$6-$B$3*($B$5+$B$8))/(1+$B$5)*C24</f>
        <v>0</v>
      </c>
      <c r="K24">
        <f t="shared" ref="K24:K26" si="4">A24</f>
        <v>1</v>
      </c>
      <c r="L24">
        <f>L23*$B$16</f>
        <v>-0.37928660311838325</v>
      </c>
      <c r="M24">
        <f t="shared" ref="M24" si="5">$B$19*L24</f>
        <v>-0.22367738782232818</v>
      </c>
      <c r="N24">
        <f t="shared" ref="N24:N26" si="6">$G$11*(1+L24)</f>
        <v>10.684500661734825</v>
      </c>
      <c r="O24">
        <f t="shared" ref="O24:O26" si="7">$G$12*(1+M24)</f>
        <v>1.5367498802158293</v>
      </c>
      <c r="P24">
        <f>K28</f>
        <v>5</v>
      </c>
      <c r="Q24">
        <f>N28</f>
        <v>11.935365339269451</v>
      </c>
      <c r="R24">
        <f>O28</f>
        <v>1.621582474481823</v>
      </c>
      <c r="T24">
        <f>T23+1</f>
        <v>1</v>
      </c>
      <c r="U24">
        <f t="shared" ref="U24:U83" si="8">T24^$B$3-($B$5+$B$8)*T24</f>
        <v>0.96499999999999997</v>
      </c>
      <c r="W24">
        <v>0</v>
      </c>
      <c r="X24">
        <f>(B3/(B7+B8))^(1/(1-B3))</f>
        <v>17.213259316477401</v>
      </c>
    </row>
    <row r="25" spans="1:26" x14ac:dyDescent="0.25">
      <c r="A25">
        <f t="shared" si="0"/>
        <v>2</v>
      </c>
      <c r="B25">
        <f t="shared" ref="B25:B41" si="9">B24*$B$16</f>
        <v>0.89911454565676208</v>
      </c>
      <c r="C25">
        <f t="shared" si="1"/>
        <v>0.53023647888452541</v>
      </c>
      <c r="E25" s="5">
        <f t="shared" si="2"/>
        <v>4.4851548516855466E-10</v>
      </c>
      <c r="F25" s="5">
        <f t="shared" si="3"/>
        <v>0</v>
      </c>
      <c r="K25">
        <f t="shared" si="4"/>
        <v>2</v>
      </c>
      <c r="L25">
        <f t="shared" ref="L25:L26" si="10">L24*$B$16</f>
        <v>-0.35964581826270486</v>
      </c>
      <c r="M25">
        <f t="shared" ref="M25:M26" si="11">$B$19*L25</f>
        <v>-0.21209459155381019</v>
      </c>
      <c r="N25">
        <f t="shared" si="6"/>
        <v>11.022582584634758</v>
      </c>
      <c r="O25">
        <f t="shared" si="7"/>
        <v>1.5596783129305209</v>
      </c>
      <c r="P25">
        <f>K33</f>
        <v>10</v>
      </c>
      <c r="Q25">
        <f>N33</f>
        <v>13.167516972959893</v>
      </c>
      <c r="R25">
        <f>O33</f>
        <v>1.7051459657949346</v>
      </c>
      <c r="T25">
        <f>T24+1</f>
        <v>2</v>
      </c>
      <c r="U25">
        <f t="shared" si="8"/>
        <v>1.1899210498948731</v>
      </c>
      <c r="W25">
        <v>5</v>
      </c>
      <c r="X25">
        <f>(B3/(B7+B8))^(1/(1-B3))</f>
        <v>17.213259316477401</v>
      </c>
    </row>
    <row r="26" spans="1:26" x14ac:dyDescent="0.25">
      <c r="A26">
        <f t="shared" si="0"/>
        <v>3</v>
      </c>
      <c r="B26">
        <f t="shared" si="9"/>
        <v>0.8525552545912044</v>
      </c>
      <c r="C26">
        <f>$B$19*B26</f>
        <v>0.50277898231390994</v>
      </c>
      <c r="E26" s="5">
        <f>C26-C27-1/$B$4*$B$6/(1+$B$6-$B$8)*(1-$B$3)*B27</f>
        <v>4.2528985541578912E-10</v>
      </c>
      <c r="F26" s="5">
        <f t="shared" si="3"/>
        <v>0</v>
      </c>
      <c r="K26">
        <f t="shared" si="4"/>
        <v>3</v>
      </c>
      <c r="L26">
        <f t="shared" si="10"/>
        <v>-0.34102210183648179</v>
      </c>
      <c r="M26">
        <f t="shared" si="11"/>
        <v>-0.20111159292556399</v>
      </c>
      <c r="N26">
        <f t="shared" si="6"/>
        <v>11.343157444915875</v>
      </c>
      <c r="O26">
        <f t="shared" si="7"/>
        <v>1.5814194313284802</v>
      </c>
      <c r="P26">
        <f>K38</f>
        <v>15</v>
      </c>
      <c r="Q26">
        <f>N38</f>
        <v>14.112016438008407</v>
      </c>
      <c r="R26">
        <f>O38</f>
        <v>1.7692011280694255</v>
      </c>
      <c r="T26">
        <f t="shared" ref="T26:T68" si="12">T25+1</f>
        <v>3</v>
      </c>
      <c r="U26">
        <f t="shared" si="8"/>
        <v>1.3372495703074083</v>
      </c>
    </row>
    <row r="27" spans="1:26" x14ac:dyDescent="0.25">
      <c r="A27">
        <f t="shared" si="0"/>
        <v>4</v>
      </c>
      <c r="B27">
        <f>B26*$B$16</f>
        <v>0.80840696621156571</v>
      </c>
      <c r="C27">
        <f>$B$19*B27</f>
        <v>0.47674333080290138</v>
      </c>
      <c r="E27" s="5">
        <f t="shared" si="2"/>
        <v>4.0326681924329755E-10</v>
      </c>
      <c r="F27" s="5">
        <f t="shared" si="3"/>
        <v>0</v>
      </c>
      <c r="K27">
        <f t="shared" ref="K27:K90" si="13">A27</f>
        <v>4</v>
      </c>
      <c r="L27">
        <f t="shared" ref="L27:L90" si="14">L26*$B$16</f>
        <v>-0.32336278648462635</v>
      </c>
      <c r="M27">
        <f t="shared" ref="M27:M90" si="15">$B$19*L27</f>
        <v>-0.1906973323211606</v>
      </c>
      <c r="N27">
        <f t="shared" ref="N27:N90" si="16">$G$11*(1+L27)</f>
        <v>11.647131819418814</v>
      </c>
      <c r="O27">
        <f t="shared" ref="O27:O90" si="17">$G$12*(1+M27)</f>
        <v>1.6020347186913719</v>
      </c>
      <c r="P27">
        <f>K43</f>
        <v>20</v>
      </c>
      <c r="Q27">
        <f>N43</f>
        <v>14.836017620237133</v>
      </c>
      <c r="R27">
        <f>O43</f>
        <v>1.8183022815700278</v>
      </c>
      <c r="T27">
        <f t="shared" si="12"/>
        <v>4</v>
      </c>
      <c r="U27">
        <f t="shared" si="8"/>
        <v>1.4474010519681992</v>
      </c>
      <c r="W27" t="s">
        <v>35</v>
      </c>
      <c r="Z27">
        <f>(B3/(B5+B8))^(1/(1-B3))</f>
        <v>29.39111427849366</v>
      </c>
    </row>
    <row r="28" spans="1:26" x14ac:dyDescent="0.25">
      <c r="A28">
        <f t="shared" si="0"/>
        <v>5</v>
      </c>
      <c r="B28">
        <f>B27*$B$16</f>
        <v>0.76654483037905585</v>
      </c>
      <c r="C28">
        <f t="shared" si="1"/>
        <v>0.45205589624894033</v>
      </c>
      <c r="E28" s="5">
        <f>C28-C29-1/$B$4*$B$6/(1+$B$6-$B$8)*(1-$B$3)*B29</f>
        <v>3.8238425967285217E-10</v>
      </c>
      <c r="F28" s="5">
        <f t="shared" si="3"/>
        <v>6.9388939039072284E-17</v>
      </c>
      <c r="K28">
        <f t="shared" si="13"/>
        <v>5</v>
      </c>
      <c r="L28">
        <f t="shared" si="14"/>
        <v>-0.30661793215162242</v>
      </c>
      <c r="M28">
        <f t="shared" si="15"/>
        <v>-0.18082235849957617</v>
      </c>
      <c r="N28">
        <f t="shared" si="16"/>
        <v>11.935365339269451</v>
      </c>
      <c r="O28">
        <f t="shared" si="17"/>
        <v>1.621582474481823</v>
      </c>
      <c r="P28">
        <f>K48</f>
        <v>25</v>
      </c>
      <c r="Q28">
        <f>N48</f>
        <v>15.390996983662884</v>
      </c>
      <c r="R28">
        <f>O48</f>
        <v>1.8559405169515633</v>
      </c>
      <c r="T28">
        <f t="shared" si="12"/>
        <v>5</v>
      </c>
      <c r="U28">
        <f t="shared" si="8"/>
        <v>1.5349759466766968</v>
      </c>
    </row>
    <row r="29" spans="1:26" x14ac:dyDescent="0.25">
      <c r="A29">
        <f t="shared" si="0"/>
        <v>6</v>
      </c>
      <c r="B29">
        <f t="shared" si="9"/>
        <v>0.72685046213107329</v>
      </c>
      <c r="C29">
        <f t="shared" si="1"/>
        <v>0.42864686326974211</v>
      </c>
      <c r="E29" s="5">
        <f t="shared" si="2"/>
        <v>3.6258312671733073E-10</v>
      </c>
      <c r="F29" s="5">
        <f t="shared" si="3"/>
        <v>9.0205620750793969E-17</v>
      </c>
      <c r="K29">
        <f t="shared" si="13"/>
        <v>6</v>
      </c>
      <c r="L29">
        <f t="shared" si="14"/>
        <v>-0.29074018485242942</v>
      </c>
      <c r="M29">
        <f t="shared" si="15"/>
        <v>-0.1714587453078969</v>
      </c>
      <c r="N29">
        <f t="shared" si="16"/>
        <v>12.208673120891961</v>
      </c>
      <c r="O29">
        <f t="shared" si="17"/>
        <v>1.6401179792126932</v>
      </c>
      <c r="P29">
        <f>K53</f>
        <v>30</v>
      </c>
      <c r="Q29">
        <f>N53</f>
        <v>15.816413545663956</v>
      </c>
      <c r="R29">
        <f>O53</f>
        <v>1.8847919117078691</v>
      </c>
      <c r="T29">
        <f t="shared" si="12"/>
        <v>6</v>
      </c>
      <c r="U29">
        <f t="shared" si="8"/>
        <v>1.6071205928321397</v>
      </c>
    </row>
    <row r="30" spans="1:26" x14ac:dyDescent="0.25">
      <c r="A30">
        <f t="shared" si="0"/>
        <v>7</v>
      </c>
      <c r="B30">
        <f t="shared" si="9"/>
        <v>0.6892116068918045</v>
      </c>
      <c r="C30">
        <f t="shared" si="1"/>
        <v>0.4064500317673263</v>
      </c>
      <c r="E30" s="5">
        <f t="shared" si="2"/>
        <v>3.4380725696947501E-10</v>
      </c>
      <c r="F30" s="5">
        <f t="shared" si="3"/>
        <v>0</v>
      </c>
      <c r="K30">
        <f t="shared" si="13"/>
        <v>7</v>
      </c>
      <c r="L30">
        <f t="shared" si="14"/>
        <v>-0.27568464275672189</v>
      </c>
      <c r="M30">
        <f t="shared" si="15"/>
        <v>-0.16258001270693057</v>
      </c>
      <c r="N30">
        <f t="shared" si="16"/>
        <v>12.467828071135514</v>
      </c>
      <c r="O30">
        <f t="shared" si="17"/>
        <v>1.657693650778834</v>
      </c>
      <c r="P30">
        <f>K58</f>
        <v>35</v>
      </c>
      <c r="Q30">
        <f>N58</f>
        <v>16.142514412023509</v>
      </c>
      <c r="R30">
        <f>O58</f>
        <v>1.9069077992075409</v>
      </c>
      <c r="T30">
        <f t="shared" si="12"/>
        <v>7</v>
      </c>
      <c r="U30">
        <f t="shared" si="8"/>
        <v>1.6679311827723888</v>
      </c>
    </row>
    <row r="31" spans="1:26" x14ac:dyDescent="0.25">
      <c r="A31">
        <f t="shared" si="0"/>
        <v>8</v>
      </c>
      <c r="B31">
        <f t="shared" si="9"/>
        <v>0.65352182301938744</v>
      </c>
      <c r="C31">
        <f t="shared" si="1"/>
        <v>0.38540262971597034</v>
      </c>
      <c r="E31" s="5">
        <f t="shared" si="2"/>
        <v>3.260037274854799E-10</v>
      </c>
      <c r="F31" s="5">
        <f t="shared" si="3"/>
        <v>0</v>
      </c>
      <c r="K31">
        <f t="shared" si="13"/>
        <v>8</v>
      </c>
      <c r="L31">
        <f t="shared" si="14"/>
        <v>-0.2614087292077551</v>
      </c>
      <c r="M31">
        <f t="shared" si="15"/>
        <v>-0.15416105188638821</v>
      </c>
      <c r="N31">
        <f t="shared" si="16"/>
        <v>12.713563073033493</v>
      </c>
      <c r="O31">
        <f t="shared" si="17"/>
        <v>1.6743591926934487</v>
      </c>
      <c r="P31">
        <f>K63</f>
        <v>40</v>
      </c>
      <c r="Q31">
        <f>N63</f>
        <v>16.392485345313553</v>
      </c>
      <c r="R31">
        <f>O63</f>
        <v>1.9238606184396589</v>
      </c>
      <c r="T31">
        <f t="shared" si="12"/>
        <v>8</v>
      </c>
      <c r="U31">
        <f t="shared" si="8"/>
        <v>1.7199999999999998</v>
      </c>
    </row>
    <row r="32" spans="1:26" x14ac:dyDescent="0.25">
      <c r="A32">
        <f t="shared" si="0"/>
        <v>9</v>
      </c>
      <c r="B32">
        <f t="shared" si="9"/>
        <v>0.61968018079189169</v>
      </c>
      <c r="C32">
        <f t="shared" si="1"/>
        <v>0.36544513564465608</v>
      </c>
      <c r="E32" s="5">
        <f t="shared" si="2"/>
        <v>3.0912211332334572E-10</v>
      </c>
      <c r="F32" s="5">
        <f t="shared" si="3"/>
        <v>9.7144514654701197E-17</v>
      </c>
      <c r="K32">
        <f t="shared" si="13"/>
        <v>9</v>
      </c>
      <c r="L32">
        <f t="shared" si="14"/>
        <v>-0.24787207231675679</v>
      </c>
      <c r="M32">
        <f t="shared" si="15"/>
        <v>-0.14617805425786251</v>
      </c>
      <c r="N32">
        <f t="shared" si="16"/>
        <v>12.946573058376428</v>
      </c>
      <c r="O32">
        <f t="shared" si="17"/>
        <v>1.6901617346482518</v>
      </c>
      <c r="P32">
        <f>K68</f>
        <v>45</v>
      </c>
      <c r="Q32">
        <f>N68</f>
        <v>16.584099271972065</v>
      </c>
      <c r="R32">
        <f>O68</f>
        <v>1.9368557143823897</v>
      </c>
      <c r="T32">
        <f t="shared" si="12"/>
        <v>9</v>
      </c>
      <c r="U32">
        <f t="shared" si="8"/>
        <v>1.7650838230519041</v>
      </c>
    </row>
    <row r="33" spans="1:21" x14ac:dyDescent="0.25">
      <c r="A33">
        <f t="shared" si="0"/>
        <v>10</v>
      </c>
      <c r="B33">
        <f t="shared" si="9"/>
        <v>0.58759097698085538</v>
      </c>
      <c r="C33">
        <f t="shared" si="1"/>
        <v>0.34652111031199595</v>
      </c>
      <c r="E33" s="5">
        <f t="shared" si="2"/>
        <v>2.9311470264858919E-10</v>
      </c>
      <c r="F33" s="5">
        <f t="shared" si="3"/>
        <v>5.5511151231257827E-17</v>
      </c>
      <c r="K33">
        <f t="shared" si="13"/>
        <v>10</v>
      </c>
      <c r="L33">
        <f t="shared" si="14"/>
        <v>-0.23503639079234229</v>
      </c>
      <c r="M33">
        <f t="shared" si="15"/>
        <v>-0.13860844412479845</v>
      </c>
      <c r="N33">
        <f t="shared" si="16"/>
        <v>13.167516972959893</v>
      </c>
      <c r="O33">
        <f t="shared" si="17"/>
        <v>1.7051459657949346</v>
      </c>
      <c r="P33">
        <f>K73</f>
        <v>50</v>
      </c>
      <c r="Q33">
        <f>N73</f>
        <v>16.730979936880779</v>
      </c>
      <c r="R33">
        <f>O73</f>
        <v>1.9468170379975698</v>
      </c>
      <c r="T33">
        <f t="shared" si="12"/>
        <v>10</v>
      </c>
      <c r="U33">
        <f t="shared" si="8"/>
        <v>1.8044346900318837</v>
      </c>
    </row>
    <row r="34" spans="1:21" x14ac:dyDescent="0.25">
      <c r="A34">
        <f t="shared" si="0"/>
        <v>11</v>
      </c>
      <c r="B34">
        <f t="shared" si="9"/>
        <v>0.5571634642052018</v>
      </c>
      <c r="C34">
        <f t="shared" si="1"/>
        <v>0.32857703709761871</v>
      </c>
      <c r="E34" s="5">
        <f t="shared" si="2"/>
        <v>2.7793612897286657E-10</v>
      </c>
      <c r="F34" s="5">
        <f t="shared" si="3"/>
        <v>0</v>
      </c>
      <c r="K34">
        <f t="shared" si="13"/>
        <v>11</v>
      </c>
      <c r="L34">
        <f t="shared" si="14"/>
        <v>-0.22286538568208086</v>
      </c>
      <c r="M34">
        <f t="shared" si="15"/>
        <v>-0.13143081483904756</v>
      </c>
      <c r="N34">
        <f t="shared" si="16"/>
        <v>13.377019640064995</v>
      </c>
      <c r="O34">
        <f t="shared" si="17"/>
        <v>1.7193542611248496</v>
      </c>
      <c r="P34">
        <f>K78</f>
        <v>55</v>
      </c>
      <c r="Q34">
        <f>N78</f>
        <v>16.843570551249194</v>
      </c>
      <c r="R34">
        <f>O78</f>
        <v>1.954452839118519</v>
      </c>
      <c r="T34">
        <f t="shared" si="12"/>
        <v>11</v>
      </c>
      <c r="U34">
        <f t="shared" si="8"/>
        <v>1.8389800905693157</v>
      </c>
    </row>
    <row r="35" spans="1:21" x14ac:dyDescent="0.25">
      <c r="A35">
        <f t="shared" si="0"/>
        <v>12</v>
      </c>
      <c r="B35">
        <f t="shared" si="9"/>
        <v>0.52831159430015473</v>
      </c>
      <c r="C35">
        <f t="shared" si="1"/>
        <v>0.311562170658647</v>
      </c>
      <c r="E35" s="5">
        <f t="shared" si="2"/>
        <v>2.6354367646530541E-10</v>
      </c>
      <c r="F35" s="5">
        <f t="shared" si="3"/>
        <v>-6.9388939039072284E-17</v>
      </c>
      <c r="K35">
        <f t="shared" si="13"/>
        <v>12</v>
      </c>
      <c r="L35">
        <f t="shared" si="14"/>
        <v>-0.21132463772006202</v>
      </c>
      <c r="M35">
        <f t="shared" si="15"/>
        <v>-0.12462486826345887</v>
      </c>
      <c r="N35">
        <f t="shared" si="16"/>
        <v>13.575673527441332</v>
      </c>
      <c r="O35">
        <f t="shared" si="17"/>
        <v>1.7328268013043149</v>
      </c>
      <c r="P35">
        <f>K83</f>
        <v>60</v>
      </c>
      <c r="Q35">
        <f>N83</f>
        <v>16.929876304642502</v>
      </c>
      <c r="R35">
        <f>O83</f>
        <v>1.9603060229935851</v>
      </c>
      <c r="T35">
        <f t="shared" si="12"/>
        <v>12</v>
      </c>
      <c r="U35">
        <f t="shared" si="8"/>
        <v>1.8694284851066638</v>
      </c>
    </row>
    <row r="36" spans="1:21" x14ac:dyDescent="0.25">
      <c r="A36">
        <f t="shared" si="0"/>
        <v>13</v>
      </c>
      <c r="B36">
        <f t="shared" si="9"/>
        <v>0.50095377497540772</v>
      </c>
      <c r="C36">
        <f t="shared" si="1"/>
        <v>0.29542839342327054</v>
      </c>
      <c r="E36" s="5">
        <f t="shared" si="2"/>
        <v>2.4989642126438394E-10</v>
      </c>
      <c r="F36" s="5">
        <f t="shared" si="3"/>
        <v>0</v>
      </c>
      <c r="K36">
        <f t="shared" si="13"/>
        <v>13</v>
      </c>
      <c r="L36">
        <f t="shared" si="14"/>
        <v>-0.20038150999016319</v>
      </c>
      <c r="M36">
        <f t="shared" si="15"/>
        <v>-0.11817135736930828</v>
      </c>
      <c r="N36">
        <f t="shared" si="16"/>
        <v>13.764040422789417</v>
      </c>
      <c r="O36">
        <f t="shared" si="17"/>
        <v>1.7456016863044284</v>
      </c>
      <c r="T36">
        <f t="shared" si="12"/>
        <v>13</v>
      </c>
      <c r="U36">
        <f t="shared" si="8"/>
        <v>1.8963346877207572</v>
      </c>
    </row>
    <row r="37" spans="1:21" x14ac:dyDescent="0.25">
      <c r="A37">
        <f t="shared" si="0"/>
        <v>14</v>
      </c>
      <c r="B37">
        <f t="shared" si="9"/>
        <v>0.47501263907438329</v>
      </c>
      <c r="C37">
        <f t="shared" si="1"/>
        <v>0.280130079515584</v>
      </c>
      <c r="E37" s="5">
        <f t="shared" si="2"/>
        <v>2.3695595485762055E-10</v>
      </c>
      <c r="F37" s="5">
        <f t="shared" si="3"/>
        <v>0</v>
      </c>
      <c r="K37">
        <f t="shared" si="13"/>
        <v>14</v>
      </c>
      <c r="L37">
        <f t="shared" si="14"/>
        <v>-0.19000505562975342</v>
      </c>
      <c r="M37">
        <f t="shared" si="15"/>
        <v>-0.11205203180623365</v>
      </c>
      <c r="N37">
        <f t="shared" si="16"/>
        <v>13.942653022480741</v>
      </c>
      <c r="O37">
        <f t="shared" si="17"/>
        <v>1.757715043146731</v>
      </c>
      <c r="T37">
        <f t="shared" si="12"/>
        <v>14</v>
      </c>
      <c r="U37">
        <f t="shared" si="8"/>
        <v>1.9201422641752297</v>
      </c>
    </row>
    <row r="38" spans="1:21" x14ac:dyDescent="0.25">
      <c r="A38">
        <f t="shared" si="0"/>
        <v>15</v>
      </c>
      <c r="B38">
        <f t="shared" si="9"/>
        <v>0.45041482578205355</v>
      </c>
      <c r="C38">
        <f t="shared" si="1"/>
        <v>0.26562396572687108</v>
      </c>
      <c r="E38" s="5">
        <f t="shared" si="2"/>
        <v>2.2468553059762364E-10</v>
      </c>
      <c r="F38" s="5">
        <f t="shared" si="3"/>
        <v>0</v>
      </c>
      <c r="K38">
        <f t="shared" si="13"/>
        <v>15</v>
      </c>
      <c r="L38">
        <f t="shared" si="14"/>
        <v>-0.18016593031282152</v>
      </c>
      <c r="M38">
        <f t="shared" si="15"/>
        <v>-0.10624958629074849</v>
      </c>
      <c r="N38">
        <f t="shared" si="16"/>
        <v>14.112016438008407</v>
      </c>
      <c r="O38">
        <f t="shared" si="17"/>
        <v>1.7692011280694255</v>
      </c>
      <c r="T38">
        <f t="shared" si="12"/>
        <v>15</v>
      </c>
      <c r="U38">
        <f t="shared" si="8"/>
        <v>1.9412120743304704</v>
      </c>
    </row>
    <row r="39" spans="1:21" x14ac:dyDescent="0.25">
      <c r="A39">
        <f t="shared" si="0"/>
        <v>16</v>
      </c>
      <c r="B39">
        <f t="shared" si="9"/>
        <v>0.42709077316258365</v>
      </c>
      <c r="C39">
        <f t="shared" si="1"/>
        <v>0.25186902916844695</v>
      </c>
      <c r="E39" s="5">
        <f t="shared" si="2"/>
        <v>2.1305057891496393E-10</v>
      </c>
      <c r="F39" s="5">
        <f t="shared" si="3"/>
        <v>4.163336342344337E-17</v>
      </c>
      <c r="K39">
        <f t="shared" si="13"/>
        <v>16</v>
      </c>
      <c r="L39">
        <f t="shared" si="14"/>
        <v>-0.17083630926503354</v>
      </c>
      <c r="M39">
        <f t="shared" si="15"/>
        <v>-0.10074761166737882</v>
      </c>
      <c r="N39">
        <f t="shared" si="16"/>
        <v>14.272609624428448</v>
      </c>
      <c r="O39">
        <f t="shared" si="17"/>
        <v>1.7800924234030706</v>
      </c>
      <c r="T39">
        <f t="shared" si="12"/>
        <v>16</v>
      </c>
      <c r="U39">
        <f t="shared" si="8"/>
        <v>1.9598420997897459</v>
      </c>
    </row>
    <row r="40" spans="1:21" x14ac:dyDescent="0.25">
      <c r="A40">
        <f t="shared" si="0"/>
        <v>17</v>
      </c>
      <c r="B40">
        <f t="shared" si="9"/>
        <v>0.40497452144010071</v>
      </c>
      <c r="C40">
        <f t="shared" si="1"/>
        <v>0.23882637126006301</v>
      </c>
      <c r="E40" s="5">
        <f t="shared" si="2"/>
        <v>2.0201801863295454E-10</v>
      </c>
      <c r="F40" s="5">
        <f t="shared" si="3"/>
        <v>0</v>
      </c>
      <c r="K40">
        <f t="shared" si="13"/>
        <v>17</v>
      </c>
      <c r="L40">
        <f t="shared" si="14"/>
        <v>-0.16198980857604037</v>
      </c>
      <c r="M40">
        <f t="shared" si="15"/>
        <v>-9.5530548504025259E-2</v>
      </c>
      <c r="N40">
        <f t="shared" si="16"/>
        <v>14.424886734831484</v>
      </c>
      <c r="O40">
        <f t="shared" si="17"/>
        <v>1.7904197294297139</v>
      </c>
      <c r="T40">
        <f t="shared" si="12"/>
        <v>17</v>
      </c>
      <c r="U40">
        <f t="shared" si="8"/>
        <v>1.9762815906582349</v>
      </c>
    </row>
    <row r="41" spans="1:21" x14ac:dyDescent="0.25">
      <c r="A41">
        <f t="shared" si="0"/>
        <v>18</v>
      </c>
      <c r="B41">
        <f t="shared" si="9"/>
        <v>0.38400352646627162</v>
      </c>
      <c r="C41">
        <f t="shared" si="1"/>
        <v>0.22645910772579791</v>
      </c>
      <c r="E41" s="5">
        <f t="shared" si="2"/>
        <v>1.9155685891669716E-10</v>
      </c>
      <c r="F41" s="5">
        <f t="shared" si="3"/>
        <v>0</v>
      </c>
      <c r="K41">
        <f t="shared" si="13"/>
        <v>18</v>
      </c>
      <c r="L41">
        <f t="shared" si="14"/>
        <v>-0.15360141058650872</v>
      </c>
      <c r="M41">
        <f t="shared" si="15"/>
        <v>-9.0583643090319202E-2</v>
      </c>
      <c r="N41">
        <f t="shared" si="16"/>
        <v>14.56927840467511</v>
      </c>
      <c r="O41">
        <f t="shared" si="17"/>
        <v>1.8002122514852379</v>
      </c>
      <c r="T41">
        <f t="shared" si="12"/>
        <v>18</v>
      </c>
      <c r="U41">
        <f t="shared" si="8"/>
        <v>1.9907413942088963</v>
      </c>
    </row>
    <row r="42" spans="1:21" x14ac:dyDescent="0.25">
      <c r="A42">
        <f t="shared" ref="A42:A105" si="18">A41+1</f>
        <v>19</v>
      </c>
      <c r="B42">
        <f t="shared" ref="B42:B105" si="19">B41*$B$16</f>
        <v>0.36411848284718079</v>
      </c>
      <c r="C42">
        <f t="shared" si="1"/>
        <v>0.21473226428634473</v>
      </c>
      <c r="E42" s="5">
        <f t="shared" si="2"/>
        <v>1.8163737874887786E-10</v>
      </c>
      <c r="F42" s="5">
        <f t="shared" si="3"/>
        <v>4.5102810375396984E-17</v>
      </c>
      <c r="K42">
        <f t="shared" si="13"/>
        <v>19</v>
      </c>
      <c r="L42">
        <f t="shared" si="14"/>
        <v>-0.1456473931388724</v>
      </c>
      <c r="M42">
        <f t="shared" si="15"/>
        <v>-8.5892905714537948E-2</v>
      </c>
      <c r="N42">
        <f t="shared" si="16"/>
        <v>14.706192969609059</v>
      </c>
      <c r="O42">
        <f t="shared" si="17"/>
        <v>1.8094976825512417</v>
      </c>
      <c r="T42">
        <f t="shared" si="12"/>
        <v>19</v>
      </c>
      <c r="U42">
        <f t="shared" si="8"/>
        <v>2.0034016487219444</v>
      </c>
    </row>
    <row r="43" spans="1:21" x14ac:dyDescent="0.25">
      <c r="A43">
        <f t="shared" si="18"/>
        <v>20</v>
      </c>
      <c r="B43">
        <f t="shared" si="19"/>
        <v>0.34526315622931619</v>
      </c>
      <c r="C43">
        <f t="shared" si="1"/>
        <v>0.20361267775271649</v>
      </c>
      <c r="E43" s="5">
        <f t="shared" si="2"/>
        <v>1.7223153112033707E-10</v>
      </c>
      <c r="F43" s="5">
        <f t="shared" si="3"/>
        <v>0</v>
      </c>
      <c r="K43">
        <f t="shared" si="13"/>
        <v>20</v>
      </c>
      <c r="L43">
        <f t="shared" si="14"/>
        <v>-0.13810526249172655</v>
      </c>
      <c r="M43">
        <f t="shared" si="15"/>
        <v>-8.1445071101086647E-2</v>
      </c>
      <c r="N43">
        <f t="shared" si="16"/>
        <v>14.836017620237133</v>
      </c>
      <c r="O43">
        <f t="shared" si="17"/>
        <v>1.8183022815700278</v>
      </c>
      <c r="T43">
        <f t="shared" si="12"/>
        <v>20</v>
      </c>
      <c r="U43">
        <f t="shared" si="8"/>
        <v>2.0144176165949061</v>
      </c>
    </row>
    <row r="44" spans="1:21" x14ac:dyDescent="0.25">
      <c r="A44">
        <f t="shared" si="18"/>
        <v>21</v>
      </c>
      <c r="B44">
        <f t="shared" si="19"/>
        <v>0.32738422427037245</v>
      </c>
      <c r="C44">
        <f t="shared" si="1"/>
        <v>0.19306890224166459</v>
      </c>
      <c r="E44" s="5">
        <f t="shared" si="2"/>
        <v>1.6331280078274446E-10</v>
      </c>
      <c r="F44" s="5">
        <f t="shared" si="3"/>
        <v>0</v>
      </c>
      <c r="K44">
        <f t="shared" si="13"/>
        <v>21</v>
      </c>
      <c r="L44">
        <f t="shared" si="14"/>
        <v>-0.13095368970814905</v>
      </c>
      <c r="M44">
        <f t="shared" si="15"/>
        <v>-7.7227560896665881E-2</v>
      </c>
      <c r="N44">
        <f t="shared" si="16"/>
        <v>14.959119497081515</v>
      </c>
      <c r="O44">
        <f t="shared" si="17"/>
        <v>1.826650947704165</v>
      </c>
      <c r="T44">
        <f t="shared" si="12"/>
        <v>21</v>
      </c>
      <c r="U44">
        <f t="shared" si="8"/>
        <v>2.0239241763811204</v>
      </c>
    </row>
    <row r="45" spans="1:21" x14ac:dyDescent="0.25">
      <c r="A45">
        <f t="shared" si="18"/>
        <v>22</v>
      </c>
      <c r="B45">
        <f t="shared" si="19"/>
        <v>0.31043112584514126</v>
      </c>
      <c r="C45">
        <f t="shared" si="1"/>
        <v>0.1830711202475904</v>
      </c>
      <c r="E45" s="5">
        <f t="shared" si="2"/>
        <v>1.548558885289264E-10</v>
      </c>
      <c r="F45" s="5">
        <f t="shared" si="3"/>
        <v>2.7755575615628914E-17</v>
      </c>
      <c r="K45">
        <f t="shared" si="13"/>
        <v>22</v>
      </c>
      <c r="L45">
        <f t="shared" si="14"/>
        <v>-0.12417245033805659</v>
      </c>
      <c r="M45">
        <f t="shared" si="15"/>
        <v>-7.3228448099036211E-2</v>
      </c>
      <c r="N45">
        <f t="shared" si="16"/>
        <v>15.075846728846022</v>
      </c>
      <c r="O45">
        <f t="shared" si="17"/>
        <v>1.8345672907506312</v>
      </c>
      <c r="T45">
        <f t="shared" si="12"/>
        <v>22</v>
      </c>
      <c r="U45">
        <f t="shared" si="8"/>
        <v>2.0320393306553872</v>
      </c>
    </row>
    <row r="46" spans="1:21" x14ac:dyDescent="0.25">
      <c r="A46">
        <f t="shared" si="18"/>
        <v>23</v>
      </c>
      <c r="B46">
        <f t="shared" si="19"/>
        <v>0.29435591806004741</v>
      </c>
      <c r="C46">
        <f t="shared" si="1"/>
        <v>0.17359105831946406</v>
      </c>
      <c r="E46" s="5">
        <f t="shared" si="2"/>
        <v>1.4683691589023606E-10</v>
      </c>
      <c r="F46" s="5">
        <f t="shared" si="3"/>
        <v>5.2041704279304213E-17</v>
      </c>
      <c r="K46">
        <f t="shared" si="13"/>
        <v>23</v>
      </c>
      <c r="L46">
        <f t="shared" si="14"/>
        <v>-0.11774236722401904</v>
      </c>
      <c r="M46">
        <f t="shared" si="15"/>
        <v>-6.9436423327785671E-2</v>
      </c>
      <c r="N46">
        <f t="shared" si="16"/>
        <v>15.186529416914453</v>
      </c>
      <c r="O46">
        <f t="shared" si="17"/>
        <v>1.8420736979086658</v>
      </c>
      <c r="T46">
        <f t="shared" si="12"/>
        <v>23</v>
      </c>
      <c r="U46">
        <f t="shared" si="8"/>
        <v>2.0388669798515653</v>
      </c>
    </row>
    <row r="47" spans="1:21" x14ac:dyDescent="0.25">
      <c r="A47">
        <f t="shared" si="18"/>
        <v>24</v>
      </c>
      <c r="B47">
        <f t="shared" si="19"/>
        <v>0.27911314067197129</v>
      </c>
      <c r="C47">
        <f t="shared" si="1"/>
        <v>0.16460190710428668</v>
      </c>
      <c r="E47" s="5">
        <f t="shared" si="2"/>
        <v>1.392331545196912E-10</v>
      </c>
      <c r="F47" s="5">
        <f t="shared" si="3"/>
        <v>-3.1225022567582528E-17</v>
      </c>
      <c r="K47">
        <f t="shared" si="13"/>
        <v>24</v>
      </c>
      <c r="L47">
        <f t="shared" si="14"/>
        <v>-0.1116452562687886</v>
      </c>
      <c r="M47">
        <f t="shared" si="15"/>
        <v>-6.5840762841714723E-2</v>
      </c>
      <c r="N47">
        <f t="shared" si="16"/>
        <v>15.291480568868169</v>
      </c>
      <c r="O47">
        <f t="shared" si="17"/>
        <v>1.8491913970901521</v>
      </c>
      <c r="T47">
        <f t="shared" si="12"/>
        <v>24</v>
      </c>
      <c r="U47">
        <f t="shared" si="8"/>
        <v>2.0444991406148167</v>
      </c>
    </row>
    <row r="48" spans="1:21" x14ac:dyDescent="0.25">
      <c r="A48">
        <f t="shared" si="18"/>
        <v>25</v>
      </c>
      <c r="B48">
        <f t="shared" si="19"/>
        <v>0.26465968752793861</v>
      </c>
      <c r="C48">
        <f t="shared" si="1"/>
        <v>0.15607824553098143</v>
      </c>
      <c r="E48" s="5">
        <f t="shared" si="2"/>
        <v>1.320232170115565E-10</v>
      </c>
      <c r="F48" s="5">
        <f t="shared" si="3"/>
        <v>0</v>
      </c>
      <c r="K48">
        <f t="shared" si="13"/>
        <v>25</v>
      </c>
      <c r="L48">
        <f t="shared" si="14"/>
        <v>-0.10586387501117552</v>
      </c>
      <c r="M48">
        <f t="shared" si="15"/>
        <v>-6.2431298212392607E-2</v>
      </c>
      <c r="N48">
        <f t="shared" si="16"/>
        <v>15.390996983662884</v>
      </c>
      <c r="O48">
        <f t="shared" si="17"/>
        <v>1.8559405169515633</v>
      </c>
      <c r="T48">
        <f t="shared" si="12"/>
        <v>25</v>
      </c>
      <c r="U48">
        <f t="shared" si="8"/>
        <v>2.0490177382128656</v>
      </c>
    </row>
    <row r="49" spans="1:21" x14ac:dyDescent="0.25">
      <c r="A49">
        <f t="shared" si="18"/>
        <v>26</v>
      </c>
      <c r="B49">
        <f t="shared" si="19"/>
        <v>0.2509546846621114</v>
      </c>
      <c r="C49">
        <f t="shared" si="1"/>
        <v>0.14799596892030728</v>
      </c>
      <c r="E49" s="5">
        <f t="shared" si="2"/>
        <v>1.2518656684196161E-10</v>
      </c>
      <c r="F49" s="5">
        <f t="shared" si="3"/>
        <v>0</v>
      </c>
      <c r="K49">
        <f t="shared" si="13"/>
        <v>26</v>
      </c>
      <c r="L49">
        <f t="shared" si="14"/>
        <v>-0.10038187386484464</v>
      </c>
      <c r="M49">
        <f t="shared" si="15"/>
        <v>-5.9198387568122957E-2</v>
      </c>
      <c r="N49">
        <f t="shared" si="16"/>
        <v>15.485360090967905</v>
      </c>
      <c r="O49">
        <f t="shared" si="17"/>
        <v>1.8623401438172467</v>
      </c>
      <c r="T49">
        <f t="shared" si="12"/>
        <v>26</v>
      </c>
      <c r="U49">
        <f t="shared" si="8"/>
        <v>2.0524960684073701</v>
      </c>
    </row>
    <row r="50" spans="1:21" x14ac:dyDescent="0.25">
      <c r="A50">
        <f t="shared" si="18"/>
        <v>27</v>
      </c>
      <c r="B50">
        <f t="shared" si="19"/>
        <v>0.23795937470534315</v>
      </c>
      <c r="C50">
        <f t="shared" si="1"/>
        <v>0.14033222081749291</v>
      </c>
      <c r="E50" s="5">
        <f t="shared" si="2"/>
        <v>1.1870396332547273E-10</v>
      </c>
      <c r="F50" s="5">
        <f t="shared" si="3"/>
        <v>0</v>
      </c>
      <c r="K50">
        <f t="shared" si="13"/>
        <v>27</v>
      </c>
      <c r="L50">
        <f t="shared" si="14"/>
        <v>-9.5183749882137333E-2</v>
      </c>
      <c r="M50">
        <f t="shared" si="15"/>
        <v>-5.6132888326997206E-2</v>
      </c>
      <c r="N50">
        <f t="shared" si="16"/>
        <v>15.574836747041447</v>
      </c>
      <c r="O50">
        <f t="shared" si="17"/>
        <v>1.8684083756550223</v>
      </c>
      <c r="T50">
        <f t="shared" si="12"/>
        <v>27</v>
      </c>
      <c r="U50">
        <f t="shared" si="8"/>
        <v>2.0549999999999997</v>
      </c>
    </row>
    <row r="51" spans="1:21" x14ac:dyDescent="0.25">
      <c r="A51">
        <f t="shared" si="18"/>
        <v>28</v>
      </c>
      <c r="B51">
        <f t="shared" si="19"/>
        <v>0.22563700728041031</v>
      </c>
      <c r="C51">
        <f t="shared" si="1"/>
        <v>0.13306532835481438</v>
      </c>
      <c r="E51" s="5">
        <f t="shared" si="2"/>
        <v>1.1255707910856616E-10</v>
      </c>
      <c r="F51" s="5">
        <f t="shared" si="3"/>
        <v>0</v>
      </c>
      <c r="K51">
        <f t="shared" si="13"/>
        <v>28</v>
      </c>
      <c r="L51">
        <f t="shared" si="14"/>
        <v>-9.0254802912164186E-2</v>
      </c>
      <c r="M51">
        <f t="shared" si="15"/>
        <v>-5.3226131341925789E-2</v>
      </c>
      <c r="N51">
        <f t="shared" si="16"/>
        <v>15.65967998939276</v>
      </c>
      <c r="O51">
        <f t="shared" si="17"/>
        <v>1.8741623732567343</v>
      </c>
      <c r="T51">
        <f t="shared" si="12"/>
        <v>28</v>
      </c>
      <c r="U51">
        <f t="shared" si="8"/>
        <v>2.0565889718756618</v>
      </c>
    </row>
    <row r="52" spans="1:21" x14ac:dyDescent="0.25">
      <c r="A52">
        <f t="shared" si="18"/>
        <v>29</v>
      </c>
      <c r="B52">
        <f t="shared" si="19"/>
        <v>0.21395273507296181</v>
      </c>
      <c r="C52">
        <f t="shared" si="1"/>
        <v>0.12617474096132456</v>
      </c>
      <c r="E52" s="5">
        <f t="shared" si="2"/>
        <v>1.0672847675086139E-10</v>
      </c>
      <c r="F52" s="5">
        <f t="shared" si="3"/>
        <v>0</v>
      </c>
      <c r="K52">
        <f t="shared" si="13"/>
        <v>29</v>
      </c>
      <c r="L52">
        <f t="shared" si="14"/>
        <v>-8.558109402918479E-2</v>
      </c>
      <c r="M52">
        <f t="shared" si="15"/>
        <v>-5.046989638452986E-2</v>
      </c>
      <c r="N52">
        <f t="shared" si="16"/>
        <v>15.740129752365208</v>
      </c>
      <c r="O52">
        <f t="shared" si="17"/>
        <v>1.879618408768496</v>
      </c>
      <c r="T52">
        <f t="shared" si="12"/>
        <v>29</v>
      </c>
      <c r="U52">
        <f t="shared" si="8"/>
        <v>2.057316825685847</v>
      </c>
    </row>
    <row r="53" spans="1:21" x14ac:dyDescent="0.25">
      <c r="A53">
        <f t="shared" si="18"/>
        <v>30</v>
      </c>
      <c r="B53">
        <f t="shared" si="19"/>
        <v>0.20287351528427763</v>
      </c>
      <c r="C53">
        <f t="shared" si="1"/>
        <v>0.11964097224640678</v>
      </c>
      <c r="E53" s="5">
        <f t="shared" si="2"/>
        <v>1.0120168852240097E-10</v>
      </c>
      <c r="F53" s="5">
        <f t="shared" si="3"/>
        <v>0</v>
      </c>
      <c r="K53">
        <f t="shared" si="13"/>
        <v>30</v>
      </c>
      <c r="L53">
        <f t="shared" si="14"/>
        <v>-8.1149406113711117E-2</v>
      </c>
      <c r="M53">
        <f t="shared" si="15"/>
        <v>-4.7856388898562752E-2</v>
      </c>
      <c r="N53">
        <f t="shared" si="16"/>
        <v>15.816413545663956</v>
      </c>
      <c r="O53">
        <f t="shared" si="17"/>
        <v>1.8847919117078691</v>
      </c>
      <c r="T53">
        <f t="shared" si="12"/>
        <v>30</v>
      </c>
      <c r="U53">
        <f t="shared" si="8"/>
        <v>2.0572325059538583</v>
      </c>
    </row>
    <row r="54" spans="1:21" x14ac:dyDescent="0.25">
      <c r="A54">
        <f t="shared" si="18"/>
        <v>31</v>
      </c>
      <c r="B54">
        <f t="shared" si="19"/>
        <v>0.19236801618714766</v>
      </c>
      <c r="C54">
        <f t="shared" si="1"/>
        <v>0.11344554489280098</v>
      </c>
      <c r="E54" s="5">
        <f t="shared" si="2"/>
        <v>9.5961114922327173E-11</v>
      </c>
      <c r="F54" s="5">
        <f t="shared" si="3"/>
        <v>0</v>
      </c>
      <c r="K54">
        <f t="shared" si="13"/>
        <v>31</v>
      </c>
      <c r="L54">
        <f t="shared" si="14"/>
        <v>-7.6947206474859114E-2</v>
      </c>
      <c r="M54">
        <f t="shared" si="15"/>
        <v>-4.5378217957120423E-2</v>
      </c>
      <c r="N54">
        <f t="shared" si="16"/>
        <v>15.888747097747123</v>
      </c>
      <c r="O54">
        <f t="shared" si="17"/>
        <v>1.8896975125981139</v>
      </c>
      <c r="T54">
        <f t="shared" si="12"/>
        <v>31</v>
      </c>
      <c r="U54">
        <f t="shared" si="8"/>
        <v>2.0563806523913923</v>
      </c>
    </row>
    <row r="55" spans="1:21" x14ac:dyDescent="0.25">
      <c r="A55">
        <f t="shared" si="18"/>
        <v>32</v>
      </c>
      <c r="B55">
        <f t="shared" si="19"/>
        <v>0.18240652852061348</v>
      </c>
      <c r="C55">
        <f t="shared" si="1"/>
        <v>0.10757093840326133</v>
      </c>
      <c r="E55" s="5">
        <f t="shared" si="2"/>
        <v>9.0991926667005618E-11</v>
      </c>
      <c r="F55" s="5">
        <f t="shared" si="3"/>
        <v>0</v>
      </c>
      <c r="K55">
        <f t="shared" si="13"/>
        <v>32</v>
      </c>
      <c r="L55">
        <f t="shared" si="14"/>
        <v>-7.2962611408245434E-2</v>
      </c>
      <c r="M55">
        <f t="shared" si="15"/>
        <v>-4.3028375361304556E-2</v>
      </c>
      <c r="N55">
        <f t="shared" si="16"/>
        <v>15.9573349658999</v>
      </c>
      <c r="O55">
        <f t="shared" si="17"/>
        <v>1.8943490843429023</v>
      </c>
      <c r="T55">
        <f t="shared" si="12"/>
        <v>32</v>
      </c>
      <c r="U55">
        <f t="shared" si="8"/>
        <v>2.0548021039363986</v>
      </c>
    </row>
    <row r="56" spans="1:21" x14ac:dyDescent="0.25">
      <c r="A56">
        <f t="shared" si="18"/>
        <v>33</v>
      </c>
      <c r="B56">
        <f t="shared" si="19"/>
        <v>0.17296088147299993</v>
      </c>
      <c r="C56">
        <f t="shared" si="1"/>
        <v>0.10200053955307456</v>
      </c>
      <c r="E56" s="5">
        <f t="shared" si="2"/>
        <v>8.6280030862917467E-11</v>
      </c>
      <c r="F56" s="5">
        <f t="shared" si="3"/>
        <v>0</v>
      </c>
      <c r="K56">
        <f t="shared" si="13"/>
        <v>33</v>
      </c>
      <c r="L56">
        <f t="shared" si="14"/>
        <v>-6.9184352589200013E-2</v>
      </c>
      <c r="M56">
        <f t="shared" si="15"/>
        <v>-4.0800215821229849E-2</v>
      </c>
      <c r="N56">
        <f t="shared" si="16"/>
        <v>16.022371114716897</v>
      </c>
      <c r="O56">
        <f t="shared" si="17"/>
        <v>1.898759781458508</v>
      </c>
      <c r="T56">
        <f t="shared" si="12"/>
        <v>33</v>
      </c>
      <c r="U56">
        <f t="shared" si="8"/>
        <v>2.0525343299958267</v>
      </c>
    </row>
    <row r="57" spans="1:21" x14ac:dyDescent="0.25">
      <c r="A57">
        <f t="shared" si="18"/>
        <v>34</v>
      </c>
      <c r="B57">
        <f t="shared" si="19"/>
        <v>0.16400436301563862</v>
      </c>
      <c r="C57">
        <f t="shared" si="1"/>
        <v>9.6718595408319855E-2</v>
      </c>
      <c r="E57" s="5">
        <f t="shared" si="2"/>
        <v>8.1812158610194974E-11</v>
      </c>
      <c r="F57" s="5">
        <f t="shared" si="3"/>
        <v>0</v>
      </c>
      <c r="K57">
        <f t="shared" si="13"/>
        <v>34</v>
      </c>
      <c r="L57">
        <f t="shared" si="14"/>
        <v>-6.5601745206255488E-2</v>
      </c>
      <c r="M57">
        <f t="shared" si="15"/>
        <v>-3.8687438163327967E-2</v>
      </c>
      <c r="N57">
        <f t="shared" si="16"/>
        <v>16.084039464628646</v>
      </c>
      <c r="O57">
        <f t="shared" si="17"/>
        <v>1.9029420772744134</v>
      </c>
      <c r="T57">
        <f t="shared" si="12"/>
        <v>34</v>
      </c>
      <c r="U57">
        <f t="shared" si="8"/>
        <v>2.0496118012774831</v>
      </c>
    </row>
    <row r="58" spans="1:21" x14ac:dyDescent="0.25">
      <c r="A58">
        <f t="shared" si="18"/>
        <v>35</v>
      </c>
      <c r="B58">
        <f t="shared" si="19"/>
        <v>0.15551164436198942</v>
      </c>
      <c r="C58">
        <f t="shared" si="1"/>
        <v>9.1710168777007231E-2</v>
      </c>
      <c r="E58" s="5">
        <f t="shared" si="2"/>
        <v>7.7575642090654817E-11</v>
      </c>
      <c r="F58" s="5">
        <f t="shared" si="3"/>
        <v>0</v>
      </c>
      <c r="K58">
        <f t="shared" si="13"/>
        <v>35</v>
      </c>
      <c r="L58">
        <f t="shared" si="14"/>
        <v>-6.2204657744795805E-2</v>
      </c>
      <c r="M58">
        <f t="shared" si="15"/>
        <v>-3.6684067510802915E-2</v>
      </c>
      <c r="N58">
        <f t="shared" si="16"/>
        <v>16.142514412023509</v>
      </c>
      <c r="O58">
        <f t="shared" si="17"/>
        <v>1.9069077992075409</v>
      </c>
      <c r="T58">
        <f t="shared" si="12"/>
        <v>35</v>
      </c>
      <c r="U58">
        <f t="shared" si="8"/>
        <v>2.0460663101885888</v>
      </c>
    </row>
    <row r="59" spans="1:21" x14ac:dyDescent="0.25">
      <c r="A59">
        <f t="shared" si="18"/>
        <v>36</v>
      </c>
      <c r="B59">
        <f t="shared" si="19"/>
        <v>0.14745870833853258</v>
      </c>
      <c r="C59">
        <f t="shared" si="1"/>
        <v>8.6961095967111698E-2</v>
      </c>
      <c r="E59" s="5">
        <f t="shared" si="2"/>
        <v>7.3558504773418854E-11</v>
      </c>
      <c r="F59" s="5">
        <f t="shared" si="3"/>
        <v>1.3877787807814457E-17</v>
      </c>
      <c r="K59">
        <f t="shared" si="13"/>
        <v>36</v>
      </c>
      <c r="L59">
        <f t="shared" si="14"/>
        <v>-5.8983483335413069E-2</v>
      </c>
      <c r="M59">
        <f t="shared" si="15"/>
        <v>-3.4784438386844703E-2</v>
      </c>
      <c r="N59">
        <f t="shared" si="16"/>
        <v>16.197961322435813</v>
      </c>
      <c r="O59">
        <f t="shared" si="17"/>
        <v>1.9106681622098607</v>
      </c>
      <c r="T59">
        <f t="shared" si="12"/>
        <v>36</v>
      </c>
      <c r="U59">
        <f t="shared" si="8"/>
        <v>2.0419272488946261</v>
      </c>
    </row>
    <row r="60" spans="1:21" x14ac:dyDescent="0.25">
      <c r="A60">
        <f t="shared" si="18"/>
        <v>37</v>
      </c>
      <c r="B60">
        <f t="shared" si="19"/>
        <v>0.13982278146486607</v>
      </c>
      <c r="C60">
        <f t="shared" si="1"/>
        <v>8.2457946732043819E-2</v>
      </c>
      <c r="E60" s="5">
        <f t="shared" si="2"/>
        <v>6.9749373811378579E-11</v>
      </c>
      <c r="F60" s="5">
        <f t="shared" si="3"/>
        <v>0</v>
      </c>
      <c r="K60">
        <f t="shared" si="13"/>
        <v>37</v>
      </c>
      <c r="L60">
        <f t="shared" si="14"/>
        <v>-5.5929112585946468E-2</v>
      </c>
      <c r="M60">
        <f t="shared" si="15"/>
        <v>-3.2983178692817548E-2</v>
      </c>
      <c r="N60">
        <f t="shared" si="16"/>
        <v>16.250536998195045</v>
      </c>
      <c r="O60">
        <f t="shared" si="17"/>
        <v>1.9142338004839659</v>
      </c>
      <c r="T60">
        <f t="shared" si="12"/>
        <v>37</v>
      </c>
      <c r="U60">
        <f t="shared" si="8"/>
        <v>2.0372218516459526</v>
      </c>
    </row>
    <row r="61" spans="1:21" x14ac:dyDescent="0.25">
      <c r="A61">
        <f t="shared" si="18"/>
        <v>38</v>
      </c>
      <c r="B61">
        <f t="shared" si="19"/>
        <v>0.13258226955093272</v>
      </c>
      <c r="C61">
        <f t="shared" si="1"/>
        <v>7.8187986290283729E-2</v>
      </c>
      <c r="E61" s="5">
        <f t="shared" si="2"/>
        <v>6.6137523409282029E-11</v>
      </c>
      <c r="F61" s="5">
        <f t="shared" si="3"/>
        <v>-2.0816681711721685E-17</v>
      </c>
      <c r="K61">
        <f t="shared" si="13"/>
        <v>38</v>
      </c>
      <c r="L61">
        <f t="shared" si="14"/>
        <v>-5.3032907820373121E-2</v>
      </c>
      <c r="M61">
        <f t="shared" si="15"/>
        <v>-3.1275194516113505E-2</v>
      </c>
      <c r="N61">
        <f t="shared" si="16"/>
        <v>16.300390121858477</v>
      </c>
      <c r="O61">
        <f t="shared" si="17"/>
        <v>1.9176147975563012</v>
      </c>
      <c r="T61">
        <f t="shared" si="12"/>
        <v>38</v>
      </c>
      <c r="U61">
        <f t="shared" si="8"/>
        <v>2.0319754067989626</v>
      </c>
    </row>
    <row r="62" spans="1:21" x14ac:dyDescent="0.25">
      <c r="A62">
        <f t="shared" si="18"/>
        <v>39</v>
      </c>
      <c r="B62">
        <f t="shared" si="19"/>
        <v>0.12571669662924781</v>
      </c>
      <c r="C62">
        <f t="shared" si="1"/>
        <v>7.4139139311771074E-2</v>
      </c>
      <c r="E62" s="5">
        <f t="shared" si="2"/>
        <v>6.2712680534704468E-11</v>
      </c>
      <c r="F62" s="5">
        <f t="shared" si="3"/>
        <v>2.0816681711721685E-17</v>
      </c>
      <c r="K62">
        <f t="shared" si="13"/>
        <v>39</v>
      </c>
      <c r="L62">
        <f t="shared" si="14"/>
        <v>-5.0286678651699154E-2</v>
      </c>
      <c r="M62">
        <f t="shared" si="15"/>
        <v>-2.9655655724708449E-2</v>
      </c>
      <c r="N62">
        <f t="shared" si="16"/>
        <v>16.347661676681337</v>
      </c>
      <c r="O62">
        <f t="shared" si="17"/>
        <v>1.9208207147930993</v>
      </c>
      <c r="T62">
        <f t="shared" si="12"/>
        <v>39</v>
      </c>
      <c r="U62">
        <f t="shared" si="8"/>
        <v>2.0262114430141658</v>
      </c>
    </row>
    <row r="63" spans="1:21" x14ac:dyDescent="0.25">
      <c r="A63">
        <f t="shared" si="18"/>
        <v>40</v>
      </c>
      <c r="B63">
        <f t="shared" si="19"/>
        <v>0.11920664704942924</v>
      </c>
      <c r="C63">
        <f t="shared" si="1"/>
        <v>7.0299955769205599E-2</v>
      </c>
      <c r="E63" s="5">
        <f t="shared" si="2"/>
        <v>5.9465213569226405E-11</v>
      </c>
      <c r="F63" s="5">
        <f t="shared" si="3"/>
        <v>0</v>
      </c>
      <c r="K63">
        <f t="shared" si="13"/>
        <v>40</v>
      </c>
      <c r="L63">
        <f t="shared" si="14"/>
        <v>-4.7682658819771725E-2</v>
      </c>
      <c r="M63">
        <f t="shared" si="15"/>
        <v>-2.8119982307682256E-2</v>
      </c>
      <c r="N63">
        <f t="shared" si="16"/>
        <v>16.392485345313553</v>
      </c>
      <c r="O63">
        <f t="shared" si="17"/>
        <v>1.9238606184396589</v>
      </c>
      <c r="T63">
        <f t="shared" si="12"/>
        <v>40</v>
      </c>
      <c r="U63">
        <f t="shared" si="8"/>
        <v>2.0199518933533938</v>
      </c>
    </row>
    <row r="64" spans="1:21" x14ac:dyDescent="0.25">
      <c r="A64">
        <f t="shared" si="18"/>
        <v>41</v>
      </c>
      <c r="B64">
        <f t="shared" si="19"/>
        <v>0.11303371057127513</v>
      </c>
      <c r="C64">
        <f t="shared" si="1"/>
        <v>6.6659578557686436E-2</v>
      </c>
      <c r="E64" s="5">
        <f t="shared" si="2"/>
        <v>5.638587773776349E-11</v>
      </c>
      <c r="F64" s="5">
        <f t="shared" si="3"/>
        <v>0</v>
      </c>
      <c r="K64">
        <f t="shared" si="13"/>
        <v>41</v>
      </c>
      <c r="L64">
        <f t="shared" si="14"/>
        <v>-4.5213484228510084E-2</v>
      </c>
      <c r="M64">
        <f t="shared" si="15"/>
        <v>-2.6663831423074595E-2</v>
      </c>
      <c r="N64">
        <f t="shared" si="16"/>
        <v>16.434987887850596</v>
      </c>
      <c r="O64">
        <f t="shared" si="17"/>
        <v>1.9267431052594359</v>
      </c>
      <c r="T64">
        <f t="shared" si="12"/>
        <v>41</v>
      </c>
      <c r="U64">
        <f t="shared" si="8"/>
        <v>2.0132172403827302</v>
      </c>
    </row>
    <row r="65" spans="1:21" x14ac:dyDescent="0.25">
      <c r="A65">
        <f t="shared" si="18"/>
        <v>42</v>
      </c>
      <c r="B65">
        <f t="shared" si="19"/>
        <v>0.10718043030111357</v>
      </c>
      <c r="C65">
        <f t="shared" si="1"/>
        <v>6.3207712791119766E-2</v>
      </c>
      <c r="E65" s="5">
        <f t="shared" si="2"/>
        <v>5.3466039321575787E-11</v>
      </c>
      <c r="F65" s="5">
        <f t="shared" si="3"/>
        <v>9.540979117872439E-18</v>
      </c>
      <c r="K65">
        <f t="shared" si="13"/>
        <v>42</v>
      </c>
      <c r="L65">
        <f t="shared" si="14"/>
        <v>-4.2872172120445459E-2</v>
      </c>
      <c r="M65">
        <f t="shared" si="15"/>
        <v>-2.5283085116447921E-2</v>
      </c>
      <c r="N65">
        <f t="shared" si="16"/>
        <v>16.475289500307522</v>
      </c>
      <c r="O65">
        <f t="shared" si="17"/>
        <v>1.9294763268454527</v>
      </c>
      <c r="T65">
        <f t="shared" si="12"/>
        <v>42</v>
      </c>
      <c r="U65">
        <f t="shared" si="8"/>
        <v>2.0060266448864494</v>
      </c>
    </row>
    <row r="66" spans="1:21" x14ac:dyDescent="0.25">
      <c r="A66">
        <f t="shared" si="18"/>
        <v>43</v>
      </c>
      <c r="B66">
        <f t="shared" si="19"/>
        <v>0.10163025332418998</v>
      </c>
      <c r="C66">
        <f t="shared" si="1"/>
        <v>5.9934596688565482E-2</v>
      </c>
      <c r="E66" s="5">
        <f t="shared" si="2"/>
        <v>5.0697380755276855E-11</v>
      </c>
      <c r="F66" s="5">
        <f t="shared" si="3"/>
        <v>7.8062556418956319E-18</v>
      </c>
      <c r="K66">
        <f t="shared" si="13"/>
        <v>43</v>
      </c>
      <c r="L66">
        <f t="shared" si="14"/>
        <v>-4.0652101329676026E-2</v>
      </c>
      <c r="M66">
        <f t="shared" si="15"/>
        <v>-2.3973838675426212E-2</v>
      </c>
      <c r="N66">
        <f t="shared" si="16"/>
        <v>16.513504154529972</v>
      </c>
      <c r="O66">
        <f t="shared" si="17"/>
        <v>1.9320680126727783</v>
      </c>
      <c r="T66">
        <f t="shared" si="12"/>
        <v>43</v>
      </c>
      <c r="U66">
        <f t="shared" si="8"/>
        <v>1.9983980603867237</v>
      </c>
    </row>
    <row r="67" spans="1:21" x14ac:dyDescent="0.25">
      <c r="A67">
        <f t="shared" si="18"/>
        <v>44</v>
      </c>
      <c r="B67">
        <f t="shared" si="19"/>
        <v>9.6367483893481973E-2</v>
      </c>
      <c r="C67">
        <f t="shared" si="1"/>
        <v>5.6830973968190743E-2</v>
      </c>
      <c r="E67" s="5">
        <f t="shared" si="2"/>
        <v>4.8072083206479599E-11</v>
      </c>
      <c r="F67" s="5">
        <f t="shared" si="3"/>
        <v>0</v>
      </c>
      <c r="K67">
        <f t="shared" si="13"/>
        <v>44</v>
      </c>
      <c r="L67">
        <f t="shared" si="14"/>
        <v>-3.8546993557392821E-2</v>
      </c>
      <c r="M67">
        <f t="shared" si="15"/>
        <v>-2.2732389587276317E-2</v>
      </c>
      <c r="N67">
        <f t="shared" si="16"/>
        <v>16.549739920503416</v>
      </c>
      <c r="O67">
        <f t="shared" si="17"/>
        <v>1.934525491957269</v>
      </c>
      <c r="T67">
        <f t="shared" si="12"/>
        <v>44</v>
      </c>
      <c r="U67">
        <f t="shared" si="8"/>
        <v>1.9903483353260625</v>
      </c>
    </row>
    <row r="68" spans="1:21" x14ac:dyDescent="0.25">
      <c r="A68">
        <f t="shared" si="18"/>
        <v>45</v>
      </c>
      <c r="B68">
        <f t="shared" si="19"/>
        <v>9.1377239042560704E-2</v>
      </c>
      <c r="C68">
        <f t="shared" si="1"/>
        <v>5.3888067670760827E-2</v>
      </c>
      <c r="E68" s="5">
        <f t="shared" si="2"/>
        <v>4.5582751549005929E-11</v>
      </c>
      <c r="F68" s="5">
        <f t="shared" si="3"/>
        <v>9.540979117872439E-18</v>
      </c>
      <c r="K68">
        <f t="shared" si="13"/>
        <v>45</v>
      </c>
      <c r="L68">
        <f t="shared" si="14"/>
        <v>-3.6550895617024313E-2</v>
      </c>
      <c r="M68">
        <f t="shared" si="15"/>
        <v>-2.1555227068304348E-2</v>
      </c>
      <c r="N68">
        <f t="shared" si="16"/>
        <v>16.584099271972065</v>
      </c>
      <c r="O68">
        <f t="shared" si="17"/>
        <v>1.9368557143823897</v>
      </c>
      <c r="T68">
        <f t="shared" si="12"/>
        <v>45</v>
      </c>
      <c r="U68">
        <f t="shared" si="8"/>
        <v>1.9818933044900624</v>
      </c>
    </row>
    <row r="69" spans="1:21" x14ac:dyDescent="0.25">
      <c r="A69">
        <f t="shared" si="18"/>
        <v>46</v>
      </c>
      <c r="B69">
        <f t="shared" si="19"/>
        <v>8.6645406496973373E-2</v>
      </c>
      <c r="C69">
        <f t="shared" si="1"/>
        <v>5.109755533864109E-2</v>
      </c>
      <c r="E69" s="5">
        <f t="shared" si="2"/>
        <v>4.3222303774265169E-11</v>
      </c>
      <c r="F69" s="5">
        <f t="shared" si="3"/>
        <v>0</v>
      </c>
      <c r="K69">
        <f t="shared" si="13"/>
        <v>46</v>
      </c>
      <c r="L69">
        <f t="shared" si="14"/>
        <v>-3.4658162598789385E-2</v>
      </c>
      <c r="M69">
        <f t="shared" si="15"/>
        <v>-2.0439022135456456E-2</v>
      </c>
      <c r="N69">
        <f t="shared" si="16"/>
        <v>16.616679376231801</v>
      </c>
      <c r="O69">
        <f t="shared" si="17"/>
        <v>1.9390652697527255</v>
      </c>
      <c r="T69">
        <f t="shared" ref="T69:T83" si="20">T68+1</f>
        <v>46</v>
      </c>
      <c r="U69">
        <f t="shared" si="8"/>
        <v>1.973047871015946</v>
      </c>
    </row>
    <row r="70" spans="1:21" x14ac:dyDescent="0.25">
      <c r="A70">
        <f t="shared" si="18"/>
        <v>47</v>
      </c>
      <c r="B70">
        <f t="shared" si="19"/>
        <v>8.215860476512131E-2</v>
      </c>
      <c r="C70">
        <f t="shared" si="1"/>
        <v>4.8451545480116973E-2</v>
      </c>
      <c r="E70" s="5">
        <f t="shared" si="2"/>
        <v>4.0984113672259959E-11</v>
      </c>
      <c r="F70" s="5">
        <f t="shared" si="3"/>
        <v>1.0408340855860843E-17</v>
      </c>
      <c r="K70">
        <f t="shared" si="13"/>
        <v>47</v>
      </c>
      <c r="L70">
        <f t="shared" si="14"/>
        <v>-3.2863441906048556E-2</v>
      </c>
      <c r="M70">
        <f t="shared" si="15"/>
        <v>-1.9380618192046808E-2</v>
      </c>
      <c r="N70">
        <f t="shared" si="16"/>
        <v>16.647572368916599</v>
      </c>
      <c r="O70">
        <f t="shared" si="17"/>
        <v>1.9411604066297672</v>
      </c>
      <c r="T70">
        <f t="shared" si="20"/>
        <v>47</v>
      </c>
      <c r="U70">
        <f t="shared" si="8"/>
        <v>1.9638260801386938</v>
      </c>
    </row>
    <row r="71" spans="1:21" x14ac:dyDescent="0.25">
      <c r="A71">
        <f t="shared" si="18"/>
        <v>48</v>
      </c>
      <c r="B71">
        <f t="shared" si="19"/>
        <v>7.7904145295771679E-2</v>
      </c>
      <c r="C71">
        <f t="shared" si="1"/>
        <v>4.5942555252473545E-2</v>
      </c>
      <c r="E71" s="5">
        <f t="shared" si="2"/>
        <v>3.8861810471024771E-11</v>
      </c>
      <c r="F71" s="5">
        <f t="shared" si="3"/>
        <v>0</v>
      </c>
      <c r="K71">
        <f t="shared" si="13"/>
        <v>48</v>
      </c>
      <c r="L71">
        <f t="shared" si="14"/>
        <v>-3.1161658118308705E-2</v>
      </c>
      <c r="M71">
        <f t="shared" si="15"/>
        <v>-1.8377022100989439E-2</v>
      </c>
      <c r="N71">
        <f t="shared" si="16"/>
        <v>16.676865614555538</v>
      </c>
      <c r="O71">
        <f t="shared" si="17"/>
        <v>1.9431470500026702</v>
      </c>
      <c r="T71">
        <f t="shared" si="20"/>
        <v>48</v>
      </c>
      <c r="U71">
        <f t="shared" si="8"/>
        <v>1.9542411856642787</v>
      </c>
    </row>
    <row r="72" spans="1:21" x14ac:dyDescent="0.25">
      <c r="A72">
        <f t="shared" si="18"/>
        <v>49</v>
      </c>
      <c r="B72">
        <f t="shared" si="19"/>
        <v>7.3869996595185533E-2</v>
      </c>
      <c r="C72">
        <f t="shared" si="1"/>
        <v>4.3563489300723311E-2</v>
      </c>
      <c r="E72" s="5">
        <f t="shared" si="2"/>
        <v>3.6849406772482274E-11</v>
      </c>
      <c r="F72" s="5">
        <f t="shared" si="3"/>
        <v>-9.540979117872439E-18</v>
      </c>
      <c r="K72">
        <f t="shared" si="13"/>
        <v>49</v>
      </c>
      <c r="L72">
        <f t="shared" si="14"/>
        <v>-2.9547998638074245E-2</v>
      </c>
      <c r="M72">
        <f t="shared" si="15"/>
        <v>-1.7425395720289345E-2</v>
      </c>
      <c r="N72">
        <f t="shared" si="16"/>
        <v>16.70464195363731</v>
      </c>
      <c r="O72">
        <f t="shared" si="17"/>
        <v>1.9450308180439602</v>
      </c>
      <c r="T72">
        <f t="shared" si="20"/>
        <v>49</v>
      </c>
      <c r="U72">
        <f t="shared" si="8"/>
        <v>1.9443057100229708</v>
      </c>
    </row>
    <row r="73" spans="1:21" x14ac:dyDescent="0.25">
      <c r="A73">
        <f t="shared" si="18"/>
        <v>50</v>
      </c>
      <c r="B73">
        <f t="shared" si="19"/>
        <v>7.0044750202386138E-2</v>
      </c>
      <c r="C73">
        <f t="shared" si="1"/>
        <v>4.1307619692138441E-2</v>
      </c>
      <c r="E73" s="5">
        <f t="shared" si="2"/>
        <v>3.4941220489886904E-11</v>
      </c>
      <c r="F73" s="5">
        <f t="shared" si="3"/>
        <v>0</v>
      </c>
      <c r="K73">
        <f t="shared" si="13"/>
        <v>50</v>
      </c>
      <c r="L73">
        <f t="shared" si="14"/>
        <v>-2.8017900080954485E-2</v>
      </c>
      <c r="M73">
        <f t="shared" si="15"/>
        <v>-1.6523047876855393E-2</v>
      </c>
      <c r="N73">
        <f t="shared" si="16"/>
        <v>16.730979936880779</v>
      </c>
      <c r="O73">
        <f t="shared" si="17"/>
        <v>1.9468170379975698</v>
      </c>
      <c r="T73">
        <f t="shared" si="20"/>
        <v>50</v>
      </c>
      <c r="U73">
        <f t="shared" si="8"/>
        <v>1.9340314986403861</v>
      </c>
    </row>
    <row r="74" spans="1:21" x14ac:dyDescent="0.25">
      <c r="A74">
        <f t="shared" si="18"/>
        <v>51</v>
      </c>
      <c r="B74">
        <f t="shared" si="19"/>
        <v>6.6417588426346805E-2</v>
      </c>
      <c r="C74">
        <f t="shared" si="1"/>
        <v>3.9168566889843055E-2</v>
      </c>
      <c r="E74" s="5">
        <f t="shared" si="2"/>
        <v>3.3131834949184924E-11</v>
      </c>
      <c r="F74" s="5">
        <f t="shared" si="3"/>
        <v>0</v>
      </c>
      <c r="K74">
        <f t="shared" si="13"/>
        <v>51</v>
      </c>
      <c r="L74">
        <f t="shared" si="14"/>
        <v>-2.6567035370538752E-2</v>
      </c>
      <c r="M74">
        <f t="shared" si="15"/>
        <v>-1.5667426755937242E-2</v>
      </c>
      <c r="N74">
        <f t="shared" si="16"/>
        <v>16.755954047374292</v>
      </c>
      <c r="O74">
        <f t="shared" si="17"/>
        <v>1.948510761244137</v>
      </c>
      <c r="T74">
        <f t="shared" si="20"/>
        <v>51</v>
      </c>
      <c r="U74">
        <f t="shared" si="8"/>
        <v>1.9234297692661895</v>
      </c>
    </row>
    <row r="75" spans="1:21" x14ac:dyDescent="0.25">
      <c r="A75">
        <f t="shared" si="18"/>
        <v>52</v>
      </c>
      <c r="B75">
        <f t="shared" si="19"/>
        <v>6.2978253753859806E-2</v>
      </c>
      <c r="C75">
        <f t="shared" si="1"/>
        <v>3.7140281711659374E-2</v>
      </c>
      <c r="E75" s="5">
        <f t="shared" si="2"/>
        <v>3.1416158520133908E-11</v>
      </c>
      <c r="F75" s="5">
        <f t="shared" si="3"/>
        <v>0</v>
      </c>
      <c r="K75">
        <f t="shared" si="13"/>
        <v>52</v>
      </c>
      <c r="L75">
        <f t="shared" si="14"/>
        <v>-2.5191301501543951E-2</v>
      </c>
      <c r="M75">
        <f t="shared" si="15"/>
        <v>-1.4856112684663766E-2</v>
      </c>
      <c r="N75">
        <f t="shared" si="16"/>
        <v>16.779634911211758</v>
      </c>
      <c r="O75">
        <f t="shared" si="17"/>
        <v>1.9501167775861699</v>
      </c>
      <c r="T75">
        <f t="shared" si="20"/>
        <v>52</v>
      </c>
      <c r="U75">
        <f t="shared" si="8"/>
        <v>1.9125111568172484</v>
      </c>
    </row>
    <row r="76" spans="1:21" x14ac:dyDescent="0.25">
      <c r="A76">
        <f t="shared" si="18"/>
        <v>53</v>
      </c>
      <c r="B76">
        <f t="shared" si="19"/>
        <v>5.9717019841572627E-2</v>
      </c>
      <c r="C76">
        <f t="shared" si="1"/>
        <v>3.5217028223187737E-2</v>
      </c>
      <c r="E76" s="5">
        <f t="shared" si="2"/>
        <v>2.9789319665532443E-11</v>
      </c>
      <c r="F76" s="5">
        <f t="shared" si="3"/>
        <v>0</v>
      </c>
      <c r="K76">
        <f t="shared" si="13"/>
        <v>53</v>
      </c>
      <c r="L76">
        <f t="shared" si="14"/>
        <v>-2.3886807936629079E-2</v>
      </c>
      <c r="M76">
        <f t="shared" si="15"/>
        <v>-1.4086811289275112E-2</v>
      </c>
      <c r="N76">
        <f t="shared" si="16"/>
        <v>16.802089497221314</v>
      </c>
      <c r="O76">
        <f t="shared" si="17"/>
        <v>1.9516396287934754</v>
      </c>
      <c r="T76">
        <f t="shared" si="20"/>
        <v>53</v>
      </c>
      <c r="U76">
        <f t="shared" si="8"/>
        <v>1.9012857542210717</v>
      </c>
    </row>
    <row r="77" spans="1:21" x14ac:dyDescent="0.25">
      <c r="A77">
        <f t="shared" si="18"/>
        <v>54</v>
      </c>
      <c r="B77">
        <f t="shared" si="19"/>
        <v>5.6624664010157928E-2</v>
      </c>
      <c r="C77">
        <f t="shared" si="1"/>
        <v>3.3393367516742767E-2</v>
      </c>
      <c r="E77" s="5">
        <f t="shared" si="2"/>
        <v>2.824672418709484E-11</v>
      </c>
      <c r="F77" s="5">
        <f t="shared" si="3"/>
        <v>3.903127820947816E-18</v>
      </c>
      <c r="K77">
        <f t="shared" si="13"/>
        <v>54</v>
      </c>
      <c r="L77">
        <f t="shared" si="14"/>
        <v>-2.26498656040632E-2</v>
      </c>
      <c r="M77">
        <f t="shared" si="15"/>
        <v>-1.3357347006697124E-2</v>
      </c>
      <c r="N77">
        <f t="shared" si="16"/>
        <v>16.823381306351298</v>
      </c>
      <c r="O77">
        <f t="shared" si="17"/>
        <v>1.9530836214471596</v>
      </c>
      <c r="T77">
        <f t="shared" si="20"/>
        <v>54</v>
      </c>
      <c r="U77">
        <f t="shared" si="8"/>
        <v>1.8897631496846197</v>
      </c>
    </row>
    <row r="78" spans="1:21" x14ac:dyDescent="0.25">
      <c r="A78">
        <f t="shared" si="18"/>
        <v>55</v>
      </c>
      <c r="B78">
        <f t="shared" si="19"/>
        <v>5.3692441162831415E-2</v>
      </c>
      <c r="C78">
        <f t="shared" si="1"/>
        <v>3.1664142330272808E-2</v>
      </c>
      <c r="E78" s="5">
        <f t="shared" si="2"/>
        <v>2.6784010990002494E-11</v>
      </c>
      <c r="F78" s="5">
        <f t="shared" si="3"/>
        <v>0</v>
      </c>
      <c r="K78">
        <f t="shared" si="13"/>
        <v>55</v>
      </c>
      <c r="L78">
        <f t="shared" si="14"/>
        <v>-2.1476976465132594E-2</v>
      </c>
      <c r="M78">
        <f t="shared" si="15"/>
        <v>-1.2665656932109139E-2</v>
      </c>
      <c r="N78">
        <f t="shared" si="16"/>
        <v>16.843570551249194</v>
      </c>
      <c r="O78">
        <f t="shared" si="17"/>
        <v>1.954452839118519</v>
      </c>
      <c r="T78">
        <f t="shared" si="20"/>
        <v>55</v>
      </c>
      <c r="U78">
        <f t="shared" si="8"/>
        <v>1.8779524607613913</v>
      </c>
    </row>
    <row r="79" spans="1:21" x14ac:dyDescent="0.25">
      <c r="A79">
        <f t="shared" si="18"/>
        <v>56</v>
      </c>
      <c r="B79">
        <f t="shared" si="19"/>
        <v>5.0912059054459953E-2</v>
      </c>
      <c r="C79">
        <f t="shared" si="1"/>
        <v>3.0024462462765449E-2</v>
      </c>
      <c r="E79" s="5">
        <f t="shared" si="2"/>
        <v>2.5397036687233032E-11</v>
      </c>
      <c r="F79" s="5">
        <f t="shared" si="3"/>
        <v>-4.7704895589362195E-18</v>
      </c>
      <c r="K79">
        <f t="shared" si="13"/>
        <v>56</v>
      </c>
      <c r="L79">
        <f t="shared" si="14"/>
        <v>-2.0364823621784007E-2</v>
      </c>
      <c r="M79">
        <f t="shared" si="15"/>
        <v>-1.2009784985106195E-2</v>
      </c>
      <c r="N79">
        <f t="shared" si="16"/>
        <v>16.862714326541308</v>
      </c>
      <c r="O79">
        <f t="shared" si="17"/>
        <v>1.9557511539172681</v>
      </c>
      <c r="T79">
        <f t="shared" si="20"/>
        <v>56</v>
      </c>
      <c r="U79">
        <f t="shared" si="8"/>
        <v>1.8658623655447781</v>
      </c>
    </row>
    <row r="80" spans="1:21" x14ac:dyDescent="0.25">
      <c r="A80">
        <f t="shared" si="18"/>
        <v>57</v>
      </c>
      <c r="B80">
        <f t="shared" si="19"/>
        <v>4.8275654841321604E-2</v>
      </c>
      <c r="C80">
        <f t="shared" si="1"/>
        <v>2.8469690944894287E-2</v>
      </c>
      <c r="E80" s="5">
        <f t="shared" si="2"/>
        <v>2.4081895115199425E-11</v>
      </c>
      <c r="F80" s="5">
        <f t="shared" si="3"/>
        <v>-3.4694469519536142E-18</v>
      </c>
      <c r="K80">
        <f t="shared" si="13"/>
        <v>57</v>
      </c>
      <c r="L80">
        <f t="shared" si="14"/>
        <v>-1.9310261936528666E-2</v>
      </c>
      <c r="M80">
        <f t="shared" si="15"/>
        <v>-1.1387876377957729E-2</v>
      </c>
      <c r="N80">
        <f t="shared" si="16"/>
        <v>16.88086677029483</v>
      </c>
      <c r="O80">
        <f t="shared" si="17"/>
        <v>1.9569822374417576</v>
      </c>
      <c r="T80">
        <f t="shared" si="20"/>
        <v>57</v>
      </c>
      <c r="U80">
        <f t="shared" si="8"/>
        <v>1.8535011312768046</v>
      </c>
    </row>
    <row r="81" spans="1:21" x14ac:dyDescent="0.25">
      <c r="A81">
        <f t="shared" si="18"/>
        <v>58</v>
      </c>
      <c r="B81">
        <f t="shared" si="19"/>
        <v>4.5775772845201006E-2</v>
      </c>
      <c r="C81">
        <f t="shared" si="1"/>
        <v>2.6995430925797866E-2</v>
      </c>
      <c r="E81" s="5">
        <f t="shared" si="2"/>
        <v>2.2834847077449205E-11</v>
      </c>
      <c r="F81" s="5">
        <f t="shared" si="3"/>
        <v>0</v>
      </c>
      <c r="K81">
        <f t="shared" si="13"/>
        <v>58</v>
      </c>
      <c r="L81">
        <f t="shared" si="14"/>
        <v>-1.8310309138080426E-2</v>
      </c>
      <c r="M81">
        <f t="shared" si="15"/>
        <v>-1.0798172370319161E-2</v>
      </c>
      <c r="N81">
        <f t="shared" si="16"/>
        <v>16.898079217118756</v>
      </c>
      <c r="O81">
        <f t="shared" si="17"/>
        <v>1.9581495711621539</v>
      </c>
      <c r="T81">
        <f t="shared" si="20"/>
        <v>58</v>
      </c>
      <c r="U81">
        <f t="shared" si="8"/>
        <v>1.8408766406277959</v>
      </c>
    </row>
    <row r="82" spans="1:21" x14ac:dyDescent="0.25">
      <c r="A82">
        <f t="shared" si="18"/>
        <v>59</v>
      </c>
      <c r="B82">
        <f t="shared" si="19"/>
        <v>4.3405343468937541E-2</v>
      </c>
      <c r="C82">
        <f t="shared" si="1"/>
        <v>2.559751323890706E-2</v>
      </c>
      <c r="E82" s="5">
        <f t="shared" si="2"/>
        <v>2.1652378241060477E-11</v>
      </c>
      <c r="F82" s="5">
        <f t="shared" si="3"/>
        <v>-4.7704895589362195E-18</v>
      </c>
      <c r="K82">
        <f t="shared" si="13"/>
        <v>59</v>
      </c>
      <c r="L82">
        <f t="shared" si="14"/>
        <v>-1.7362137387575038E-2</v>
      </c>
      <c r="M82">
        <f t="shared" si="15"/>
        <v>-1.0239005295562837E-2</v>
      </c>
      <c r="N82">
        <f t="shared" si="16"/>
        <v>16.914400343336766</v>
      </c>
      <c r="O82">
        <f t="shared" si="17"/>
        <v>1.9592564562659409</v>
      </c>
      <c r="T82">
        <f t="shared" si="20"/>
        <v>59</v>
      </c>
      <c r="U82">
        <f t="shared" si="8"/>
        <v>1.82799641587326</v>
      </c>
    </row>
    <row r="83" spans="1:21" x14ac:dyDescent="0.25">
      <c r="A83">
        <f t="shared" si="18"/>
        <v>60</v>
      </c>
      <c r="B83">
        <f t="shared" si="19"/>
        <v>4.115766320380005E-2</v>
      </c>
      <c r="C83">
        <f t="shared" si="1"/>
        <v>2.4271984611657256E-2</v>
      </c>
      <c r="E83" s="5">
        <f t="shared" si="2"/>
        <v>2.0531144492852427E-11</v>
      </c>
      <c r="F83" s="5">
        <f t="shared" si="3"/>
        <v>0</v>
      </c>
      <c r="K83">
        <f t="shared" si="13"/>
        <v>60</v>
      </c>
      <c r="L83">
        <f t="shared" si="14"/>
        <v>-1.6463065281520039E-2</v>
      </c>
      <c r="M83">
        <f t="shared" si="15"/>
        <v>-9.7087938446629128E-3</v>
      </c>
      <c r="N83">
        <f t="shared" si="16"/>
        <v>16.929876304642502</v>
      </c>
      <c r="O83">
        <f t="shared" si="17"/>
        <v>1.9603060229935851</v>
      </c>
      <c r="T83">
        <f t="shared" si="20"/>
        <v>60</v>
      </c>
      <c r="U83">
        <f t="shared" si="8"/>
        <v>1.8148676411688633</v>
      </c>
    </row>
    <row r="84" spans="1:21" x14ac:dyDescent="0.25">
      <c r="A84">
        <f t="shared" si="18"/>
        <v>61</v>
      </c>
      <c r="B84">
        <f t="shared" si="19"/>
        <v>3.9026375672149484E-2</v>
      </c>
      <c r="C84">
        <f t="shared" si="1"/>
        <v>2.3015096485742875E-2</v>
      </c>
      <c r="E84" s="5">
        <f t="shared" si="2"/>
        <v>1.9467973457268362E-11</v>
      </c>
      <c r="F84" s="5">
        <f t="shared" si="3"/>
        <v>0</v>
      </c>
      <c r="K84">
        <f t="shared" si="13"/>
        <v>61</v>
      </c>
      <c r="L84">
        <f t="shared" si="14"/>
        <v>-1.5610550268859812E-2</v>
      </c>
      <c r="M84">
        <f t="shared" si="15"/>
        <v>-9.2060385942971598E-3</v>
      </c>
      <c r="N84">
        <f t="shared" si="16"/>
        <v>16.94455086662661</v>
      </c>
      <c r="O84">
        <f t="shared" si="17"/>
        <v>1.961301239490771</v>
      </c>
    </row>
    <row r="85" spans="1:21" x14ac:dyDescent="0.25">
      <c r="A85">
        <f t="shared" si="18"/>
        <v>62</v>
      </c>
      <c r="B85">
        <f t="shared" si="19"/>
        <v>3.7005453651778715E-2</v>
      </c>
      <c r="C85">
        <f t="shared" si="1"/>
        <v>2.1823294416298131E-2</v>
      </c>
      <c r="E85" s="5">
        <f t="shared" si="2"/>
        <v>1.8459847799662255E-11</v>
      </c>
      <c r="F85" s="5">
        <f t="shared" si="3"/>
        <v>0</v>
      </c>
      <c r="K85">
        <f t="shared" si="13"/>
        <v>62</v>
      </c>
      <c r="L85">
        <f t="shared" si="14"/>
        <v>-1.4802181460711505E-2</v>
      </c>
      <c r="M85">
        <f t="shared" si="15"/>
        <v>-8.7293177665192633E-3</v>
      </c>
      <c r="N85">
        <f t="shared" si="16"/>
        <v>16.958465528544618</v>
      </c>
      <c r="O85">
        <f t="shared" si="17"/>
        <v>1.962244920202233</v>
      </c>
    </row>
    <row r="86" spans="1:21" x14ac:dyDescent="0.25">
      <c r="A86">
        <f t="shared" si="18"/>
        <v>63</v>
      </c>
      <c r="B86">
        <f t="shared" si="19"/>
        <v>3.5089182031094797E-2</v>
      </c>
      <c r="C86">
        <f t="shared" ref="C86:C123" si="21">$B$19*B86</f>
        <v>2.0693208020025246E-2</v>
      </c>
      <c r="E86" s="5">
        <f t="shared" si="2"/>
        <v>1.750393688500218E-11</v>
      </c>
      <c r="F86" s="5">
        <f t="shared" si="3"/>
        <v>0</v>
      </c>
      <c r="K86">
        <f t="shared" si="13"/>
        <v>63</v>
      </c>
      <c r="L86">
        <f t="shared" si="14"/>
        <v>-1.4035672812437935E-2</v>
      </c>
      <c r="M86">
        <f t="shared" si="15"/>
        <v>-8.277283208010109E-3</v>
      </c>
      <c r="N86">
        <f t="shared" si="16"/>
        <v>16.971659640675675</v>
      </c>
      <c r="O86">
        <f t="shared" si="17"/>
        <v>1.9631397338309302</v>
      </c>
    </row>
    <row r="87" spans="1:21" x14ac:dyDescent="0.25">
      <c r="A87">
        <f t="shared" si="18"/>
        <v>64</v>
      </c>
      <c r="B87">
        <f t="shared" si="19"/>
        <v>3.3272141646941387E-2</v>
      </c>
      <c r="C87">
        <f t="shared" si="21"/>
        <v>1.9621641443843648E-2</v>
      </c>
      <c r="E87" s="5">
        <f t="shared" si="2"/>
        <v>1.6597518498473463E-11</v>
      </c>
      <c r="F87" s="5">
        <f t="shared" si="3"/>
        <v>0</v>
      </c>
      <c r="K87">
        <f t="shared" si="13"/>
        <v>64</v>
      </c>
      <c r="L87">
        <f t="shared" si="14"/>
        <v>-1.3308856658776571E-2</v>
      </c>
      <c r="M87">
        <f t="shared" si="15"/>
        <v>-7.8486565775374682E-3</v>
      </c>
      <c r="N87">
        <f t="shared" si="16"/>
        <v>16.984170515604053</v>
      </c>
      <c r="O87">
        <f t="shared" si="17"/>
        <v>1.9639882108850619</v>
      </c>
    </row>
    <row r="88" spans="1:21" x14ac:dyDescent="0.25">
      <c r="A88">
        <f t="shared" si="18"/>
        <v>65</v>
      </c>
      <c r="B88">
        <f t="shared" si="19"/>
        <v>3.1549193959355216E-2</v>
      </c>
      <c r="C88">
        <f t="shared" si="21"/>
        <v>1.8605564327105865E-2</v>
      </c>
      <c r="E88" s="5">
        <f t="shared" ref="E88:E122" si="22">C88-C89-1/$B$4*$B$6/(1+$B$6-$B$8)*(1-$B$3)*B89</f>
        <v>1.5738045198651629E-11</v>
      </c>
      <c r="F88" s="5">
        <f t="shared" ref="F88:F122" si="23">-B89+(1+$B$6-$B$8)/(1+$B$5)*B88-1/$B$3*($B$6-$B$3*($B$5+$B$8))/(1+$B$5)*C88</f>
        <v>4.3368086899420177E-18</v>
      </c>
      <c r="K88">
        <f t="shared" si="13"/>
        <v>65</v>
      </c>
      <c r="L88">
        <f t="shared" si="14"/>
        <v>-1.2619677583742103E-2</v>
      </c>
      <c r="M88">
        <f t="shared" si="15"/>
        <v>-7.4422257308423547E-3</v>
      </c>
      <c r="N88">
        <f t="shared" si="16"/>
        <v>16.996033533738114</v>
      </c>
      <c r="O88">
        <f t="shared" si="17"/>
        <v>1.9647927508342753</v>
      </c>
    </row>
    <row r="89" spans="1:21" x14ac:dyDescent="0.25">
      <c r="A89">
        <f t="shared" si="18"/>
        <v>66</v>
      </c>
      <c r="B89">
        <f t="shared" si="19"/>
        <v>2.9915466519917135E-2</v>
      </c>
      <c r="C89">
        <f t="shared" si="21"/>
        <v>1.7642103231821374E-2</v>
      </c>
      <c r="E89" s="5">
        <f t="shared" si="22"/>
        <v>1.4923073410680332E-11</v>
      </c>
      <c r="F89" s="5">
        <f t="shared" si="23"/>
        <v>0</v>
      </c>
      <c r="K89">
        <f t="shared" si="13"/>
        <v>66</v>
      </c>
      <c r="L89">
        <f t="shared" si="14"/>
        <v>-1.196618660796687E-2</v>
      </c>
      <c r="M89">
        <f t="shared" si="15"/>
        <v>-7.0568412927285587E-3</v>
      </c>
      <c r="N89">
        <f t="shared" si="16"/>
        <v>17.007282243365108</v>
      </c>
      <c r="O89">
        <f t="shared" si="17"/>
        <v>1.9655556288953009</v>
      </c>
    </row>
    <row r="90" spans="1:21" x14ac:dyDescent="0.25">
      <c r="A90">
        <f t="shared" si="18"/>
        <v>67</v>
      </c>
      <c r="B90">
        <f t="shared" si="19"/>
        <v>2.8366339192602726E-2</v>
      </c>
      <c r="C90">
        <f t="shared" si="21"/>
        <v>1.6728533516653446E-2</v>
      </c>
      <c r="E90" s="5">
        <f t="shared" si="22"/>
        <v>1.4150300614405864E-11</v>
      </c>
      <c r="F90" s="5">
        <f t="shared" si="23"/>
        <v>0</v>
      </c>
      <c r="K90">
        <f t="shared" si="13"/>
        <v>67</v>
      </c>
      <c r="L90">
        <f t="shared" si="14"/>
        <v>-1.1346535677041105E-2</v>
      </c>
      <c r="M90">
        <f t="shared" si="15"/>
        <v>-6.6914134066613879E-3</v>
      </c>
      <c r="N90">
        <f t="shared" si="16"/>
        <v>17.017948455524831</v>
      </c>
      <c r="O90">
        <f t="shared" si="17"/>
        <v>1.9662790024662007</v>
      </c>
    </row>
    <row r="91" spans="1:21" x14ac:dyDescent="0.25">
      <c r="A91">
        <f t="shared" si="18"/>
        <v>68</v>
      </c>
      <c r="B91">
        <f t="shared" si="19"/>
        <v>2.6897431088165374E-2</v>
      </c>
      <c r="C91">
        <f t="shared" si="21"/>
        <v>1.5862271631708769E-2</v>
      </c>
      <c r="E91" s="5">
        <f t="shared" si="22"/>
        <v>1.3417551683429785E-11</v>
      </c>
      <c r="F91" s="5">
        <f t="shared" si="23"/>
        <v>0</v>
      </c>
      <c r="K91">
        <f t="shared" ref="K91:K103" si="24">A91</f>
        <v>68</v>
      </c>
      <c r="L91">
        <f t="shared" ref="L91:L103" si="25">L90*$B$16</f>
        <v>-1.0758972435266162E-2</v>
      </c>
      <c r="M91">
        <f t="shared" ref="M91:M103" si="26">$B$19*L91</f>
        <v>-6.3449086526835147E-3</v>
      </c>
      <c r="N91">
        <f t="shared" ref="N91:N103" si="27">$G$11*(1+L91)</f>
        <v>17.028062333970333</v>
      </c>
      <c r="O91">
        <f t="shared" ref="O91:O103" si="28">$G$12*(1+M91)</f>
        <v>1.9669649172274311</v>
      </c>
    </row>
    <row r="92" spans="1:21" x14ac:dyDescent="0.25">
      <c r="A92">
        <f t="shared" si="18"/>
        <v>69</v>
      </c>
      <c r="B92">
        <f t="shared" si="19"/>
        <v>2.5504588175102604E-2</v>
      </c>
      <c r="C92">
        <f t="shared" si="21"/>
        <v>1.5040867812329781E-2</v>
      </c>
      <c r="E92" s="5">
        <f t="shared" si="22"/>
        <v>1.2722743323277663E-11</v>
      </c>
      <c r="F92" s="5">
        <f t="shared" si="23"/>
        <v>1.7347234759768071E-18</v>
      </c>
      <c r="K92">
        <f t="shared" si="24"/>
        <v>69</v>
      </c>
      <c r="L92">
        <f t="shared" si="25"/>
        <v>-1.0201835270041053E-2</v>
      </c>
      <c r="M92">
        <f t="shared" si="26"/>
        <v>-6.016347124931919E-3</v>
      </c>
      <c r="N92">
        <f t="shared" si="27"/>
        <v>17.0376524804702</v>
      </c>
      <c r="O92">
        <f t="shared" si="28"/>
        <v>1.9676153129269709</v>
      </c>
    </row>
    <row r="93" spans="1:21" x14ac:dyDescent="0.25">
      <c r="A93">
        <f t="shared" si="18"/>
        <v>70</v>
      </c>
      <c r="B93">
        <f t="shared" si="19"/>
        <v>2.4183871532169877E-2</v>
      </c>
      <c r="C93">
        <f t="shared" si="21"/>
        <v>1.4261999151227975E-2</v>
      </c>
      <c r="E93" s="5">
        <f t="shared" si="22"/>
        <v>1.2063915838522732E-11</v>
      </c>
      <c r="F93" s="5">
        <f t="shared" si="23"/>
        <v>2.1684043449710089E-18</v>
      </c>
      <c r="K93">
        <f t="shared" si="24"/>
        <v>70</v>
      </c>
      <c r="L93">
        <f t="shared" si="25"/>
        <v>-9.6735486128679618E-3</v>
      </c>
      <c r="M93">
        <f t="shared" si="26"/>
        <v>-5.7047996604911964E-3</v>
      </c>
      <c r="N93">
        <f t="shared" si="27"/>
        <v>17.046746015693554</v>
      </c>
      <c r="O93">
        <f t="shared" si="28"/>
        <v>1.9682320288658739</v>
      </c>
    </row>
    <row r="94" spans="1:21" x14ac:dyDescent="0.25">
      <c r="A94">
        <f t="shared" si="18"/>
        <v>71</v>
      </c>
      <c r="B94">
        <f t="shared" si="19"/>
        <v>2.2931546209220204E-2</v>
      </c>
      <c r="C94">
        <f t="shared" si="21"/>
        <v>1.3523463029366307E-2</v>
      </c>
      <c r="E94" s="5">
        <f t="shared" si="22"/>
        <v>1.143920266670484E-11</v>
      </c>
      <c r="F94" s="5">
        <f t="shared" si="23"/>
        <v>0</v>
      </c>
      <c r="K94">
        <f t="shared" si="24"/>
        <v>71</v>
      </c>
      <c r="L94">
        <f t="shared" si="25"/>
        <v>-9.1726184836880918E-3</v>
      </c>
      <c r="M94">
        <f t="shared" si="26"/>
        <v>-5.4093852117465292E-3</v>
      </c>
      <c r="N94">
        <f t="shared" si="27"/>
        <v>17.055368655906566</v>
      </c>
      <c r="O94">
        <f t="shared" si="28"/>
        <v>1.9688168090997629</v>
      </c>
    </row>
    <row r="95" spans="1:21" x14ac:dyDescent="0.25">
      <c r="A95">
        <f t="shared" si="18"/>
        <v>72</v>
      </c>
      <c r="B95">
        <f t="shared" si="19"/>
        <v>2.1744070664868421E-2</v>
      </c>
      <c r="C95">
        <f t="shared" si="21"/>
        <v>1.2823170887013468E-2</v>
      </c>
      <c r="E95" s="5">
        <f t="shared" si="22"/>
        <v>1.0846841328772394E-11</v>
      </c>
      <c r="F95" s="5">
        <f t="shared" si="23"/>
        <v>0</v>
      </c>
      <c r="K95">
        <f t="shared" si="24"/>
        <v>72</v>
      </c>
      <c r="L95">
        <f t="shared" si="25"/>
        <v>-8.6976282659473776E-3</v>
      </c>
      <c r="M95">
        <f t="shared" si="26"/>
        <v>-5.1292683548053927E-3</v>
      </c>
      <c r="N95">
        <f t="shared" si="27"/>
        <v>17.063544785697328</v>
      </c>
      <c r="O95">
        <f t="shared" si="28"/>
        <v>1.9693713073709687</v>
      </c>
    </row>
    <row r="96" spans="1:21" x14ac:dyDescent="0.25">
      <c r="A96">
        <f t="shared" si="18"/>
        <v>73</v>
      </c>
      <c r="B96">
        <f t="shared" si="19"/>
        <v>2.0618086751110071E-2</v>
      </c>
      <c r="C96">
        <f t="shared" si="21"/>
        <v>1.2159142317354708E-2</v>
      </c>
      <c r="E96" s="5">
        <f t="shared" si="22"/>
        <v>1.0285152395560215E-11</v>
      </c>
      <c r="F96" s="5">
        <f t="shared" si="23"/>
        <v>0</v>
      </c>
      <c r="K96">
        <f t="shared" si="24"/>
        <v>73</v>
      </c>
      <c r="L96">
        <f t="shared" si="25"/>
        <v>-8.247234700444037E-3</v>
      </c>
      <c r="M96">
        <f t="shared" si="26"/>
        <v>-4.8636569269418888E-3</v>
      </c>
      <c r="N96">
        <f t="shared" si="27"/>
        <v>17.071297526934806</v>
      </c>
      <c r="O96">
        <f t="shared" si="28"/>
        <v>1.9698970917852707</v>
      </c>
    </row>
    <row r="97" spans="1:15" x14ac:dyDescent="0.25">
      <c r="A97">
        <f t="shared" si="18"/>
        <v>74</v>
      </c>
      <c r="B97">
        <f t="shared" si="19"/>
        <v>1.9550410216571702E-2</v>
      </c>
      <c r="C97">
        <f t="shared" si="21"/>
        <v>1.1529499465956135E-2</v>
      </c>
      <c r="E97" s="5">
        <f t="shared" si="22"/>
        <v>9.7525535824177778E-12</v>
      </c>
      <c r="F97" s="5">
        <f t="shared" si="23"/>
        <v>0</v>
      </c>
      <c r="K97">
        <f t="shared" si="24"/>
        <v>74</v>
      </c>
      <c r="L97">
        <f t="shared" si="25"/>
        <v>-7.8201640866286878E-3</v>
      </c>
      <c r="M97">
        <f t="shared" si="26"/>
        <v>-4.611799786382458E-3</v>
      </c>
      <c r="N97">
        <f t="shared" si="27"/>
        <v>17.07864880415686</v>
      </c>
      <c r="O97">
        <f t="shared" si="28"/>
        <v>1.9703956492464536</v>
      </c>
    </row>
    <row r="98" spans="1:15" x14ac:dyDescent="0.25">
      <c r="A98">
        <f t="shared" si="18"/>
        <v>75</v>
      </c>
      <c r="B98">
        <f t="shared" si="19"/>
        <v>1.8538021701536039E-2</v>
      </c>
      <c r="C98">
        <f t="shared" si="21"/>
        <v>1.0932461720244289E-2</v>
      </c>
      <c r="E98" s="5">
        <f t="shared" si="22"/>
        <v>9.2475321020538126E-12</v>
      </c>
      <c r="F98" s="5">
        <f t="shared" si="23"/>
        <v>0</v>
      </c>
      <c r="K98">
        <f t="shared" si="24"/>
        <v>75</v>
      </c>
      <c r="L98">
        <f t="shared" si="25"/>
        <v>-7.415208680614422E-3</v>
      </c>
      <c r="M98">
        <f t="shared" si="26"/>
        <v>-4.3729846880977193E-3</v>
      </c>
      <c r="N98">
        <f t="shared" si="27"/>
        <v>17.085619406572192</v>
      </c>
      <c r="O98">
        <f t="shared" si="28"/>
        <v>1.970868389661232</v>
      </c>
    </row>
    <row r="99" spans="1:15" x14ac:dyDescent="0.25">
      <c r="A99">
        <f t="shared" si="18"/>
        <v>76</v>
      </c>
      <c r="B99">
        <f t="shared" si="19"/>
        <v>1.7578058199276186E-2</v>
      </c>
      <c r="C99">
        <f t="shared" si="21"/>
        <v>1.0366340673983031E-2</v>
      </c>
      <c r="E99" s="5">
        <f t="shared" si="22"/>
        <v>8.7686610359891115E-12</v>
      </c>
      <c r="F99" s="5">
        <f t="shared" si="23"/>
        <v>0</v>
      </c>
      <c r="K99">
        <f t="shared" si="24"/>
        <v>76</v>
      </c>
      <c r="L99">
        <f t="shared" si="25"/>
        <v>-7.031223279710481E-3</v>
      </c>
      <c r="M99">
        <f t="shared" si="26"/>
        <v>-4.146536269593216E-3</v>
      </c>
      <c r="N99">
        <f t="shared" si="27"/>
        <v>17.092229046851692</v>
      </c>
      <c r="O99">
        <f t="shared" si="28"/>
        <v>1.9713166499264274</v>
      </c>
    </row>
    <row r="100" spans="1:15" x14ac:dyDescent="0.25">
      <c r="A100">
        <f t="shared" si="18"/>
        <v>77</v>
      </c>
      <c r="B100">
        <f t="shared" si="19"/>
        <v>1.6667804959551773E-2</v>
      </c>
      <c r="C100">
        <f t="shared" si="21"/>
        <v>9.8295353525073882E-3</v>
      </c>
      <c r="E100" s="5">
        <f t="shared" si="22"/>
        <v>8.3145910946200163E-12</v>
      </c>
      <c r="F100" s="5">
        <f t="shared" si="23"/>
        <v>0</v>
      </c>
      <c r="K100">
        <f t="shared" si="24"/>
        <v>77</v>
      </c>
      <c r="L100">
        <f t="shared" si="25"/>
        <v>-6.6671219838207148E-3</v>
      </c>
      <c r="M100">
        <f t="shared" si="26"/>
        <v>-3.9318141410029589E-3</v>
      </c>
      <c r="N100">
        <f t="shared" si="27"/>
        <v>17.09849641687531</v>
      </c>
      <c r="O100">
        <f t="shared" si="28"/>
        <v>1.9717416977096747</v>
      </c>
    </row>
    <row r="101" spans="1:15" x14ac:dyDescent="0.25">
      <c r="A101">
        <f t="shared" si="18"/>
        <v>78</v>
      </c>
      <c r="B101">
        <f t="shared" si="19"/>
        <v>1.580468781137033E-2</v>
      </c>
      <c r="C101">
        <f t="shared" si="21"/>
        <v>9.320527685211466E-3</v>
      </c>
      <c r="E101" s="5">
        <f t="shared" si="22"/>
        <v>7.8840310473692055E-12</v>
      </c>
      <c r="F101" s="5">
        <f t="shared" si="23"/>
        <v>0</v>
      </c>
      <c r="K101">
        <f t="shared" si="24"/>
        <v>78</v>
      </c>
      <c r="L101">
        <f t="shared" si="25"/>
        <v>-6.3218751245481377E-3</v>
      </c>
      <c r="M101">
        <f t="shared" si="26"/>
        <v>-3.72821107408459E-3</v>
      </c>
      <c r="N101">
        <f t="shared" si="27"/>
        <v>17.104439240592164</v>
      </c>
      <c r="O101">
        <f t="shared" si="28"/>
        <v>1.9721447350343517</v>
      </c>
    </row>
    <row r="102" spans="1:15" x14ac:dyDescent="0.25">
      <c r="A102">
        <f t="shared" si="18"/>
        <v>79</v>
      </c>
      <c r="B102">
        <f t="shared" si="19"/>
        <v>1.4986265883302917E-2</v>
      </c>
      <c r="C102">
        <f t="shared" si="21"/>
        <v>8.8378782124867612E-3</v>
      </c>
      <c r="E102" s="5">
        <f t="shared" si="22"/>
        <v>7.4757702740908816E-12</v>
      </c>
      <c r="F102" s="5">
        <f t="shared" si="23"/>
        <v>0</v>
      </c>
      <c r="K102">
        <f t="shared" si="24"/>
        <v>79</v>
      </c>
      <c r="L102">
        <f t="shared" si="25"/>
        <v>-5.9945063533211719E-3</v>
      </c>
      <c r="M102">
        <f t="shared" si="26"/>
        <v>-3.5351512849947074E-3</v>
      </c>
      <c r="N102">
        <f t="shared" si="27"/>
        <v>17.110074324143412</v>
      </c>
      <c r="O102">
        <f t="shared" si="28"/>
        <v>1.9725269016788685</v>
      </c>
    </row>
    <row r="103" spans="1:15" x14ac:dyDescent="0.25">
      <c r="A103">
        <f t="shared" si="18"/>
        <v>80</v>
      </c>
      <c r="B103">
        <f t="shared" si="19"/>
        <v>1.42102247007672E-2</v>
      </c>
      <c r="C103">
        <f t="shared" si="21"/>
        <v>8.3802220149701793E-3</v>
      </c>
      <c r="E103" s="5">
        <f t="shared" si="22"/>
        <v>7.0886470521572265E-12</v>
      </c>
      <c r="F103" s="5">
        <f t="shared" si="23"/>
        <v>1.6263032587282567E-18</v>
      </c>
      <c r="K103">
        <f t="shared" si="24"/>
        <v>80</v>
      </c>
      <c r="L103">
        <f t="shared" si="25"/>
        <v>-5.6840898803068845E-3</v>
      </c>
      <c r="M103">
        <f t="shared" si="26"/>
        <v>-3.3520888059880745E-3</v>
      </c>
      <c r="N103">
        <f t="shared" si="27"/>
        <v>17.115417603389513</v>
      </c>
      <c r="O103">
        <f t="shared" si="28"/>
        <v>1.9728892783999281</v>
      </c>
    </row>
    <row r="104" spans="1:15" x14ac:dyDescent="0.25">
      <c r="A104">
        <f t="shared" si="18"/>
        <v>81</v>
      </c>
      <c r="B104">
        <f t="shared" si="19"/>
        <v>1.3474369640757336E-2</v>
      </c>
      <c r="C104">
        <f t="shared" si="21"/>
        <v>7.9462648535898305E-3</v>
      </c>
      <c r="E104" s="5">
        <f t="shared" si="22"/>
        <v>6.7215728425870647E-12</v>
      </c>
      <c r="F104" s="5">
        <f t="shared" si="23"/>
        <v>0</v>
      </c>
    </row>
    <row r="105" spans="1:15" x14ac:dyDescent="0.25">
      <c r="A105">
        <f t="shared" si="18"/>
        <v>82</v>
      </c>
      <c r="B105">
        <f t="shared" si="19"/>
        <v>1.2776619725510798E-2</v>
      </c>
      <c r="C105">
        <f t="shared" si="21"/>
        <v>7.5347795094927086E-3</v>
      </c>
      <c r="E105" s="5">
        <f t="shared" si="22"/>
        <v>6.373506106563398E-12</v>
      </c>
      <c r="F105" s="5">
        <f t="shared" si="23"/>
        <v>0</v>
      </c>
    </row>
    <row r="106" spans="1:15" x14ac:dyDescent="0.25">
      <c r="A106">
        <f t="shared" ref="A106:A115" si="29">A105+1</f>
        <v>83</v>
      </c>
      <c r="B106">
        <f t="shared" ref="B106:B115" si="30">B105*$B$16</f>
        <v>1.2115001737560801E-2</v>
      </c>
      <c r="C106">
        <f t="shared" si="21"/>
        <v>7.1446023135037177E-3</v>
      </c>
      <c r="E106" s="5">
        <f t="shared" si="22"/>
        <v>6.043463201665239E-12</v>
      </c>
      <c r="F106" s="5">
        <f t="shared" si="23"/>
        <v>0</v>
      </c>
    </row>
    <row r="107" spans="1:15" x14ac:dyDescent="0.25">
      <c r="A107">
        <f t="shared" si="29"/>
        <v>84</v>
      </c>
      <c r="B107">
        <f t="shared" si="30"/>
        <v>1.1487644639531867E-2</v>
      </c>
      <c r="C107">
        <f t="shared" si="21"/>
        <v>6.7746298553014181E-3</v>
      </c>
      <c r="E107" s="5">
        <f t="shared" si="22"/>
        <v>5.7305124729657708E-12</v>
      </c>
      <c r="F107" s="5">
        <f t="shared" si="23"/>
        <v>0</v>
      </c>
    </row>
    <row r="108" spans="1:15" x14ac:dyDescent="0.25">
      <c r="A108">
        <f t="shared" si="29"/>
        <v>85</v>
      </c>
      <c r="B108">
        <f t="shared" si="30"/>
        <v>1.0892774282897864E-2</v>
      </c>
      <c r="C108">
        <f t="shared" si="21"/>
        <v>6.4238158630041467E-3</v>
      </c>
      <c r="E108" s="5">
        <f t="shared" si="22"/>
        <v>5.4337654167846416E-12</v>
      </c>
      <c r="F108" s="5">
        <f t="shared" si="23"/>
        <v>0</v>
      </c>
    </row>
    <row r="109" spans="1:15" x14ac:dyDescent="0.25">
      <c r="A109">
        <f t="shared" si="29"/>
        <v>86</v>
      </c>
      <c r="B109">
        <f t="shared" si="30"/>
        <v>1.0328708390739034E-2</v>
      </c>
      <c r="C109">
        <f t="shared" si="21"/>
        <v>6.091168244342071E-3</v>
      </c>
      <c r="E109" s="5">
        <f t="shared" si="22"/>
        <v>5.1523873600793635E-12</v>
      </c>
      <c r="F109" s="5">
        <f t="shared" si="23"/>
        <v>9.7578195523695399E-19</v>
      </c>
    </row>
    <row r="110" spans="1:15" x14ac:dyDescent="0.25">
      <c r="A110">
        <f t="shared" si="29"/>
        <v>87</v>
      </c>
      <c r="B110">
        <f t="shared" si="30"/>
        <v>9.7938518003093753E-3</v>
      </c>
      <c r="C110">
        <f t="shared" si="21"/>
        <v>5.7757462810476747E-3</v>
      </c>
      <c r="E110" s="5">
        <f t="shared" si="22"/>
        <v>4.8855789205881628E-12</v>
      </c>
      <c r="F110" s="5">
        <f t="shared" si="23"/>
        <v>0</v>
      </c>
    </row>
    <row r="111" spans="1:15" x14ac:dyDescent="0.25">
      <c r="A111">
        <f t="shared" si="29"/>
        <v>88</v>
      </c>
      <c r="B111">
        <f t="shared" si="30"/>
        <v>9.2866919519605119E-3</v>
      </c>
      <c r="C111">
        <f t="shared" si="21"/>
        <v>5.4766579685305173E-3</v>
      </c>
      <c r="E111" s="5">
        <f t="shared" si="22"/>
        <v>4.6325856020192069E-12</v>
      </c>
      <c r="F111" s="5">
        <f t="shared" si="23"/>
        <v>0</v>
      </c>
    </row>
    <row r="112" spans="1:15" x14ac:dyDescent="0.25">
      <c r="A112">
        <f t="shared" si="29"/>
        <v>89</v>
      </c>
      <c r="B112">
        <f t="shared" si="30"/>
        <v>8.8057946116648252E-3</v>
      </c>
      <c r="C112">
        <f t="shared" si="21"/>
        <v>5.1930574933129131E-3</v>
      </c>
      <c r="E112" s="5">
        <f t="shared" si="22"/>
        <v>4.3926949751249555E-12</v>
      </c>
      <c r="F112" s="5">
        <f t="shared" si="23"/>
        <v>1.1926223897340549E-18</v>
      </c>
    </row>
    <row r="113" spans="1:6" x14ac:dyDescent="0.25">
      <c r="A113">
        <f t="shared" si="29"/>
        <v>90</v>
      </c>
      <c r="B113">
        <f t="shared" si="30"/>
        <v>8.3497998150412842E-3</v>
      </c>
      <c r="C113">
        <f t="shared" si="21"/>
        <v>4.9241428410928016E-3</v>
      </c>
      <c r="E113" s="5">
        <f t="shared" si="22"/>
        <v>4.1652249683186982E-12</v>
      </c>
      <c r="F113" s="5">
        <f t="shared" si="23"/>
        <v>0</v>
      </c>
    </row>
    <row r="114" spans="1:6" x14ac:dyDescent="0.25">
      <c r="A114">
        <f t="shared" si="29"/>
        <v>91</v>
      </c>
      <c r="B114">
        <f t="shared" si="30"/>
        <v>7.9174180214137829E-3</v>
      </c>
      <c r="C114">
        <f t="shared" si="21"/>
        <v>4.6691535286694837E-3</v>
      </c>
      <c r="E114" s="5">
        <f t="shared" si="22"/>
        <v>3.9495356312681251E-12</v>
      </c>
      <c r="F114" s="5">
        <f t="shared" si="23"/>
        <v>0</v>
      </c>
    </row>
    <row r="115" spans="1:6" x14ac:dyDescent="0.25">
      <c r="A115">
        <f t="shared" si="29"/>
        <v>92</v>
      </c>
      <c r="B115">
        <f t="shared" si="30"/>
        <v>7.5074264670257611E-3</v>
      </c>
      <c r="C115">
        <f t="shared" si="21"/>
        <v>4.4273684533181522E-3</v>
      </c>
      <c r="E115" s="5">
        <f t="shared" si="22"/>
        <v>3.7450143897457822E-12</v>
      </c>
      <c r="F115" s="5">
        <f t="shared" si="23"/>
        <v>0</v>
      </c>
    </row>
    <row r="116" spans="1:6" x14ac:dyDescent="0.25">
      <c r="A116">
        <f t="shared" ref="A116:A123" si="31">A115+1</f>
        <v>93</v>
      </c>
      <c r="B116">
        <f t="shared" ref="B116:B123" si="32">B115*$B$16</f>
        <v>7.1186657070981142E-3</v>
      </c>
      <c r="C116">
        <f t="shared" si="21"/>
        <v>4.1981038535313306E-3</v>
      </c>
      <c r="E116" s="5">
        <f t="shared" si="22"/>
        <v>3.5510849902969932E-12</v>
      </c>
      <c r="F116" s="5">
        <f t="shared" si="23"/>
        <v>0</v>
      </c>
    </row>
    <row r="117" spans="1:6" x14ac:dyDescent="0.25">
      <c r="A117">
        <f t="shared" si="31"/>
        <v>94</v>
      </c>
      <c r="B117">
        <f t="shared" si="32"/>
        <v>6.7500363369514182E-3</v>
      </c>
      <c r="C117">
        <f t="shared" si="21"/>
        <v>3.9807113753602321E-3</v>
      </c>
      <c r="E117" s="5">
        <f t="shared" si="22"/>
        <v>3.3671967937434072E-12</v>
      </c>
      <c r="F117" s="5">
        <f t="shared" si="23"/>
        <v>0</v>
      </c>
    </row>
    <row r="118" spans="1:6" x14ac:dyDescent="0.25">
      <c r="A118">
        <f t="shared" si="31"/>
        <v>95</v>
      </c>
      <c r="B118">
        <f t="shared" si="32"/>
        <v>6.4004958829198943E-3</v>
      </c>
      <c r="C118">
        <f t="shared" si="21"/>
        <v>3.7745762388877247E-3</v>
      </c>
      <c r="E118" s="5">
        <f t="shared" si="22"/>
        <v>3.1928322561779882E-12</v>
      </c>
      <c r="F118" s="5">
        <f t="shared" si="23"/>
        <v>0</v>
      </c>
    </row>
    <row r="119" spans="1:6" x14ac:dyDescent="0.25">
      <c r="A119">
        <f t="shared" si="31"/>
        <v>96</v>
      </c>
      <c r="B119">
        <f t="shared" si="32"/>
        <v>6.0690558542647087E-3</v>
      </c>
      <c r="C119">
        <f t="shared" si="21"/>
        <v>3.5791154996477198E-3</v>
      </c>
      <c r="E119" s="5">
        <f t="shared" si="22"/>
        <v>3.0274964122039422E-12</v>
      </c>
      <c r="F119" s="5">
        <f t="shared" si="23"/>
        <v>8.1315162936412833E-19</v>
      </c>
    </row>
    <row r="120" spans="1:6" x14ac:dyDescent="0.25">
      <c r="A120">
        <f t="shared" si="31"/>
        <v>97</v>
      </c>
      <c r="B120">
        <f t="shared" si="32"/>
        <v>5.7547789477494964E-3</v>
      </c>
      <c r="C120">
        <f t="shared" si="21"/>
        <v>3.3937764000743459E-3</v>
      </c>
      <c r="E120" s="5">
        <f t="shared" si="22"/>
        <v>2.870721537004059E-12</v>
      </c>
      <c r="F120" s="5">
        <f t="shared" si="23"/>
        <v>0</v>
      </c>
    </row>
    <row r="121" spans="1:6" x14ac:dyDescent="0.25">
      <c r="A121">
        <f t="shared" si="31"/>
        <v>98</v>
      </c>
      <c r="B121">
        <f t="shared" si="32"/>
        <v>5.4567763969727255E-3</v>
      </c>
      <c r="C121">
        <f t="shared" si="21"/>
        <v>3.2180348063188344E-3</v>
      </c>
      <c r="E121" s="5">
        <f t="shared" si="22"/>
        <v>2.722065926613268E-12</v>
      </c>
      <c r="F121" s="5">
        <f t="shared" si="23"/>
        <v>0</v>
      </c>
    </row>
    <row r="122" spans="1:6" x14ac:dyDescent="0.25">
      <c r="A122">
        <f t="shared" si="31"/>
        <v>99</v>
      </c>
      <c r="B122">
        <f t="shared" si="32"/>
        <v>5.1742054589608878E-3</v>
      </c>
      <c r="C122">
        <f t="shared" si="21"/>
        <v>3.0513937260134871E-3</v>
      </c>
      <c r="E122" s="5">
        <f t="shared" si="22"/>
        <v>2.5811075282308749E-12</v>
      </c>
      <c r="F122" s="5">
        <f t="shared" si="23"/>
        <v>0</v>
      </c>
    </row>
    <row r="123" spans="1:6" x14ac:dyDescent="0.25">
      <c r="A123">
        <f t="shared" si="31"/>
        <v>100</v>
      </c>
      <c r="B123">
        <f t="shared" si="32"/>
        <v>4.9062670309146751E-3</v>
      </c>
      <c r="C123">
        <f t="shared" si="21"/>
        <v>2.8933819027910051E-3</v>
      </c>
      <c r="E123" s="5"/>
      <c r="F123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Figures</vt:lpstr>
      <vt:lpstr>Numbers</vt:lpstr>
      <vt:lpstr>Sheet3</vt:lpstr>
    </vt:vector>
  </TitlesOfParts>
  <Company>IHEID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TILLE Cedric</dc:creator>
  <cp:lastModifiedBy>Tille Cédric</cp:lastModifiedBy>
  <cp:lastPrinted>2020-10-11T11:36:32Z</cp:lastPrinted>
  <dcterms:created xsi:type="dcterms:W3CDTF">2016-10-12T09:39:27Z</dcterms:created>
  <dcterms:modified xsi:type="dcterms:W3CDTF">2022-10-14T16:39:34Z</dcterms:modified>
</cp:coreProperties>
</file>