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BACKUP_IHEID\Work_files\Teaching\HEID_2020_2021_acad_year\Fall 2020 EI056 Macroeconomics A\Class_6_October_20_2020\"/>
    </mc:Choice>
  </mc:AlternateContent>
  <bookViews>
    <workbookView xWindow="0" yWindow="0" windowWidth="28800" windowHeight="11100"/>
  </bookViews>
  <sheets>
    <sheet name="Graphs" sheetId="1" r:id="rId1"/>
    <sheet name="Numbers" sheetId="2" r:id="rId2"/>
  </sheets>
  <calcPr calcId="162913"/>
</workbook>
</file>

<file path=xl/calcChain.xml><?xml version="1.0" encoding="utf-8"?>
<calcChain xmlns="http://schemas.openxmlformats.org/spreadsheetml/2006/main">
  <c r="P10" i="2" l="1"/>
  <c r="AP10" i="2" l="1"/>
  <c r="O22" i="2"/>
  <c r="O23" i="2" l="1"/>
  <c r="P12" i="2"/>
  <c r="AP6" i="2" l="1"/>
  <c r="AP7" i="2" s="1"/>
  <c r="AP8" i="2" s="1"/>
  <c r="AP11" i="2" s="1"/>
  <c r="AP12" i="2" s="1"/>
  <c r="AP13" i="2" s="1"/>
  <c r="AP14" i="2" s="1"/>
  <c r="AP15" i="2" s="1"/>
  <c r="AP16" i="2" s="1"/>
  <c r="AP17" i="2" s="1"/>
  <c r="AP18" i="2" s="1"/>
  <c r="AP19" i="2" s="1"/>
  <c r="AP20" i="2" s="1"/>
  <c r="AP21" i="2" s="1"/>
  <c r="AP22" i="2" s="1"/>
  <c r="AP23" i="2" s="1"/>
  <c r="AP24" i="2" s="1"/>
  <c r="AP25" i="2" s="1"/>
  <c r="AP26" i="2" s="1"/>
  <c r="AP27" i="2" s="1"/>
  <c r="AP28" i="2" s="1"/>
  <c r="AP29" i="2" s="1"/>
  <c r="AP30" i="2" s="1"/>
  <c r="AP31" i="2" s="1"/>
  <c r="AP32" i="2" s="1"/>
  <c r="AP33" i="2" s="1"/>
  <c r="AP34" i="2" s="1"/>
  <c r="AP35" i="2" s="1"/>
  <c r="AP36" i="2" s="1"/>
  <c r="AP37" i="2" s="1"/>
  <c r="AP38" i="2" s="1"/>
  <c r="AP39" i="2" s="1"/>
  <c r="AP40" i="2" s="1"/>
  <c r="AP41" i="2" s="1"/>
  <c r="AP42" i="2" s="1"/>
  <c r="AP43" i="2" s="1"/>
  <c r="AP44" i="2" s="1"/>
  <c r="AP45" i="2" s="1"/>
  <c r="AP46" i="2" s="1"/>
  <c r="AP47" i="2" s="1"/>
  <c r="AP48" i="2" s="1"/>
  <c r="AP49" i="2" s="1"/>
  <c r="AP50" i="2" s="1"/>
  <c r="AP51" i="2" s="1"/>
  <c r="AP52" i="2" s="1"/>
  <c r="AP53" i="2" s="1"/>
  <c r="AP54" i="2" s="1"/>
  <c r="AP55" i="2" s="1"/>
  <c r="AP56" i="2" s="1"/>
  <c r="AP57" i="2" s="1"/>
  <c r="AP58" i="2" s="1"/>
  <c r="AP59" i="2" s="1"/>
  <c r="AP60" i="2" s="1"/>
  <c r="AO6" i="2"/>
  <c r="AE6" i="2"/>
  <c r="AE7" i="2" s="1"/>
  <c r="AD6" i="2"/>
  <c r="AD7" i="2" s="1"/>
  <c r="AD8" i="2" s="1"/>
  <c r="AD9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S7" i="2"/>
  <c r="K12" i="2"/>
  <c r="O20" i="2" s="1"/>
  <c r="K7" i="2"/>
  <c r="P14" i="2"/>
  <c r="C12" i="2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D12" i="2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B8" i="2"/>
  <c r="F8" i="2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N6" i="2"/>
  <c r="AN7" i="2" s="1"/>
  <c r="AN8" i="2" s="1"/>
  <c r="AN9" i="2" s="1"/>
  <c r="AN10" i="2" s="1"/>
  <c r="AN11" i="2" s="1"/>
  <c r="AN12" i="2" s="1"/>
  <c r="AN13" i="2" s="1"/>
  <c r="AN14" i="2" s="1"/>
  <c r="AN15" i="2" s="1"/>
  <c r="AN16" i="2" s="1"/>
  <c r="AN17" i="2" s="1"/>
  <c r="AN18" i="2" s="1"/>
  <c r="AN19" i="2" s="1"/>
  <c r="AN20" i="2" s="1"/>
  <c r="AN21" i="2" s="1"/>
  <c r="AN22" i="2" s="1"/>
  <c r="AN23" i="2" s="1"/>
  <c r="AN24" i="2" s="1"/>
  <c r="AN25" i="2" s="1"/>
  <c r="AN26" i="2" s="1"/>
  <c r="AN27" i="2" s="1"/>
  <c r="AN28" i="2" s="1"/>
  <c r="AN29" i="2" s="1"/>
  <c r="AN30" i="2" s="1"/>
  <c r="AN31" i="2" s="1"/>
  <c r="AN32" i="2" s="1"/>
  <c r="AN33" i="2" s="1"/>
  <c r="AN34" i="2" s="1"/>
  <c r="AN35" i="2" s="1"/>
  <c r="AN36" i="2" s="1"/>
  <c r="AN37" i="2" s="1"/>
  <c r="AN38" i="2" s="1"/>
  <c r="AN39" i="2" s="1"/>
  <c r="AN40" i="2" s="1"/>
  <c r="AN41" i="2" s="1"/>
  <c r="AN42" i="2" s="1"/>
  <c r="AN43" i="2" s="1"/>
  <c r="AN44" i="2" s="1"/>
  <c r="AN45" i="2" s="1"/>
  <c r="AN46" i="2" s="1"/>
  <c r="AN47" i="2" s="1"/>
  <c r="AN48" i="2" s="1"/>
  <c r="AN49" i="2" s="1"/>
  <c r="AN50" i="2" s="1"/>
  <c r="AN51" i="2" s="1"/>
  <c r="AN52" i="2" s="1"/>
  <c r="AN53" i="2" s="1"/>
  <c r="AN54" i="2" s="1"/>
  <c r="AN55" i="2" s="1"/>
  <c r="AN56" i="2" s="1"/>
  <c r="AN57" i="2" s="1"/>
  <c r="AN58" i="2" s="1"/>
  <c r="AN59" i="2" s="1"/>
  <c r="AN60" i="2" s="1"/>
  <c r="AC6" i="2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E8" i="2"/>
  <c r="S8" i="2" l="1"/>
  <c r="S10" i="2" s="1"/>
  <c r="O21" i="2"/>
  <c r="AA14" i="2" s="1"/>
  <c r="B9" i="2"/>
  <c r="E9" i="2" s="1"/>
  <c r="AE8" i="2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O7" i="2"/>
  <c r="P7" i="2"/>
  <c r="P8" i="2"/>
  <c r="W8" i="2"/>
  <c r="P9" i="2" l="1"/>
  <c r="S11" i="2" s="1"/>
  <c r="Y18" i="2" s="1"/>
  <c r="P13" i="2"/>
  <c r="B10" i="2"/>
  <c r="E10" i="2" s="1"/>
  <c r="F9" i="2"/>
  <c r="AO8" i="2"/>
  <c r="P11" i="2" l="1"/>
  <c r="B11" i="2"/>
  <c r="F11" i="2" s="1"/>
  <c r="F10" i="2"/>
  <c r="AO9" i="2"/>
  <c r="AO10" i="2" s="1"/>
  <c r="AO11" i="2" s="1"/>
  <c r="AO12" i="2" s="1"/>
  <c r="AO13" i="2" s="1"/>
  <c r="AO14" i="2" s="1"/>
  <c r="AO15" i="2" s="1"/>
  <c r="AO16" i="2" s="1"/>
  <c r="AO17" i="2" s="1"/>
  <c r="AO18" i="2" s="1"/>
  <c r="AO19" i="2" s="1"/>
  <c r="AO20" i="2" s="1"/>
  <c r="AO21" i="2" s="1"/>
  <c r="AO22" i="2" s="1"/>
  <c r="AO23" i="2" s="1"/>
  <c r="AO24" i="2" s="1"/>
  <c r="AO25" i="2" s="1"/>
  <c r="AO26" i="2" s="1"/>
  <c r="AO27" i="2" s="1"/>
  <c r="AO28" i="2" s="1"/>
  <c r="AO29" i="2" s="1"/>
  <c r="AO30" i="2" s="1"/>
  <c r="AO31" i="2" s="1"/>
  <c r="AO32" i="2" s="1"/>
  <c r="AO33" i="2" s="1"/>
  <c r="AO34" i="2" s="1"/>
  <c r="AO35" i="2" s="1"/>
  <c r="AO36" i="2" s="1"/>
  <c r="AO37" i="2" s="1"/>
  <c r="AO38" i="2" s="1"/>
  <c r="AO39" i="2" s="1"/>
  <c r="AO40" i="2" s="1"/>
  <c r="AO41" i="2" s="1"/>
  <c r="AO42" i="2" s="1"/>
  <c r="AO43" i="2" s="1"/>
  <c r="AO44" i="2" s="1"/>
  <c r="AO45" i="2" s="1"/>
  <c r="AO46" i="2" s="1"/>
  <c r="AO47" i="2" s="1"/>
  <c r="AO48" i="2" s="1"/>
  <c r="AO49" i="2" s="1"/>
  <c r="AO50" i="2" s="1"/>
  <c r="AO51" i="2" s="1"/>
  <c r="AO52" i="2" s="1"/>
  <c r="AO53" i="2" s="1"/>
  <c r="AO54" i="2" s="1"/>
  <c r="AO55" i="2" s="1"/>
  <c r="AO56" i="2" s="1"/>
  <c r="AO57" i="2" s="1"/>
  <c r="AO58" i="2" s="1"/>
  <c r="AO59" i="2" s="1"/>
  <c r="AO60" i="2" s="1"/>
  <c r="E11" i="2" l="1"/>
  <c r="S9" i="2"/>
  <c r="B12" i="2"/>
  <c r="F12" i="2" s="1"/>
  <c r="Y14" i="2" l="1"/>
  <c r="Y15" i="2"/>
  <c r="Y17" i="2"/>
  <c r="W17" i="2" s="1"/>
  <c r="W10" i="2" s="1"/>
  <c r="W23" i="2" s="1"/>
  <c r="Y16" i="2"/>
  <c r="W21" i="2"/>
  <c r="E12" i="2"/>
  <c r="B13" i="2"/>
  <c r="B14" i="2" s="1"/>
  <c r="F13" i="2"/>
  <c r="W15" i="2" l="1"/>
  <c r="W9" i="2" s="1"/>
  <c r="AG5" i="2" s="1"/>
  <c r="AH5" i="2"/>
  <c r="AI5" i="2" s="1"/>
  <c r="AK5" i="2" s="1"/>
  <c r="E13" i="2"/>
  <c r="W22" i="2"/>
  <c r="AQ6" i="2" s="1"/>
  <c r="AQ7" i="2" s="1"/>
  <c r="AQ8" i="2" s="1"/>
  <c r="AQ9" i="2" s="1"/>
  <c r="AQ10" i="2" s="1"/>
  <c r="AQ11" i="2" s="1"/>
  <c r="AQ12" i="2" s="1"/>
  <c r="AQ13" i="2" s="1"/>
  <c r="AQ14" i="2" s="1"/>
  <c r="AQ15" i="2" s="1"/>
  <c r="AQ16" i="2" s="1"/>
  <c r="AQ17" i="2" s="1"/>
  <c r="AQ18" i="2" s="1"/>
  <c r="AQ19" i="2" s="1"/>
  <c r="AQ20" i="2" s="1"/>
  <c r="AQ21" i="2" s="1"/>
  <c r="AQ22" i="2" s="1"/>
  <c r="AQ23" i="2" s="1"/>
  <c r="AQ24" i="2" s="1"/>
  <c r="AQ25" i="2" s="1"/>
  <c r="AQ26" i="2" s="1"/>
  <c r="AQ27" i="2" s="1"/>
  <c r="AQ28" i="2" s="1"/>
  <c r="AQ29" i="2" s="1"/>
  <c r="AQ30" i="2" s="1"/>
  <c r="AQ31" i="2" s="1"/>
  <c r="AQ32" i="2" s="1"/>
  <c r="AQ33" i="2" s="1"/>
  <c r="AQ34" i="2" s="1"/>
  <c r="AQ35" i="2" s="1"/>
  <c r="AQ36" i="2" s="1"/>
  <c r="AQ37" i="2" s="1"/>
  <c r="AQ38" i="2" s="1"/>
  <c r="AQ39" i="2" s="1"/>
  <c r="AQ40" i="2" s="1"/>
  <c r="AQ41" i="2" s="1"/>
  <c r="AQ42" i="2" s="1"/>
  <c r="AQ43" i="2" s="1"/>
  <c r="AQ44" i="2" s="1"/>
  <c r="AQ45" i="2" s="1"/>
  <c r="AQ46" i="2" s="1"/>
  <c r="AQ47" i="2" s="1"/>
  <c r="AQ48" i="2" s="1"/>
  <c r="AQ49" i="2" s="1"/>
  <c r="AQ50" i="2" s="1"/>
  <c r="AQ51" i="2" s="1"/>
  <c r="AQ52" i="2" s="1"/>
  <c r="AQ53" i="2" s="1"/>
  <c r="AQ54" i="2" s="1"/>
  <c r="AQ55" i="2" s="1"/>
  <c r="AQ56" i="2" s="1"/>
  <c r="AQ57" i="2" s="1"/>
  <c r="AQ58" i="2" s="1"/>
  <c r="AQ59" i="2" s="1"/>
  <c r="AQ60" i="2" s="1"/>
  <c r="AR5" i="2"/>
  <c r="E14" i="2"/>
  <c r="F14" i="2"/>
  <c r="B15" i="2"/>
  <c r="AJ5" i="2" l="1"/>
  <c r="AS5" i="2"/>
  <c r="AT5" i="2" s="1"/>
  <c r="AW5" i="2" s="1"/>
  <c r="AU5" i="2"/>
  <c r="AL5" i="2"/>
  <c r="AF6" i="2"/>
  <c r="F15" i="2"/>
  <c r="B16" i="2"/>
  <c r="E15" i="2"/>
  <c r="AV5" i="2" l="1"/>
  <c r="AS6" i="2"/>
  <c r="AT6" i="2" s="1"/>
  <c r="AR6" i="2"/>
  <c r="AU6" i="2" s="1"/>
  <c r="AH6" i="2"/>
  <c r="AI6" i="2" s="1"/>
  <c r="AG6" i="2"/>
  <c r="AF7" i="2"/>
  <c r="E16" i="2"/>
  <c r="B17" i="2"/>
  <c r="F16" i="2"/>
  <c r="AJ6" i="2" l="1"/>
  <c r="AW6" i="2"/>
  <c r="AV6" i="2"/>
  <c r="AL6" i="2"/>
  <c r="AK6" i="2"/>
  <c r="AG7" i="2"/>
  <c r="AH7" i="2"/>
  <c r="AI7" i="2" s="1"/>
  <c r="AF8" i="2"/>
  <c r="AR7" i="2"/>
  <c r="AS7" i="2"/>
  <c r="AT7" i="2" s="1"/>
  <c r="B18" i="2"/>
  <c r="F17" i="2"/>
  <c r="E17" i="2"/>
  <c r="AJ7" i="2" l="1"/>
  <c r="AU7" i="2"/>
  <c r="AS8" i="2"/>
  <c r="AT8" i="2" s="1"/>
  <c r="AR8" i="2"/>
  <c r="AK7" i="2"/>
  <c r="AL7" i="2"/>
  <c r="AV7" i="2"/>
  <c r="AW7" i="2"/>
  <c r="AH8" i="2"/>
  <c r="AI8" i="2" s="1"/>
  <c r="AF9" i="2"/>
  <c r="AF10" i="2" s="1"/>
  <c r="AG8" i="2"/>
  <c r="B19" i="2"/>
  <c r="F18" i="2"/>
  <c r="E18" i="2"/>
  <c r="AU8" i="2" l="1"/>
  <c r="AF11" i="2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F34" i="2" s="1"/>
  <c r="AF35" i="2" s="1"/>
  <c r="AF36" i="2" s="1"/>
  <c r="AF37" i="2" s="1"/>
  <c r="AF38" i="2" s="1"/>
  <c r="AF39" i="2" s="1"/>
  <c r="AF40" i="2" s="1"/>
  <c r="AF41" i="2" s="1"/>
  <c r="AF42" i="2" s="1"/>
  <c r="AF43" i="2" s="1"/>
  <c r="AF44" i="2" s="1"/>
  <c r="AF45" i="2" s="1"/>
  <c r="AF46" i="2" s="1"/>
  <c r="AF47" i="2" s="1"/>
  <c r="AF48" i="2" s="1"/>
  <c r="AF49" i="2" s="1"/>
  <c r="AF50" i="2" s="1"/>
  <c r="AF51" i="2" s="1"/>
  <c r="AF52" i="2" s="1"/>
  <c r="AF53" i="2" s="1"/>
  <c r="AF54" i="2" s="1"/>
  <c r="AF55" i="2" s="1"/>
  <c r="AF56" i="2" s="1"/>
  <c r="AF57" i="2" s="1"/>
  <c r="AF58" i="2" s="1"/>
  <c r="AF59" i="2" s="1"/>
  <c r="AF60" i="2" s="1"/>
  <c r="AJ8" i="2"/>
  <c r="AH9" i="2"/>
  <c r="AI9" i="2" s="1"/>
  <c r="AG9" i="2"/>
  <c r="AK8" i="2"/>
  <c r="AL8" i="2"/>
  <c r="AR9" i="2"/>
  <c r="AS9" i="2"/>
  <c r="AT9" i="2" s="1"/>
  <c r="AV8" i="2"/>
  <c r="AW8" i="2"/>
  <c r="F19" i="2"/>
  <c r="B20" i="2"/>
  <c r="E19" i="2"/>
  <c r="AU9" i="2" l="1"/>
  <c r="AJ9" i="2"/>
  <c r="AS10" i="2"/>
  <c r="AT10" i="2" s="1"/>
  <c r="AR10" i="2"/>
  <c r="AG10" i="2"/>
  <c r="AH10" i="2"/>
  <c r="AI10" i="2" s="1"/>
  <c r="AW9" i="2"/>
  <c r="AV9" i="2"/>
  <c r="AL9" i="2"/>
  <c r="AK9" i="2"/>
  <c r="E20" i="2"/>
  <c r="B21" i="2"/>
  <c r="F20" i="2"/>
  <c r="AJ10" i="2" l="1"/>
  <c r="AU10" i="2"/>
  <c r="AH11" i="2"/>
  <c r="AI11" i="2" s="1"/>
  <c r="AG11" i="2"/>
  <c r="AW10" i="2"/>
  <c r="AV10" i="2"/>
  <c r="AK10" i="2"/>
  <c r="AL10" i="2"/>
  <c r="AR11" i="2"/>
  <c r="AS11" i="2"/>
  <c r="AT11" i="2" s="1"/>
  <c r="B22" i="2"/>
  <c r="E21" i="2"/>
  <c r="F21" i="2"/>
  <c r="AU11" i="2" l="1"/>
  <c r="AJ11" i="2"/>
  <c r="AG12" i="2"/>
  <c r="AH12" i="2"/>
  <c r="AI12" i="2" s="1"/>
  <c r="AV11" i="2"/>
  <c r="AW11" i="2"/>
  <c r="AS12" i="2"/>
  <c r="AT12" i="2" s="1"/>
  <c r="AR12" i="2"/>
  <c r="AL11" i="2"/>
  <c r="AK11" i="2"/>
  <c r="F22" i="2"/>
  <c r="E22" i="2"/>
  <c r="B23" i="2"/>
  <c r="AU12" i="2" l="1"/>
  <c r="AJ12" i="2"/>
  <c r="AK12" i="2"/>
  <c r="AR13" i="2"/>
  <c r="AS13" i="2"/>
  <c r="AT13" i="2" s="1"/>
  <c r="AL12" i="2"/>
  <c r="AW12" i="2"/>
  <c r="AV12" i="2"/>
  <c r="AH13" i="2"/>
  <c r="AI13" i="2" s="1"/>
  <c r="AG13" i="2"/>
  <c r="F23" i="2"/>
  <c r="B24" i="2"/>
  <c r="E23" i="2"/>
  <c r="AU13" i="2" l="1"/>
  <c r="AJ13" i="2"/>
  <c r="AL13" i="2"/>
  <c r="AK13" i="2"/>
  <c r="AR14" i="2"/>
  <c r="AS14" i="2"/>
  <c r="AT14" i="2" s="1"/>
  <c r="AG14" i="2"/>
  <c r="AH14" i="2"/>
  <c r="AI14" i="2" s="1"/>
  <c r="AK14" i="2" s="1"/>
  <c r="AV13" i="2"/>
  <c r="AW13" i="2"/>
  <c r="B25" i="2"/>
  <c r="F24" i="2"/>
  <c r="E24" i="2"/>
  <c r="AU14" i="2" l="1"/>
  <c r="AJ14" i="2"/>
  <c r="AR15" i="2"/>
  <c r="AS15" i="2"/>
  <c r="AT15" i="2" s="1"/>
  <c r="AG15" i="2"/>
  <c r="AH15" i="2"/>
  <c r="AI15" i="2" s="1"/>
  <c r="AL14" i="2"/>
  <c r="AV14" i="2"/>
  <c r="AW14" i="2"/>
  <c r="E25" i="2"/>
  <c r="B26" i="2"/>
  <c r="F25" i="2"/>
  <c r="AU15" i="2" l="1"/>
  <c r="AJ15" i="2"/>
  <c r="AL15" i="2"/>
  <c r="AK15" i="2"/>
  <c r="AG16" i="2"/>
  <c r="AH16" i="2"/>
  <c r="AI16" i="2" s="1"/>
  <c r="AV15" i="2"/>
  <c r="AW15" i="2"/>
  <c r="AS16" i="2"/>
  <c r="AT16" i="2" s="1"/>
  <c r="AR16" i="2"/>
  <c r="F26" i="2"/>
  <c r="E26" i="2"/>
  <c r="B27" i="2"/>
  <c r="AU16" i="2" l="1"/>
  <c r="AJ16" i="2"/>
  <c r="AK16" i="2"/>
  <c r="AL16" i="2"/>
  <c r="AV16" i="2"/>
  <c r="AW16" i="2"/>
  <c r="AS17" i="2"/>
  <c r="AT17" i="2" s="1"/>
  <c r="AR17" i="2"/>
  <c r="AU17" i="2" s="1"/>
  <c r="AH17" i="2"/>
  <c r="AI17" i="2" s="1"/>
  <c r="AG17" i="2"/>
  <c r="B28" i="2"/>
  <c r="E27" i="2"/>
  <c r="F27" i="2"/>
  <c r="AJ17" i="2" l="1"/>
  <c r="AG18" i="2"/>
  <c r="AH18" i="2"/>
  <c r="AI18" i="2" s="1"/>
  <c r="AS18" i="2"/>
  <c r="AT18" i="2" s="1"/>
  <c r="AR18" i="2"/>
  <c r="AV17" i="2"/>
  <c r="AW17" i="2"/>
  <c r="AL17" i="2"/>
  <c r="AK17" i="2"/>
  <c r="B29" i="2"/>
  <c r="E28" i="2"/>
  <c r="F28" i="2"/>
  <c r="AJ18" i="2" l="1"/>
  <c r="AU18" i="2"/>
  <c r="AV18" i="2"/>
  <c r="AW18" i="2"/>
  <c r="AG19" i="2"/>
  <c r="AH19" i="2"/>
  <c r="AI19" i="2" s="1"/>
  <c r="AL18" i="2"/>
  <c r="AK18" i="2"/>
  <c r="AR19" i="2"/>
  <c r="AS19" i="2"/>
  <c r="AT19" i="2" s="1"/>
  <c r="E29" i="2"/>
  <c r="B30" i="2"/>
  <c r="F29" i="2"/>
  <c r="AJ19" i="2" l="1"/>
  <c r="AU19" i="2"/>
  <c r="AK19" i="2"/>
  <c r="AL19" i="2"/>
  <c r="AW19" i="2"/>
  <c r="AV19" i="2"/>
  <c r="AS20" i="2"/>
  <c r="AT20" i="2" s="1"/>
  <c r="AR20" i="2"/>
  <c r="AG20" i="2"/>
  <c r="AH20" i="2"/>
  <c r="AI20" i="2" s="1"/>
  <c r="B31" i="2"/>
  <c r="E30" i="2"/>
  <c r="F30" i="2"/>
  <c r="AU20" i="2" l="1"/>
  <c r="AJ20" i="2"/>
  <c r="AL20" i="2"/>
  <c r="AK20" i="2"/>
  <c r="AW20" i="2"/>
  <c r="AV20" i="2"/>
  <c r="AR21" i="2"/>
  <c r="AS21" i="2"/>
  <c r="AT21" i="2" s="1"/>
  <c r="AG21" i="2"/>
  <c r="AH21" i="2"/>
  <c r="AI21" i="2" s="1"/>
  <c r="F31" i="2"/>
  <c r="B32" i="2"/>
  <c r="E31" i="2"/>
  <c r="AU21" i="2" l="1"/>
  <c r="AJ21" i="2"/>
  <c r="AR22" i="2"/>
  <c r="AS22" i="2"/>
  <c r="AT22" i="2" s="1"/>
  <c r="AK21" i="2"/>
  <c r="AL21" i="2"/>
  <c r="AW21" i="2"/>
  <c r="AV21" i="2"/>
  <c r="AG22" i="2"/>
  <c r="AH22" i="2"/>
  <c r="AI22" i="2" s="1"/>
  <c r="E32" i="2"/>
  <c r="F32" i="2"/>
  <c r="AU22" i="2" l="1"/>
  <c r="AJ22" i="2"/>
  <c r="AK22" i="2"/>
  <c r="AL22" i="2"/>
  <c r="AR23" i="2"/>
  <c r="AS23" i="2"/>
  <c r="AT23" i="2" s="1"/>
  <c r="AG23" i="2"/>
  <c r="AH23" i="2"/>
  <c r="AI23" i="2" s="1"/>
  <c r="AV22" i="2"/>
  <c r="AW22" i="2"/>
  <c r="AJ23" i="2" l="1"/>
  <c r="AU23" i="2"/>
  <c r="AK23" i="2"/>
  <c r="AL23" i="2"/>
  <c r="AW23" i="2"/>
  <c r="AV23" i="2"/>
  <c r="AG24" i="2"/>
  <c r="AH24" i="2"/>
  <c r="AI24" i="2" s="1"/>
  <c r="AS24" i="2"/>
  <c r="AT24" i="2" s="1"/>
  <c r="AR24" i="2"/>
  <c r="AU24" i="2" s="1"/>
  <c r="AJ24" i="2" l="1"/>
  <c r="AL24" i="2"/>
  <c r="AK24" i="2"/>
  <c r="AW24" i="2"/>
  <c r="AV24" i="2"/>
  <c r="AS25" i="2"/>
  <c r="AT25" i="2" s="1"/>
  <c r="AR25" i="2"/>
  <c r="AH25" i="2"/>
  <c r="AI25" i="2" s="1"/>
  <c r="AG25" i="2"/>
  <c r="AJ25" i="2" l="1"/>
  <c r="AU25" i="2"/>
  <c r="AG26" i="2"/>
  <c r="AH26" i="2"/>
  <c r="AI26" i="2" s="1"/>
  <c r="AS26" i="2"/>
  <c r="AT26" i="2" s="1"/>
  <c r="AR26" i="2"/>
  <c r="AV25" i="2"/>
  <c r="AW25" i="2"/>
  <c r="AL25" i="2"/>
  <c r="AK25" i="2"/>
  <c r="AJ26" i="2" l="1"/>
  <c r="AU26" i="2"/>
  <c r="AV26" i="2"/>
  <c r="AW26" i="2"/>
  <c r="AG27" i="2"/>
  <c r="AH27" i="2"/>
  <c r="AI27" i="2" s="1"/>
  <c r="AL26" i="2"/>
  <c r="AK26" i="2"/>
  <c r="AS27" i="2"/>
  <c r="AT27" i="2" s="1"/>
  <c r="AR27" i="2"/>
  <c r="AJ27" i="2" l="1"/>
  <c r="AU27" i="2"/>
  <c r="AS28" i="2"/>
  <c r="AT28" i="2" s="1"/>
  <c r="AR28" i="2"/>
  <c r="AU28" i="2" s="1"/>
  <c r="AV27" i="2"/>
  <c r="AW27" i="2"/>
  <c r="AG28" i="2"/>
  <c r="AH28" i="2"/>
  <c r="AI28" i="2" s="1"/>
  <c r="AL27" i="2"/>
  <c r="AK27" i="2"/>
  <c r="AJ28" i="2" l="1"/>
  <c r="AL28" i="2"/>
  <c r="AK28" i="2"/>
  <c r="AW28" i="2"/>
  <c r="AV28" i="2"/>
  <c r="AR29" i="2"/>
  <c r="AS29" i="2"/>
  <c r="AT29" i="2" s="1"/>
  <c r="AG29" i="2"/>
  <c r="AH29" i="2"/>
  <c r="AI29" i="2" s="1"/>
  <c r="AU29" i="2" l="1"/>
  <c r="AJ29" i="2"/>
  <c r="AH30" i="2"/>
  <c r="AI30" i="2" s="1"/>
  <c r="AG30" i="2"/>
  <c r="AR30" i="2"/>
  <c r="AS30" i="2"/>
  <c r="AT30" i="2" s="1"/>
  <c r="AK29" i="2"/>
  <c r="AL29" i="2"/>
  <c r="AW29" i="2"/>
  <c r="AV29" i="2"/>
  <c r="AU30" i="2" l="1"/>
  <c r="AJ30" i="2"/>
  <c r="AW30" i="2"/>
  <c r="AV30" i="2"/>
  <c r="AS31" i="2"/>
  <c r="AT31" i="2" s="1"/>
  <c r="AR31" i="2"/>
  <c r="AL30" i="2"/>
  <c r="AK30" i="2"/>
  <c r="AG31" i="2"/>
  <c r="AH31" i="2"/>
  <c r="AI31" i="2" s="1"/>
  <c r="AJ31" i="2" l="1"/>
  <c r="AU31" i="2"/>
  <c r="AL31" i="2"/>
  <c r="AK31" i="2"/>
  <c r="AV31" i="2"/>
  <c r="AW31" i="2"/>
  <c r="AG32" i="2"/>
  <c r="AH32" i="2"/>
  <c r="AI32" i="2" s="1"/>
  <c r="AR32" i="2"/>
  <c r="AS32" i="2"/>
  <c r="AT32" i="2" s="1"/>
  <c r="AJ32" i="2" l="1"/>
  <c r="AU32" i="2"/>
  <c r="AV32" i="2"/>
  <c r="AW32" i="2"/>
  <c r="AL32" i="2"/>
  <c r="AK32" i="2"/>
  <c r="AR33" i="2"/>
  <c r="AS33" i="2"/>
  <c r="AT33" i="2" s="1"/>
  <c r="AG33" i="2"/>
  <c r="AH33" i="2"/>
  <c r="AI33" i="2" s="1"/>
  <c r="AJ33" i="2" l="1"/>
  <c r="AU33" i="2"/>
  <c r="AK33" i="2"/>
  <c r="AL33" i="2"/>
  <c r="AR34" i="2"/>
  <c r="AS34" i="2"/>
  <c r="AT34" i="2" s="1"/>
  <c r="AG34" i="2"/>
  <c r="AH34" i="2"/>
  <c r="AI34" i="2" s="1"/>
  <c r="AW33" i="2"/>
  <c r="AV33" i="2"/>
  <c r="AU34" i="2" l="1"/>
  <c r="AJ34" i="2"/>
  <c r="AS35" i="2"/>
  <c r="AT35" i="2" s="1"/>
  <c r="AR35" i="2"/>
  <c r="AU35" i="2" s="1"/>
  <c r="AG35" i="2"/>
  <c r="AH35" i="2"/>
  <c r="AI35" i="2" s="1"/>
  <c r="AL34" i="2"/>
  <c r="AK34" i="2"/>
  <c r="AW34" i="2"/>
  <c r="AV34" i="2"/>
  <c r="AJ35" i="2" l="1"/>
  <c r="AK35" i="2"/>
  <c r="AL35" i="2"/>
  <c r="AV35" i="2"/>
  <c r="AW35" i="2"/>
  <c r="AG36" i="2"/>
  <c r="AH36" i="2"/>
  <c r="AI36" i="2" s="1"/>
  <c r="AS36" i="2"/>
  <c r="AT36" i="2" s="1"/>
  <c r="AR36" i="2"/>
  <c r="AU36" i="2" l="1"/>
  <c r="AJ36" i="2"/>
  <c r="AV36" i="2"/>
  <c r="AW36" i="2"/>
  <c r="AG37" i="2"/>
  <c r="AH37" i="2"/>
  <c r="AI37" i="2" s="1"/>
  <c r="AK36" i="2"/>
  <c r="AL36" i="2"/>
  <c r="AS37" i="2"/>
  <c r="AT37" i="2" s="1"/>
  <c r="AR37" i="2"/>
  <c r="AJ37" i="2" l="1"/>
  <c r="AU37" i="2"/>
  <c r="AH38" i="2"/>
  <c r="AI38" i="2" s="1"/>
  <c r="AG38" i="2"/>
  <c r="AJ38" i="2" s="1"/>
  <c r="AS38" i="2"/>
  <c r="AT38" i="2" s="1"/>
  <c r="AR38" i="2"/>
  <c r="AU38" i="2" s="1"/>
  <c r="AW37" i="2"/>
  <c r="AV37" i="2"/>
  <c r="AK37" i="2"/>
  <c r="AL37" i="2"/>
  <c r="AV38" i="2" l="1"/>
  <c r="AW38" i="2"/>
  <c r="AG39" i="2"/>
  <c r="AH39" i="2"/>
  <c r="AI39" i="2" s="1"/>
  <c r="AS39" i="2"/>
  <c r="AT39" i="2" s="1"/>
  <c r="AR39" i="2"/>
  <c r="AL38" i="2"/>
  <c r="AK38" i="2"/>
  <c r="AU39" i="2" l="1"/>
  <c r="AJ39" i="2"/>
  <c r="AR40" i="2"/>
  <c r="AS40" i="2"/>
  <c r="AT40" i="2" s="1"/>
  <c r="AV39" i="2"/>
  <c r="AW39" i="2"/>
  <c r="AG40" i="2"/>
  <c r="AH40" i="2"/>
  <c r="AI40" i="2" s="1"/>
  <c r="AK39" i="2"/>
  <c r="AL39" i="2"/>
  <c r="AJ40" i="2" l="1"/>
  <c r="AU40" i="2"/>
  <c r="AH41" i="2"/>
  <c r="AI41" i="2" s="1"/>
  <c r="AG41" i="2"/>
  <c r="AW40" i="2"/>
  <c r="AV40" i="2"/>
  <c r="AR41" i="2"/>
  <c r="AS41" i="2"/>
  <c r="AT41" i="2" s="1"/>
  <c r="AL40" i="2"/>
  <c r="AK40" i="2"/>
  <c r="AJ41" i="2" l="1"/>
  <c r="AU41" i="2"/>
  <c r="AW41" i="2"/>
  <c r="AV41" i="2"/>
  <c r="AL41" i="2"/>
  <c r="AK41" i="2"/>
  <c r="AS42" i="2"/>
  <c r="AT42" i="2" s="1"/>
  <c r="AR42" i="2"/>
  <c r="AU42" i="2" s="1"/>
  <c r="AG42" i="2"/>
  <c r="AH42" i="2"/>
  <c r="AI42" i="2" s="1"/>
  <c r="AJ42" i="2" l="1"/>
  <c r="AS43" i="2"/>
  <c r="AT43" i="2" s="1"/>
  <c r="AR43" i="2"/>
  <c r="AL42" i="2"/>
  <c r="AK42" i="2"/>
  <c r="AV42" i="2"/>
  <c r="AW42" i="2"/>
  <c r="AG43" i="2"/>
  <c r="AH43" i="2"/>
  <c r="AI43" i="2" s="1"/>
  <c r="AJ43" i="2" l="1"/>
  <c r="AU43" i="2"/>
  <c r="AW43" i="2"/>
  <c r="AV43" i="2"/>
  <c r="AK43" i="2"/>
  <c r="AL43" i="2"/>
  <c r="AH44" i="2"/>
  <c r="AI44" i="2" s="1"/>
  <c r="AG44" i="2"/>
  <c r="AS44" i="2"/>
  <c r="AT44" i="2" s="1"/>
  <c r="AR44" i="2"/>
  <c r="AU44" i="2" l="1"/>
  <c r="AJ44" i="2"/>
  <c r="AG45" i="2"/>
  <c r="AH45" i="2"/>
  <c r="AI45" i="2" s="1"/>
  <c r="AV44" i="2"/>
  <c r="AW44" i="2"/>
  <c r="AL44" i="2"/>
  <c r="AK44" i="2"/>
  <c r="AS45" i="2"/>
  <c r="AT45" i="2" s="1"/>
  <c r="AR45" i="2"/>
  <c r="AU45" i="2" l="1"/>
  <c r="AJ45" i="2"/>
  <c r="AV45" i="2"/>
  <c r="AW45" i="2"/>
  <c r="AH46" i="2"/>
  <c r="AI46" i="2" s="1"/>
  <c r="AG46" i="2"/>
  <c r="AS46" i="2"/>
  <c r="AT46" i="2" s="1"/>
  <c r="AR46" i="2"/>
  <c r="AU46" i="2" s="1"/>
  <c r="AK45" i="2"/>
  <c r="AL45" i="2"/>
  <c r="AJ46" i="2" l="1"/>
  <c r="AW46" i="2"/>
  <c r="AV46" i="2"/>
  <c r="AH47" i="2"/>
  <c r="AI47" i="2" s="1"/>
  <c r="AG47" i="2"/>
  <c r="AL46" i="2"/>
  <c r="AK46" i="2"/>
  <c r="AR47" i="2"/>
  <c r="AS47" i="2"/>
  <c r="AT47" i="2" s="1"/>
  <c r="AU47" i="2" l="1"/>
  <c r="AJ47" i="2"/>
  <c r="AG48" i="2"/>
  <c r="AH48" i="2"/>
  <c r="AI48" i="2" s="1"/>
  <c r="AS48" i="2"/>
  <c r="AT48" i="2" s="1"/>
  <c r="AR48" i="2"/>
  <c r="AK47" i="2"/>
  <c r="AL47" i="2"/>
  <c r="AV47" i="2"/>
  <c r="AW47" i="2"/>
  <c r="AU48" i="2" l="1"/>
  <c r="AJ48" i="2"/>
  <c r="AW48" i="2"/>
  <c r="AV48" i="2"/>
  <c r="AH49" i="2"/>
  <c r="AI49" i="2" s="1"/>
  <c r="AG49" i="2"/>
  <c r="AJ49" i="2" s="1"/>
  <c r="AK48" i="2"/>
  <c r="AL48" i="2"/>
  <c r="AR49" i="2"/>
  <c r="AS49" i="2"/>
  <c r="AT49" i="2" s="1"/>
  <c r="AU49" i="2" l="1"/>
  <c r="AR50" i="2"/>
  <c r="AS50" i="2"/>
  <c r="AT50" i="2" s="1"/>
  <c r="AL49" i="2"/>
  <c r="AK49" i="2"/>
  <c r="AW49" i="2"/>
  <c r="AV49" i="2"/>
  <c r="AG50" i="2"/>
  <c r="AH50" i="2"/>
  <c r="AI50" i="2" s="1"/>
  <c r="AU50" i="2" l="1"/>
  <c r="AJ50" i="2"/>
  <c r="AK50" i="2"/>
  <c r="AL50" i="2"/>
  <c r="AV50" i="2"/>
  <c r="AW50" i="2"/>
  <c r="AG51" i="2"/>
  <c r="AH51" i="2"/>
  <c r="AI51" i="2" s="1"/>
  <c r="AR51" i="2"/>
  <c r="AS51" i="2"/>
  <c r="AT51" i="2" s="1"/>
  <c r="AU51" i="2" l="1"/>
  <c r="AJ51" i="2"/>
  <c r="AK51" i="2"/>
  <c r="AL51" i="2"/>
  <c r="AV51" i="2"/>
  <c r="AW51" i="2"/>
  <c r="AS52" i="2"/>
  <c r="AT52" i="2" s="1"/>
  <c r="AR52" i="2"/>
  <c r="AU52" i="2" s="1"/>
  <c r="AH52" i="2"/>
  <c r="AI52" i="2" s="1"/>
  <c r="AG52" i="2"/>
  <c r="AJ52" i="2" l="1"/>
  <c r="AS53" i="2"/>
  <c r="AT53" i="2" s="1"/>
  <c r="AR53" i="2"/>
  <c r="AU53" i="2" s="1"/>
  <c r="AG53" i="2"/>
  <c r="AH53" i="2"/>
  <c r="AI53" i="2" s="1"/>
  <c r="AK52" i="2"/>
  <c r="AL52" i="2"/>
  <c r="AW52" i="2"/>
  <c r="AV52" i="2"/>
  <c r="AJ53" i="2" l="1"/>
  <c r="AR54" i="2"/>
  <c r="AS54" i="2"/>
  <c r="AT54" i="2" s="1"/>
  <c r="AG54" i="2"/>
  <c r="AH54" i="2"/>
  <c r="AI54" i="2" s="1"/>
  <c r="AK53" i="2"/>
  <c r="AL53" i="2"/>
  <c r="AW53" i="2"/>
  <c r="AV53" i="2"/>
  <c r="AU54" i="2" l="1"/>
  <c r="AJ54" i="2"/>
  <c r="AR55" i="2"/>
  <c r="AS55" i="2"/>
  <c r="AT55" i="2" s="1"/>
  <c r="AG55" i="2"/>
  <c r="AH55" i="2"/>
  <c r="AI55" i="2" s="1"/>
  <c r="AW54" i="2"/>
  <c r="AV54" i="2"/>
  <c r="AK54" i="2"/>
  <c r="AL54" i="2"/>
  <c r="AJ55" i="2" l="1"/>
  <c r="AU55" i="2"/>
  <c r="AL55" i="2"/>
  <c r="AK55" i="2"/>
  <c r="AG56" i="2"/>
  <c r="AH56" i="2"/>
  <c r="AI56" i="2" s="1"/>
  <c r="AR56" i="2"/>
  <c r="AS56" i="2"/>
  <c r="AT56" i="2" s="1"/>
  <c r="AW55" i="2"/>
  <c r="AV55" i="2"/>
  <c r="AU56" i="2" l="1"/>
  <c r="AJ56" i="2"/>
  <c r="AW56" i="2"/>
  <c r="AV56" i="2"/>
  <c r="AS57" i="2"/>
  <c r="AT57" i="2" s="1"/>
  <c r="AR57" i="2"/>
  <c r="AG57" i="2"/>
  <c r="AH57" i="2"/>
  <c r="AI57" i="2" s="1"/>
  <c r="AL56" i="2"/>
  <c r="AK56" i="2"/>
  <c r="AU57" i="2" l="1"/>
  <c r="AJ57" i="2"/>
  <c r="AK57" i="2"/>
  <c r="AL57" i="2"/>
  <c r="AV57" i="2"/>
  <c r="AW57" i="2"/>
  <c r="AR58" i="2"/>
  <c r="AS58" i="2"/>
  <c r="AT58" i="2" s="1"/>
  <c r="AH58" i="2"/>
  <c r="AI58" i="2" s="1"/>
  <c r="AG58" i="2"/>
  <c r="AU58" i="2" l="1"/>
  <c r="AJ58" i="2"/>
  <c r="AR59" i="2"/>
  <c r="AS59" i="2"/>
  <c r="AT59" i="2" s="1"/>
  <c r="AK58" i="2"/>
  <c r="AL58" i="2"/>
  <c r="AW58" i="2"/>
  <c r="AV58" i="2"/>
  <c r="AH59" i="2"/>
  <c r="AI59" i="2" s="1"/>
  <c r="AG59" i="2"/>
  <c r="AJ59" i="2" s="1"/>
  <c r="AU59" i="2" l="1"/>
  <c r="AK59" i="2"/>
  <c r="AL59" i="2"/>
  <c r="AR60" i="2"/>
  <c r="AU60" i="2" s="1"/>
  <c r="AS60" i="2"/>
  <c r="AT60" i="2" s="1"/>
  <c r="AG60" i="2"/>
  <c r="AH60" i="2"/>
  <c r="AI60" i="2" s="1"/>
  <c r="AV59" i="2"/>
  <c r="AW59" i="2"/>
  <c r="AJ60" i="2" l="1"/>
  <c r="AV60" i="2"/>
  <c r="AW60" i="2"/>
  <c r="AK60" i="2"/>
  <c r="AL60" i="2"/>
</calcChain>
</file>

<file path=xl/sharedStrings.xml><?xml version="1.0" encoding="utf-8"?>
<sst xmlns="http://schemas.openxmlformats.org/spreadsheetml/2006/main" count="117" uniqueCount="99">
  <si>
    <t>alpha</t>
  </si>
  <si>
    <t>rho A</t>
  </si>
  <si>
    <t>K</t>
  </si>
  <si>
    <t>A</t>
  </si>
  <si>
    <t>G</t>
  </si>
  <si>
    <t>C</t>
  </si>
  <si>
    <t>L</t>
  </si>
  <si>
    <t>Y</t>
  </si>
  <si>
    <t>w</t>
  </si>
  <si>
    <t>MPK</t>
  </si>
  <si>
    <t>trend reverting</t>
  </si>
  <si>
    <t>trend</t>
  </si>
  <si>
    <t>g</t>
  </si>
  <si>
    <t>n</t>
  </si>
  <si>
    <t>delta</t>
  </si>
  <si>
    <t>G/Y</t>
  </si>
  <si>
    <t>Illustration of shock processes</t>
  </si>
  <si>
    <t>high rho</t>
  </si>
  <si>
    <t>low rho</t>
  </si>
  <si>
    <t>Rho</t>
  </si>
  <si>
    <t>Deviation</t>
  </si>
  <si>
    <t>Level</t>
  </si>
  <si>
    <t>RBC solution</t>
  </si>
  <si>
    <t>Parameters</t>
  </si>
  <si>
    <t>capital share</t>
  </si>
  <si>
    <t>productivity trend</t>
  </si>
  <si>
    <t>population trend</t>
  </si>
  <si>
    <t>time working</t>
  </si>
  <si>
    <t>government / GDP</t>
  </si>
  <si>
    <t>depreciation</t>
  </si>
  <si>
    <t>rho G</t>
  </si>
  <si>
    <t>r bar</t>
  </si>
  <si>
    <t>real interest rate</t>
  </si>
  <si>
    <t>These can be set as you want, but don't</t>
  </si>
  <si>
    <t>forget to recompute the solution</t>
  </si>
  <si>
    <t>Coefficients</t>
  </si>
  <si>
    <t>Dynamics of capital</t>
  </si>
  <si>
    <t>n_KK</t>
  </si>
  <si>
    <t>Steady state values</t>
  </si>
  <si>
    <t>k bar</t>
  </si>
  <si>
    <t>output / capital</t>
  </si>
  <si>
    <t>scaled capital</t>
  </si>
  <si>
    <t>Y / K</t>
  </si>
  <si>
    <t>government / K</t>
  </si>
  <si>
    <t>consumption / K</t>
  </si>
  <si>
    <t>consumption / GDP</t>
  </si>
  <si>
    <t>C/K</t>
  </si>
  <si>
    <t>C/Y</t>
  </si>
  <si>
    <t>G/K</t>
  </si>
  <si>
    <t>time discount</t>
  </si>
  <si>
    <t>rho</t>
  </si>
  <si>
    <t>n_KA</t>
  </si>
  <si>
    <t>n_KC</t>
  </si>
  <si>
    <t>n_KL</t>
  </si>
  <si>
    <t>n_KG</t>
  </si>
  <si>
    <t>Undetermined coefficient</t>
  </si>
  <si>
    <t>Coefficient for C</t>
  </si>
  <si>
    <t>on K</t>
  </si>
  <si>
    <t>on A</t>
  </si>
  <si>
    <t>on G</t>
  </si>
  <si>
    <t>Coefficient for l</t>
  </si>
  <si>
    <t>Coefficient for K_t+1</t>
  </si>
  <si>
    <t>The coefficients for C are simple functions of the coefficients for l</t>
  </si>
  <si>
    <t>The coefficients for K_t+1 are simple functions of the coefficients for l</t>
  </si>
  <si>
    <t>The coefficient for l on A and G are functions of the coefficient for l on K</t>
  </si>
  <si>
    <t>The coefficient for l on K is the root of a quadratic polynomial.</t>
  </si>
  <si>
    <t xml:space="preserve">    the solution corresponds to b_KK between 0 and 1.</t>
  </si>
  <si>
    <t>should be between 0 an 1</t>
  </si>
  <si>
    <t>Pol</t>
  </si>
  <si>
    <t>other</t>
  </si>
  <si>
    <t>a_CK</t>
  </si>
  <si>
    <t>a_CA</t>
  </si>
  <si>
    <t>a_CG</t>
  </si>
  <si>
    <t>a_LK</t>
  </si>
  <si>
    <t>a_LA</t>
  </si>
  <si>
    <t>a_LG</t>
  </si>
  <si>
    <t>term on a_LA</t>
  </si>
  <si>
    <t>term on a_LG</t>
  </si>
  <si>
    <t xml:space="preserve">    We write the polynomial, and set a_LK to bring it to zero, making sure</t>
  </si>
  <si>
    <t>b_KK</t>
  </si>
  <si>
    <t>b_KA</t>
  </si>
  <si>
    <t>b_KG</t>
  </si>
  <si>
    <t>useful bracket</t>
  </si>
  <si>
    <t>Some useful terms</t>
  </si>
  <si>
    <t>(r+d)/(1+r)*(1-a)</t>
  </si>
  <si>
    <t>set a_LK through "goal seek" so that Pol=0</t>
  </si>
  <si>
    <t>Impact of unit shock on productivity</t>
  </si>
  <si>
    <t>Impact of unit shock on goverment spending</t>
  </si>
  <si>
    <t>Invest</t>
  </si>
  <si>
    <t>investment / K</t>
  </si>
  <si>
    <t>investment / GDP</t>
  </si>
  <si>
    <t>I/K</t>
  </si>
  <si>
    <t>I/Y</t>
  </si>
  <si>
    <t>exp(g+n)</t>
  </si>
  <si>
    <t>exp(g+n)-(1-delta)</t>
  </si>
  <si>
    <t>L bar</t>
  </si>
  <si>
    <t>persistence A shock</t>
  </si>
  <si>
    <t>persistence G shock</t>
  </si>
  <si>
    <t>Lbar / (1-Lbar)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</si>
</sst>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1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H"/>
              <a:t>Impact of a productivity shock</a:t>
            </a:r>
          </a:p>
        </c:rich>
      </c:tx>
      <c:layout>
        <c:manualLayout>
          <c:xMode val="edge"/>
          <c:yMode val="edge"/>
          <c:x val="0.26582278481012656"/>
          <c:y val="2.85714285714285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30916762562332"/>
          <c:y val="0.12268925207878427"/>
          <c:w val="0.80935941695435365"/>
          <c:h val="0.80112115397340034"/>
        </c:manualLayout>
      </c:layout>
      <c:lineChart>
        <c:grouping val="standard"/>
        <c:varyColors val="0"/>
        <c:ser>
          <c:idx val="2"/>
          <c:order val="0"/>
          <c:tx>
            <c:v>Capital K</c:v>
          </c:tx>
          <c:spPr>
            <a:ln w="31750"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numRef>
              <c:f>Numbers!$AC$10:$AC$60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Numbers!$AF$10:$AF$60</c:f>
              <c:numCache>
                <c:formatCode>General</c:formatCode>
                <c:ptCount val="51"/>
                <c:pt idx="0">
                  <c:v>0</c:v>
                </c:pt>
                <c:pt idx="1">
                  <c:v>8.1649670040555955E-2</c:v>
                </c:pt>
                <c:pt idx="2">
                  <c:v>0.1547775416953204</c:v>
                </c:pt>
                <c:pt idx="3">
                  <c:v>0.22005107164755658</c:v>
                </c:pt>
                <c:pt idx="4">
                  <c:v>0.27809122056941576</c:v>
                </c:pt>
                <c:pt idx="5">
                  <c:v>0.32947549143321153</c:v>
                </c:pt>
                <c:pt idx="6">
                  <c:v>0.37474077711335746</c:v>
                </c:pt>
                <c:pt idx="7">
                  <c:v>0.41438602892366316</c:v>
                </c:pt>
                <c:pt idx="8">
                  <c:v>0.44887475703776952</c:v>
                </c:pt>
                <c:pt idx="9">
                  <c:v>0.4786373730846703</c:v>
                </c:pt>
                <c:pt idx="10">
                  <c:v>0.50407338459412321</c:v>
                </c:pt>
                <c:pt idx="11">
                  <c:v>0.52555345038603918</c:v>
                </c:pt>
                <c:pt idx="12">
                  <c:v>0.54342130545153522</c:v>
                </c:pt>
                <c:pt idx="13">
                  <c:v>0.55799556335923839</c:v>
                </c:pt>
                <c:pt idx="14">
                  <c:v>0.56957140373674653</c:v>
                </c:pt>
                <c:pt idx="15">
                  <c:v>0.57842215192211899</c:v>
                </c:pt>
                <c:pt idx="16">
                  <c:v>0.58480075745219817</c:v>
                </c:pt>
                <c:pt idx="17">
                  <c:v>0.58894117765188481</c:v>
                </c:pt>
                <c:pt idx="18">
                  <c:v>0.591059672209718</c:v>
                </c:pt>
                <c:pt idx="19">
                  <c:v>0.59135601426883422</c:v>
                </c:pt>
                <c:pt idx="20">
                  <c:v>0.59001462322729914</c:v>
                </c:pt>
                <c:pt idx="21">
                  <c:v>0.587205624126658</c:v>
                </c:pt>
                <c:pt idx="22">
                  <c:v>0.58308583821117899</c:v>
                </c:pt>
                <c:pt idx="23">
                  <c:v>0.5777997089615613</c:v>
                </c:pt>
                <c:pt idx="24">
                  <c:v>0.57148016764480669</c:v>
                </c:pt>
                <c:pt idx="25">
                  <c:v>0.56424944217553374</c:v>
                </c:pt>
                <c:pt idx="26">
                  <c:v>0.5562198128523258</c:v>
                </c:pt>
                <c:pt idx="27">
                  <c:v>0.54749431831487971</c:v>
                </c:pt>
                <c:pt idx="28">
                  <c:v>0.53816741486294384</c:v>
                </c:pt>
                <c:pt idx="29">
                  <c:v>0.52832559208553442</c:v>
                </c:pt>
                <c:pt idx="30">
                  <c:v>0.51804794756797057</c:v>
                </c:pt>
                <c:pt idx="31">
                  <c:v>0.50740672327419112</c:v>
                </c:pt>
                <c:pt idx="32">
                  <c:v>0.49646780604196583</c:v>
                </c:pt>
                <c:pt idx="33">
                  <c:v>0.48529119447838409</c:v>
                </c:pt>
                <c:pt idx="34">
                  <c:v>0.47393143440183222</c:v>
                </c:pt>
                <c:pt idx="35">
                  <c:v>0.46243802484400742</c:v>
                </c:pt>
                <c:pt idx="36">
                  <c:v>0.45085579650087138</c:v>
                </c:pt>
                <c:pt idx="37">
                  <c:v>0.43922526440433313</c:v>
                </c:pt>
                <c:pt idx="38">
                  <c:v>0.4275829564764263</c:v>
                </c:pt>
                <c:pt idx="39">
                  <c:v>0.41596171952438882</c:v>
                </c:pt>
                <c:pt idx="40">
                  <c:v>0.40439100413796508</c:v>
                </c:pt>
                <c:pt idx="41">
                  <c:v>0.39289712985906011</c:v>
                </c:pt>
                <c:pt idx="42">
                  <c:v>0.38150353190822728</c:v>
                </c:pt>
                <c:pt idx="43">
                  <c:v>0.37023099067204235</c:v>
                </c:pt>
                <c:pt idx="44">
                  <c:v>0.35909784507988396</c:v>
                </c:pt>
                <c:pt idx="45">
                  <c:v>0.34812019092772384</c:v>
                </c:pt>
                <c:pt idx="46">
                  <c:v>0.33731206513994355</c:v>
                </c:pt>
                <c:pt idx="47">
                  <c:v>0.32668561689768383</c:v>
                </c:pt>
                <c:pt idx="48">
                  <c:v>0.31625126650355201</c:v>
                </c:pt>
                <c:pt idx="49">
                  <c:v>0.30601785279743215</c:v>
                </c:pt>
                <c:pt idx="50">
                  <c:v>0.29599276988644702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E-458E-A0EA-06F2CEEB424F}"/>
            </c:ext>
          </c:extLst>
        </c:ser>
        <c:ser>
          <c:idx val="4"/>
          <c:order val="1"/>
          <c:tx>
            <c:v>Labor L</c:v>
          </c:tx>
          <c:spPr>
            <a:ln w="3175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Numbers!$AC$10:$AC$60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Numbers!$AH$10:$AH$60</c:f>
              <c:numCache>
                <c:formatCode>General</c:formatCode>
                <c:ptCount val="51"/>
                <c:pt idx="0">
                  <c:v>0.35197367693812637</c:v>
                </c:pt>
                <c:pt idx="1">
                  <c:v>0.30756049433616217</c:v>
                </c:pt>
                <c:pt idx="2">
                  <c:v>0.26682588249290251</c:v>
                </c:pt>
                <c:pt idx="3">
                  <c:v>0.22950664581656025</c:v>
                </c:pt>
                <c:pt idx="4">
                  <c:v>0.19535705826632804</c:v>
                </c:pt>
                <c:pt idx="5">
                  <c:v>0.16414775555138009</c:v>
                </c:pt>
                <c:pt idx="6">
                  <c:v>0.13566469546015431</c:v>
                </c:pt>
                <c:pt idx="7">
                  <c:v>0.10970818222071083</c:v>
                </c:pt>
                <c:pt idx="8">
                  <c:v>8.6091951035584008E-2</c:v>
                </c:pt>
                <c:pt idx="9">
                  <c:v>6.4642309162990519E-2</c:v>
                </c:pt>
                <c:pt idx="10">
                  <c:v>4.5197330131338642E-2</c:v>
                </c:pt>
                <c:pt idx="11">
                  <c:v>2.7606097876484409E-2</c:v>
                </c:pt>
                <c:pt idx="12">
                  <c:v>1.1727997781822652E-2</c:v>
                </c:pt>
                <c:pt idx="13">
                  <c:v>-2.5679482192258185E-3</c:v>
                </c:pt>
                <c:pt idx="14">
                  <c:v>-1.5403705149817565E-2</c:v>
                </c:pt>
                <c:pt idx="15">
                  <c:v>-2.6892809617828251E-2</c:v>
                </c:pt>
                <c:pt idx="16">
                  <c:v>-3.7140917928277145E-2</c:v>
                </c:pt>
                <c:pt idx="17">
                  <c:v>-4.624631990187017E-2</c:v>
                </c:pt>
                <c:pt idx="18">
                  <c:v>-5.4300420488872264E-2</c:v>
                </c:pt>
                <c:pt idx="19">
                  <c:v>-6.1388191142696363E-2</c:v>
                </c:pt>
                <c:pt idx="20">
                  <c:v>-6.7588592800121805E-2</c:v>
                </c:pt>
                <c:pt idx="21">
                  <c:v>-7.297497220450147E-2</c:v>
                </c:pt>
                <c:pt idx="22">
                  <c:v>-7.7615433204278106E-2</c:v>
                </c:pt>
                <c:pt idx="23">
                  <c:v>-8.1573184561235371E-2</c:v>
                </c:pt>
                <c:pt idx="24">
                  <c:v>-8.4906865710787649E-2</c:v>
                </c:pt>
                <c:pt idx="25">
                  <c:v>-8.7670851829939569E-2</c:v>
                </c:pt>
                <c:pt idx="26">
                  <c:v>-8.9915539486995294E-2</c:v>
                </c:pt>
                <c:pt idx="27">
                  <c:v>-9.1687614070374429E-2</c:v>
                </c:pt>
                <c:pt idx="28">
                  <c:v>-9.3030300121711193E-2</c:v>
                </c:pt>
                <c:pt idx="29">
                  <c:v>-9.3983595630513228E-2</c:v>
                </c:pt>
                <c:pt idx="30">
                  <c:v>-9.4584491283781699E-2</c:v>
                </c:pt>
                <c:pt idx="31">
                  <c:v>-9.4867175603914819E-2</c:v>
                </c:pt>
                <c:pt idx="32">
                  <c:v>-9.4863226851705632E-2</c:v>
                </c:pt>
                <c:pt idx="33">
                  <c:v>-9.4601792518093461E-2</c:v>
                </c:pt>
                <c:pt idx="34">
                  <c:v>-9.4109757178344799E-2</c:v>
                </c:pt>
                <c:pt idx="35">
                  <c:v>-9.3411899435328072E-2</c:v>
                </c:pt>
                <c:pt idx="36">
                  <c:v>-9.2531038634343254E-2</c:v>
                </c:pt>
                <c:pt idx="37">
                  <c:v>-9.1488171990399283E-2</c:v>
                </c:pt>
                <c:pt idx="38">
                  <c:v>-9.0302602729748688E-2</c:v>
                </c:pt>
                <c:pt idx="39">
                  <c:v>-8.8992059810741125E-2</c:v>
                </c:pt>
                <c:pt idx="40">
                  <c:v>-8.7572809754510289E-2</c:v>
                </c:pt>
                <c:pt idx="41">
                  <c:v>-8.6059761083530598E-2</c:v>
                </c:pt>
                <c:pt idx="42">
                  <c:v>-8.446656183554821E-2</c:v>
                </c:pt>
                <c:pt idx="43">
                  <c:v>-8.2805690591694667E-2</c:v>
                </c:pt>
                <c:pt idx="44">
                  <c:v>-8.1088541430616445E-2</c:v>
                </c:pt>
                <c:pt idx="45">
                  <c:v>-7.9325503195102259E-2</c:v>
                </c:pt>
                <c:pt idx="46">
                  <c:v>-7.7526033433865937E-2</c:v>
                </c:pt>
                <c:pt idx="47">
                  <c:v>-7.569872735875241E-2</c:v>
                </c:pt>
                <c:pt idx="48">
                  <c:v>-7.3851382136597088E-2</c:v>
                </c:pt>
                <c:pt idx="49">
                  <c:v>-7.1991056815200752E-2</c:v>
                </c:pt>
                <c:pt idx="50">
                  <c:v>-7.0124128164310434E-2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E-458E-A0EA-06F2CEEB424F}"/>
            </c:ext>
          </c:extLst>
        </c:ser>
        <c:ser>
          <c:idx val="5"/>
          <c:order val="2"/>
          <c:tx>
            <c:v>Productivity A</c:v>
          </c:tx>
          <c:spPr>
            <a:ln w="3175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numRef>
              <c:f>Numbers!$AC$10:$AC$60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Numbers!$AD$10:$AD$60</c:f>
              <c:numCache>
                <c:formatCode>General</c:formatCode>
                <c:ptCount val="51"/>
                <c:pt idx="0">
                  <c:v>1</c:v>
                </c:pt>
                <c:pt idx="1">
                  <c:v>0.95</c:v>
                </c:pt>
                <c:pt idx="2">
                  <c:v>0.90249999999999997</c:v>
                </c:pt>
                <c:pt idx="3">
                  <c:v>0.85737499999999989</c:v>
                </c:pt>
                <c:pt idx="4">
                  <c:v>0.81450624999999988</c:v>
                </c:pt>
                <c:pt idx="5">
                  <c:v>0.77378093749999988</c:v>
                </c:pt>
                <c:pt idx="6">
                  <c:v>0.7350918906249998</c:v>
                </c:pt>
                <c:pt idx="7">
                  <c:v>0.69833729609374973</c:v>
                </c:pt>
                <c:pt idx="8">
                  <c:v>0.66342043128906225</c:v>
                </c:pt>
                <c:pt idx="9">
                  <c:v>0.63024940972460908</c:v>
                </c:pt>
                <c:pt idx="10">
                  <c:v>0.59873693923837856</c:v>
                </c:pt>
                <c:pt idx="11">
                  <c:v>0.56880009227645956</c:v>
                </c:pt>
                <c:pt idx="12">
                  <c:v>0.54036008766263655</c:v>
                </c:pt>
                <c:pt idx="13">
                  <c:v>0.5133420832795047</c:v>
                </c:pt>
                <c:pt idx="14">
                  <c:v>0.48767497911552943</c:v>
                </c:pt>
                <c:pt idx="15">
                  <c:v>0.46329123015975293</c:v>
                </c:pt>
                <c:pt idx="16">
                  <c:v>0.44012666865176525</c:v>
                </c:pt>
                <c:pt idx="17">
                  <c:v>0.41812033521917696</c:v>
                </c:pt>
                <c:pt idx="18">
                  <c:v>0.39721431845821809</c:v>
                </c:pt>
                <c:pt idx="19">
                  <c:v>0.37735360253530714</c:v>
                </c:pt>
                <c:pt idx="20">
                  <c:v>0.35848592240854177</c:v>
                </c:pt>
                <c:pt idx="21">
                  <c:v>0.34056162628811465</c:v>
                </c:pt>
                <c:pt idx="22">
                  <c:v>0.3235335449737089</c:v>
                </c:pt>
                <c:pt idx="23">
                  <c:v>0.30735686772502346</c:v>
                </c:pt>
                <c:pt idx="24">
                  <c:v>0.29198902433877227</c:v>
                </c:pt>
                <c:pt idx="25">
                  <c:v>0.27738957312183365</c:v>
                </c:pt>
                <c:pt idx="26">
                  <c:v>0.26352009446574198</c:v>
                </c:pt>
                <c:pt idx="27">
                  <c:v>0.25034408974245487</c:v>
                </c:pt>
                <c:pt idx="28">
                  <c:v>0.2378268852553321</c:v>
                </c:pt>
                <c:pt idx="29">
                  <c:v>0.22593554099256549</c:v>
                </c:pt>
                <c:pt idx="30">
                  <c:v>0.21463876394293721</c:v>
                </c:pt>
                <c:pt idx="31">
                  <c:v>0.20390682574579033</c:v>
                </c:pt>
                <c:pt idx="32">
                  <c:v>0.19371148445850081</c:v>
                </c:pt>
                <c:pt idx="33">
                  <c:v>0.18402591023557577</c:v>
                </c:pt>
                <c:pt idx="34">
                  <c:v>0.17482461472379698</c:v>
                </c:pt>
                <c:pt idx="35">
                  <c:v>0.16608338398760714</c:v>
                </c:pt>
                <c:pt idx="36">
                  <c:v>0.15777921478822676</c:v>
                </c:pt>
                <c:pt idx="37">
                  <c:v>0.14989025404881542</c:v>
                </c:pt>
                <c:pt idx="38">
                  <c:v>0.14239574134637464</c:v>
                </c:pt>
                <c:pt idx="39">
                  <c:v>0.13527595427905589</c:v>
                </c:pt>
                <c:pt idx="40">
                  <c:v>0.12851215656510309</c:v>
                </c:pt>
                <c:pt idx="41">
                  <c:v>0.12208654873684793</c:v>
                </c:pt>
                <c:pt idx="42">
                  <c:v>0.11598222130000553</c:v>
                </c:pt>
                <c:pt idx="43">
                  <c:v>0.11018311023500525</c:v>
                </c:pt>
                <c:pt idx="44">
                  <c:v>0.10467395472325498</c:v>
                </c:pt>
                <c:pt idx="45">
                  <c:v>9.9440256987092232E-2</c:v>
                </c:pt>
                <c:pt idx="46">
                  <c:v>9.446824413773762E-2</c:v>
                </c:pt>
                <c:pt idx="47">
                  <c:v>8.9744831930850741E-2</c:v>
                </c:pt>
                <c:pt idx="48">
                  <c:v>8.52575903343082E-2</c:v>
                </c:pt>
                <c:pt idx="49">
                  <c:v>8.0994710817592783E-2</c:v>
                </c:pt>
                <c:pt idx="50">
                  <c:v>7.6944975276713137E-2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3E-458E-A0EA-06F2CEEB4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73696"/>
        <c:axId val="46955840"/>
      </c:lineChart>
      <c:catAx>
        <c:axId val="9577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955840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46955840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7736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H"/>
              <a:t>Impact of a productivity shock</a:t>
            </a:r>
          </a:p>
        </c:rich>
      </c:tx>
      <c:layout>
        <c:manualLayout>
          <c:xMode val="edge"/>
          <c:yMode val="edge"/>
          <c:x val="0.26551748272845205"/>
          <c:y val="2.85234899328859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758713585122115E-2"/>
          <c:y val="0.12919463087248323"/>
          <c:w val="0.86781693667601889"/>
          <c:h val="0.79250559284116329"/>
        </c:manualLayout>
      </c:layout>
      <c:lineChart>
        <c:grouping val="standard"/>
        <c:varyColors val="0"/>
        <c:ser>
          <c:idx val="3"/>
          <c:order val="0"/>
          <c:tx>
            <c:v>Consumption C</c:v>
          </c:tx>
          <c:spPr>
            <a:ln w="3175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numRef>
              <c:f>Numbers!$AC$10:$AC$60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Numbers!$AG$10:$AG$60</c:f>
              <c:numCache>
                <c:formatCode>General</c:formatCode>
                <c:ptCount val="51"/>
                <c:pt idx="0">
                  <c:v>0.37335526921822809</c:v>
                </c:pt>
                <c:pt idx="1">
                  <c:v>0.40424947806671685</c:v>
                </c:pt>
                <c:pt idx="2">
                  <c:v>0.43090427848768809</c:v>
                </c:pt>
                <c:pt idx="3">
                  <c:v>0.45367815236871861</c:v>
                </c:pt>
                <c:pt idx="4">
                  <c:v>0.47290369163453183</c:v>
                </c:pt>
                <c:pt idx="5">
                  <c:v>0.48888932585158706</c:v>
                </c:pt>
                <c:pt idx="6">
                  <c:v>0.50192093990432385</c:v>
                </c:pt>
                <c:pt idx="7">
                  <c:v>0.51226338851979514</c:v>
                </c:pt>
                <c:pt idx="8">
                  <c:v>0.52016191400897804</c:v>
                </c:pt>
                <c:pt idx="9">
                  <c:v>0.52584347320880409</c:v>
                </c:pt>
                <c:pt idx="10">
                  <c:v>0.52951797924751132</c:v>
                </c:pt>
                <c:pt idx="11">
                  <c:v>0.5313794634159158</c:v>
                </c:pt>
                <c:pt idx="12">
                  <c:v>0.53160716210741721</c:v>
                </c:pt>
                <c:pt idx="13">
                  <c:v>0.53036653348877083</c:v>
                </c:pt>
                <c:pt idx="14">
                  <c:v>0.52781020828078318</c:v>
                </c:pt>
                <c:pt idx="15">
                  <c:v>0.52407887876206516</c:v>
                </c:pt>
                <c:pt idx="16">
                  <c:v>0.51930212985880719</c:v>
                </c:pt>
                <c:pt idx="17">
                  <c:v>0.51359921594830471</c:v>
                </c:pt>
                <c:pt idx="18">
                  <c:v>0.50707978678277832</c:v>
                </c:pt>
                <c:pt idx="19">
                  <c:v>0.49984456573206315</c:v>
                </c:pt>
                <c:pt idx="20">
                  <c:v>0.49198598334822913</c:v>
                </c:pt>
                <c:pt idx="21">
                  <c:v>0.48358876907138038</c:v>
                </c:pt>
                <c:pt idx="22">
                  <c:v>0.47473050372309739</c:v>
                </c:pt>
                <c:pt idx="23">
                  <c:v>0.46548213527156557</c:v>
                </c:pt>
                <c:pt idx="24">
                  <c:v>0.45590846019977349</c:v>
                </c:pt>
                <c:pt idx="25">
                  <c:v>0.4460685726646833</c:v>
                </c:pt>
                <c:pt idx="26">
                  <c:v>0.43601628350043264</c:v>
                </c:pt>
                <c:pt idx="27">
                  <c:v>0.42580051099190852</c:v>
                </c:pt>
                <c:pt idx="28">
                  <c:v>0.41546564522596208</c:v>
                </c:pt>
                <c:pt idx="29">
                  <c:v>0.40505188771564948</c:v>
                </c:pt>
                <c:pt idx="30">
                  <c:v>0.3945955678877664</c:v>
                </c:pt>
                <c:pt idx="31">
                  <c:v>0.38412943792518633</c:v>
                </c:pt>
                <c:pt idx="32">
                  <c:v>0.37368294736274388</c:v>
                </c:pt>
                <c:pt idx="33">
                  <c:v>0.36328249874825641</c:v>
                </c:pt>
                <c:pt idx="34">
                  <c:v>0.35295168559842938</c:v>
                </c:pt>
                <c:pt idx="35">
                  <c:v>0.34271151380251397</c:v>
                </c:pt>
                <c:pt idx="36">
                  <c:v>0.33258060755439439</c:v>
                </c:pt>
                <c:pt idx="37">
                  <c:v>0.32257540082598746</c:v>
                </c:pt>
                <c:pt idx="38">
                  <c:v>0.31271031533118243</c:v>
                </c:pt>
                <c:pt idx="39">
                  <c:v>0.30299792586978447</c:v>
                </c:pt>
                <c:pt idx="40">
                  <c:v>0.29344911388481565</c:v>
                </c:pt>
                <c:pt idx="41">
                  <c:v>0.28407321001386088</c:v>
                </c:pt>
                <c:pt idx="42">
                  <c:v>0.27487812636570297</c:v>
                </c:pt>
                <c:pt idx="43">
                  <c:v>0.2658704792070965</c:v>
                </c:pt>
                <c:pt idx="44">
                  <c:v>0.25705570270097833</c:v>
                </c:pt>
                <c:pt idx="45">
                  <c:v>0.24843815429655466</c:v>
                </c:pt>
                <c:pt idx="46">
                  <c:v>0.24002121233336121</c:v>
                </c:pt>
                <c:pt idx="47">
                  <c:v>0.23180736638542213</c:v>
                </c:pt>
                <c:pt idx="48">
                  <c:v>0.22379830083788704</c:v>
                </c:pt>
                <c:pt idx="49">
                  <c:v>0.21599497215687322</c:v>
                </c:pt>
                <c:pt idx="50">
                  <c:v>0.2083976802835498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7-431E-8EE5-32A78288365D}"/>
            </c:ext>
          </c:extLst>
        </c:ser>
        <c:ser>
          <c:idx val="5"/>
          <c:order val="1"/>
          <c:tx>
            <c:v>Output Y</c:v>
          </c:tx>
          <c:spPr>
            <a:ln w="3175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Numbers!$AC$10:$AC$60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Numbers!$AI$10:$AI$60</c:f>
              <c:numCache>
                <c:formatCode>General</c:formatCode>
                <c:ptCount val="51"/>
                <c:pt idx="0">
                  <c:v>0.90131578462541762</c:v>
                </c:pt>
                <c:pt idx="1">
                  <c:v>0.86559021957096005</c:v>
                </c:pt>
                <c:pt idx="2">
                  <c:v>0.8311431022270418</c:v>
                </c:pt>
                <c:pt idx="3">
                  <c:v>0.79793812109355899</c:v>
                </c:pt>
                <c:pt idx="4">
                  <c:v>0.76593927903402403</c:v>
                </c:pt>
                <c:pt idx="5">
                  <c:v>0.73511095917865721</c:v>
                </c:pt>
                <c:pt idx="6">
                  <c:v>0.70541798309455528</c:v>
                </c:pt>
                <c:pt idx="7">
                  <c:v>0.67682566185086157</c:v>
                </c:pt>
                <c:pt idx="8">
                  <c:v>0.64929984056235401</c:v>
                </c:pt>
                <c:pt idx="9">
                  <c:v>0.62280693695328981</c:v>
                </c:pt>
                <c:pt idx="10">
                  <c:v>0.59731397444451928</c:v>
                </c:pt>
                <c:pt idx="11">
                  <c:v>0.57278861023064231</c:v>
                </c:pt>
                <c:pt idx="12">
                  <c:v>0.54919915878015124</c:v>
                </c:pt>
                <c:pt idx="13">
                  <c:v>0.52651461115993214</c:v>
                </c:pt>
                <c:pt idx="14">
                  <c:v>0.50470465055605684</c:v>
                </c:pt>
                <c:pt idx="15">
                  <c:v>0.48373966433532278</c:v>
                </c:pt>
                <c:pt idx="16">
                  <c:v>0.46359075296639146</c:v>
                </c:pt>
                <c:pt idx="17">
                  <c:v>0.44422973609549948</c:v>
                </c:pt>
                <c:pt idx="18">
                  <c:v>0.42562915604946988</c:v>
                </c:pt>
                <c:pt idx="19">
                  <c:v>0.40776227901801865</c:v>
                </c:pt>
                <c:pt idx="20">
                  <c:v>0.39060309414804639</c:v>
                </c:pt>
                <c:pt idx="21">
                  <c:v>0.3741263107646281</c:v>
                </c:pt>
                <c:pt idx="22">
                  <c:v>0.35830735391668023</c:v>
                </c:pt>
                <c:pt idx="23">
                  <c:v>0.3431223584297125</c:v>
                </c:pt>
                <c:pt idx="24">
                  <c:v>0.32854816163359202</c:v>
                </c:pt>
                <c:pt idx="25">
                  <c:v>0.31456229491977394</c:v>
                </c:pt>
                <c:pt idx="26">
                  <c:v>0.30114297426993974</c:v>
                </c:pt>
                <c:pt idx="27">
                  <c:v>0.28826908988634686</c:v>
                </c:pt>
                <c:pt idx="28">
                  <c:v>0.27592019504339521</c:v>
                </c:pt>
                <c:pt idx="29">
                  <c:v>0.26407649426987967</c:v>
                </c:pt>
                <c:pt idx="30">
                  <c:v>0.25271883096209385</c:v>
                </c:pt>
                <c:pt idx="31">
                  <c:v>0.24182867451931406</c:v>
                </c:pt>
                <c:pt idx="32">
                  <c:v>0.23138810708518542</c:v>
                </c:pt>
                <c:pt idx="33">
                  <c:v>0.22137980997111623</c:v>
                </c:pt>
                <c:pt idx="34">
                  <c:v>0.21178704983091218</c:v>
                </c:pt>
                <c:pt idx="35">
                  <c:v>0.20259366464952183</c:v>
                </c:pt>
                <c:pt idx="36">
                  <c:v>0.19378404960287945</c:v>
                </c:pt>
                <c:pt idx="37">
                  <c:v>0.18534314284038847</c:v>
                </c:pt>
                <c:pt idx="38">
                  <c:v>0.17725641123655939</c:v>
                </c:pt>
                <c:pt idx="39">
                  <c:v>0.16950983615367277</c:v>
                </c:pt>
                <c:pt idx="40">
                  <c:v>0.16208989925305023</c:v>
                </c:pt>
                <c:pt idx="41">
                  <c:v>0.15498356838856492</c:v>
                </c:pt>
                <c:pt idx="42">
                  <c:v>0.14817828361238064</c:v>
                </c:pt>
                <c:pt idx="43">
                  <c:v>0.14166194331955451</c:v>
                </c:pt>
                <c:pt idx="44">
                  <c:v>0.13542289055505369</c:v>
                </c:pt>
                <c:pt idx="45">
                  <c:v>0.12944989950390126</c:v>
                </c:pt>
                <c:pt idx="46">
                  <c:v>0.12373216218256229</c:v>
                </c:pt>
                <c:pt idx="47">
                  <c:v>0.1182592753472935</c:v>
                </c:pt>
                <c:pt idx="48">
                  <c:v>0.11302122763299141</c:v>
                </c:pt>
                <c:pt idx="49">
                  <c:v>0.10800838693407207</c:v>
                </c:pt>
                <c:pt idx="50">
                  <c:v>0.10321148803708415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7-431E-8EE5-32A782883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75232"/>
        <c:axId val="96971008"/>
      </c:lineChart>
      <c:lineChart>
        <c:grouping val="standard"/>
        <c:varyColors val="0"/>
        <c:ser>
          <c:idx val="6"/>
          <c:order val="2"/>
          <c:tx>
            <c:v>Investment I (right scale)</c:v>
          </c:tx>
          <c:spPr>
            <a:ln w="31750"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numRef>
              <c:f>Numbers!$AC$10:$AC$60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Numbers!$AJ$10:$AJ$60</c:f>
              <c:numCache>
                <c:formatCode>General</c:formatCode>
                <c:ptCount val="51"/>
                <c:pt idx="0">
                  <c:v>3.2659868016222382</c:v>
                </c:pt>
                <c:pt idx="1">
                  <c:v>3.0067645362311337</c:v>
                </c:pt>
                <c:pt idx="2">
                  <c:v>2.7657187397847673</c:v>
                </c:pt>
                <c:pt idx="3">
                  <c:v>2.541657028521922</c:v>
                </c:pt>
                <c:pt idx="4">
                  <c:v>2.3334620551212439</c:v>
                </c:pt>
                <c:pt idx="5">
                  <c:v>2.1400869186390472</c:v>
                </c:pt>
                <c:pt idx="6">
                  <c:v>1.960550849525585</c:v>
                </c:pt>
                <c:pt idx="7">
                  <c:v>1.7939351534879162</c:v>
                </c:pt>
                <c:pt idx="8">
                  <c:v>1.639379398913801</c:v>
                </c:pt>
                <c:pt idx="9">
                  <c:v>1.4960778334627869</c:v>
                </c:pt>
                <c:pt idx="10">
                  <c:v>1.3632760162707593</c:v>
                </c:pt>
                <c:pt idx="11">
                  <c:v>1.2402676530058816</c:v>
                </c:pt>
                <c:pt idx="12">
                  <c:v>1.1263916217596599</c:v>
                </c:pt>
                <c:pt idx="13">
                  <c:v>1.0210291784595635</c:v>
                </c:pt>
                <c:pt idx="14">
                  <c:v>0.923601331151647</c:v>
                </c:pt>
                <c:pt idx="15">
                  <c:v>0.83356637312528314</c:v>
                </c:pt>
                <c:pt idx="16">
                  <c:v>0.75041756543966531</c:v>
                </c:pt>
                <c:pt idx="17">
                  <c:v>0.6736809599652106</c:v>
                </c:pt>
                <c:pt idx="18">
                  <c:v>0.60291335457436368</c:v>
                </c:pt>
                <c:pt idx="19">
                  <c:v>0.53770037260742853</c:v>
                </c:pt>
                <c:pt idx="20">
                  <c:v>0.47765465920165034</c:v>
                </c:pt>
                <c:pt idx="21">
                  <c:v>0.42241418750749327</c:v>
                </c:pt>
                <c:pt idx="22">
                  <c:v>0.37164066822646691</c:v>
                </c:pt>
                <c:pt idx="23">
                  <c:v>0.32501805629137237</c:v>
                </c:pt>
                <c:pt idx="24">
                  <c:v>0.28225114887388303</c:v>
                </c:pt>
                <c:pt idx="25">
                  <c:v>0.24306426924721303</c:v>
                </c:pt>
                <c:pt idx="26">
                  <c:v>0.20720003135448051</c:v>
                </c:pt>
                <c:pt idx="27">
                  <c:v>0.17441818023744338</c:v>
                </c:pt>
                <c:pt idx="28">
                  <c:v>0.14449450376656336</c:v>
                </c:pt>
                <c:pt idx="29">
                  <c:v>0.11721981138297632</c:v>
                </c:pt>
                <c:pt idx="30">
                  <c:v>9.2398975816792461E-2</c:v>
                </c:pt>
                <c:pt idx="31">
                  <c:v>6.9850033985176863E-2</c:v>
                </c:pt>
                <c:pt idx="32">
                  <c:v>4.9403343498695906E-2</c:v>
                </c:pt>
                <c:pt idx="33">
                  <c:v>3.0900791416308415E-2</c:v>
                </c:pt>
                <c:pt idx="34">
                  <c:v>1.4195052088837645E-2</c:v>
                </c:pt>
                <c:pt idx="35">
                  <c:v>-8.5110888143591357E-4</c:v>
                </c:pt>
                <c:pt idx="36">
                  <c:v>-1.4365487360659901E-2</c:v>
                </c:pt>
                <c:pt idx="37">
                  <c:v>-2.6467052711940942E-2</c:v>
                </c:pt>
                <c:pt idx="38">
                  <c:v>-3.7266521605074154E-2</c:v>
                </c:pt>
                <c:pt idx="39">
                  <c:v>-4.686689593255966E-2</c:v>
                </c:pt>
                <c:pt idx="40">
                  <c:v>-5.5363967018236426E-2</c:v>
                </c:pt>
                <c:pt idx="41">
                  <c:v>-6.2846788174254264E-2</c:v>
                </c:pt>
                <c:pt idx="42">
                  <c:v>-6.9398117539170467E-2</c:v>
                </c:pt>
                <c:pt idx="43">
                  <c:v>-7.5094833014293427E-2</c:v>
                </c:pt>
                <c:pt idx="44">
                  <c:v>-8.0008321006521776E-2</c:v>
                </c:pt>
                <c:pt idx="45">
                  <c:v>-8.4204840583490204E-2</c:v>
                </c:pt>
                <c:pt idx="46">
                  <c:v>-8.7745864550447972E-2</c:v>
                </c:pt>
                <c:pt idx="47">
                  <c:v>-9.0688398867591058E-2</c:v>
                </c:pt>
                <c:pt idx="48">
                  <c:v>-9.3085281741241421E-2</c:v>
                </c:pt>
                <c:pt idx="49">
                  <c:v>-9.4985463641974854E-2</c:v>
                </c:pt>
                <c:pt idx="50">
                  <c:v>-9.6434269427278452E-2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D7-431E-8EE5-32A782883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87616"/>
        <c:axId val="122678080"/>
      </c:lineChart>
      <c:catAx>
        <c:axId val="9577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971008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96971008"/>
        <c:scaling>
          <c:orientation val="minMax"/>
          <c:max val="1.4"/>
          <c:min val="-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775232"/>
        <c:crosses val="autoZero"/>
        <c:crossBetween val="midCat"/>
      </c:valAx>
      <c:valAx>
        <c:axId val="122678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38287616"/>
        <c:crosses val="max"/>
        <c:crossBetween val="between"/>
      </c:valAx>
      <c:catAx>
        <c:axId val="13828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67808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H"/>
              <a:t>Impact of a productivity shock</a:t>
            </a:r>
          </a:p>
        </c:rich>
      </c:tx>
      <c:layout>
        <c:manualLayout>
          <c:xMode val="edge"/>
          <c:yMode val="edge"/>
          <c:x val="0.26636062570249902"/>
          <c:y val="2.84757118927973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663651392779605E-2"/>
          <c:y val="0.1127865047019876"/>
          <c:w val="0.86146240330750845"/>
          <c:h val="0.8202134029728696"/>
        </c:manualLayout>
      </c:layout>
      <c:lineChart>
        <c:grouping val="standard"/>
        <c:varyColors val="0"/>
        <c:ser>
          <c:idx val="7"/>
          <c:order val="0"/>
          <c:tx>
            <c:v>Real wage W</c:v>
          </c:tx>
          <c:spPr>
            <a:ln w="3175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Numbers!$AC$10:$AC$60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Numbers!$AK$10:$AK$60</c:f>
              <c:numCache>
                <c:formatCode>General</c:formatCode>
                <c:ptCount val="51"/>
                <c:pt idx="0">
                  <c:v>0.5493421076872913</c:v>
                </c:pt>
                <c:pt idx="1">
                  <c:v>0.55802972523479788</c:v>
                </c:pt>
                <c:pt idx="2">
                  <c:v>0.56431721973413929</c:v>
                </c:pt>
                <c:pt idx="3">
                  <c:v>0.56843147527699878</c:v>
                </c:pt>
                <c:pt idx="4">
                  <c:v>0.57058222076769605</c:v>
                </c:pt>
                <c:pt idx="5">
                  <c:v>0.57096320362727715</c:v>
                </c:pt>
                <c:pt idx="6">
                  <c:v>0.56975328763440092</c:v>
                </c:pt>
                <c:pt idx="7">
                  <c:v>0.5671174796301508</c:v>
                </c:pt>
                <c:pt idx="8">
                  <c:v>0.56320788952677003</c:v>
                </c:pt>
                <c:pt idx="9">
                  <c:v>0.55816462779029929</c:v>
                </c:pt>
                <c:pt idx="10">
                  <c:v>0.55211664431318064</c:v>
                </c:pt>
                <c:pt idx="11">
                  <c:v>0.54518251235415793</c:v>
                </c:pt>
                <c:pt idx="12">
                  <c:v>0.53747116099832859</c:v>
                </c:pt>
                <c:pt idx="13">
                  <c:v>0.52908255937915794</c:v>
                </c:pt>
                <c:pt idx="14">
                  <c:v>0.52010835570587444</c:v>
                </c:pt>
                <c:pt idx="15">
                  <c:v>0.51063247395315103</c:v>
                </c:pt>
                <c:pt idx="16">
                  <c:v>0.50073167089466863</c:v>
                </c:pt>
                <c:pt idx="17">
                  <c:v>0.49047605599736965</c:v>
                </c:pt>
                <c:pt idx="18">
                  <c:v>0.47992957653834212</c:v>
                </c:pt>
                <c:pt idx="19">
                  <c:v>0.46915047016071498</c:v>
                </c:pt>
                <c:pt idx="20">
                  <c:v>0.4581916869481682</c:v>
                </c:pt>
                <c:pt idx="21">
                  <c:v>0.44710128296912954</c:v>
                </c:pt>
                <c:pt idx="22">
                  <c:v>0.43592278712095833</c:v>
                </c:pt>
                <c:pt idx="23">
                  <c:v>0.42469554299094786</c:v>
                </c:pt>
                <c:pt idx="24">
                  <c:v>0.41345502734437967</c:v>
                </c:pt>
                <c:pt idx="25">
                  <c:v>0.4022331467497135</c:v>
                </c:pt>
                <c:pt idx="26">
                  <c:v>0.39105851375693501</c:v>
                </c:pt>
                <c:pt idx="27">
                  <c:v>0.37995670395672132</c:v>
                </c:pt>
                <c:pt idx="28">
                  <c:v>0.36895049516510642</c:v>
                </c:pt>
                <c:pt idx="29">
                  <c:v>0.3580600899003929</c:v>
                </c:pt>
                <c:pt idx="30">
                  <c:v>0.34730332224587557</c:v>
                </c:pt>
                <c:pt idx="31">
                  <c:v>0.33669585012322889</c:v>
                </c:pt>
                <c:pt idx="32">
                  <c:v>0.32625133393689104</c:v>
                </c:pt>
                <c:pt idx="33">
                  <c:v>0.3159816024892097</c:v>
                </c:pt>
                <c:pt idx="34">
                  <c:v>0.30589680700925698</c:v>
                </c:pt>
                <c:pt idx="35">
                  <c:v>0.2960055640848499</c:v>
                </c:pt>
                <c:pt idx="36">
                  <c:v>0.28631508823722274</c:v>
                </c:pt>
                <c:pt idx="37">
                  <c:v>0.27683131483078777</c:v>
                </c:pt>
                <c:pt idx="38">
                  <c:v>0.2675590139663081</c:v>
                </c:pt>
                <c:pt idx="39">
                  <c:v>0.25850189596441386</c:v>
                </c:pt>
                <c:pt idx="40">
                  <c:v>0.24966270900756052</c:v>
                </c:pt>
                <c:pt idx="41">
                  <c:v>0.2410433294720955</c:v>
                </c:pt>
                <c:pt idx="42">
                  <c:v>0.23264484544792885</c:v>
                </c:pt>
                <c:pt idx="43">
                  <c:v>0.22446763391124919</c:v>
                </c:pt>
                <c:pt idx="44">
                  <c:v>0.21651143198567013</c:v>
                </c:pt>
                <c:pt idx="45">
                  <c:v>0.20877540269900352</c:v>
                </c:pt>
                <c:pt idx="46">
                  <c:v>0.20125819561642821</c:v>
                </c:pt>
                <c:pt idx="47">
                  <c:v>0.19395800270604591</c:v>
                </c:pt>
                <c:pt idx="48">
                  <c:v>0.1868726097695885</c:v>
                </c:pt>
                <c:pt idx="49">
                  <c:v>0.17999944374927282</c:v>
                </c:pt>
                <c:pt idx="50">
                  <c:v>0.17333561620139459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C-4789-888D-1277599647B6}"/>
            </c:ext>
          </c:extLst>
        </c:ser>
        <c:ser>
          <c:idx val="8"/>
          <c:order val="1"/>
          <c:tx>
            <c:v>Marginal product of capital</c:v>
          </c:tx>
          <c:spPr>
            <a:ln w="31750"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numRef>
              <c:f>Numbers!$AC$10:$AC$60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Numbers!$AL$10:$AL$60</c:f>
              <c:numCache>
                <c:formatCode>General</c:formatCode>
                <c:ptCount val="51"/>
                <c:pt idx="0">
                  <c:v>0.90131578462541762</c:v>
                </c:pt>
                <c:pt idx="1">
                  <c:v>0.78394054953040415</c:v>
                </c:pt>
                <c:pt idx="2">
                  <c:v>0.67636556053172137</c:v>
                </c:pt>
                <c:pt idx="3">
                  <c:v>0.57788704944600244</c:v>
                </c:pt>
                <c:pt idx="4">
                  <c:v>0.48784805846460827</c:v>
                </c:pt>
                <c:pt idx="5">
                  <c:v>0.40563546774544568</c:v>
                </c:pt>
                <c:pt idx="6">
                  <c:v>0.33067720598119782</c:v>
                </c:pt>
                <c:pt idx="7">
                  <c:v>0.26243963292719841</c:v>
                </c:pt>
                <c:pt idx="8">
                  <c:v>0.20042508352458449</c:v>
                </c:pt>
                <c:pt idx="9">
                  <c:v>0.14416956386861951</c:v>
                </c:pt>
                <c:pt idx="10">
                  <c:v>9.3240589850396072E-2</c:v>
                </c:pt>
                <c:pt idx="11">
                  <c:v>4.7235159844603136E-2</c:v>
                </c:pt>
                <c:pt idx="12">
                  <c:v>5.7778533286160227E-3</c:v>
                </c:pt>
                <c:pt idx="13">
                  <c:v>-3.1480952199306245E-2</c:v>
                </c:pt>
                <c:pt idx="14">
                  <c:v>-6.4866753180689685E-2</c:v>
                </c:pt>
                <c:pt idx="15">
                  <c:v>-9.4682487586796205E-2</c:v>
                </c:pt>
                <c:pt idx="16">
                  <c:v>-0.12121000448580671</c:v>
                </c:pt>
                <c:pt idx="17">
                  <c:v>-0.14471144155638532</c:v>
                </c:pt>
                <c:pt idx="18">
                  <c:v>-0.16543051616024812</c:v>
                </c:pt>
                <c:pt idx="19">
                  <c:v>-0.18359373525081557</c:v>
                </c:pt>
                <c:pt idx="20">
                  <c:v>-0.19941152907925275</c:v>
                </c:pt>
                <c:pt idx="21">
                  <c:v>-0.2130793133620299</c:v>
                </c:pt>
                <c:pt idx="22">
                  <c:v>-0.22477848429449876</c:v>
                </c:pt>
                <c:pt idx="23">
                  <c:v>-0.23467735053184879</c:v>
                </c:pt>
                <c:pt idx="24">
                  <c:v>-0.24293200601121467</c:v>
                </c:pt>
                <c:pt idx="25">
                  <c:v>-0.2496871472557598</c:v>
                </c:pt>
                <c:pt idx="26">
                  <c:v>-0.25507683858238606</c:v>
                </c:pt>
                <c:pt idx="27">
                  <c:v>-0.25922522842853285</c:v>
                </c:pt>
                <c:pt idx="28">
                  <c:v>-0.26224721981954863</c:v>
                </c:pt>
                <c:pt idx="29">
                  <c:v>-0.26424909781565475</c:v>
                </c:pt>
                <c:pt idx="30">
                  <c:v>-0.26532911660587671</c:v>
                </c:pt>
                <c:pt idx="31">
                  <c:v>-0.26557804875487706</c:v>
                </c:pt>
                <c:pt idx="32">
                  <c:v>-0.26507969895678041</c:v>
                </c:pt>
                <c:pt idx="33">
                  <c:v>-0.26391138450726787</c:v>
                </c:pt>
                <c:pt idx="34">
                  <c:v>-0.26214438457092004</c:v>
                </c:pt>
                <c:pt idx="35">
                  <c:v>-0.25984436019448559</c:v>
                </c:pt>
                <c:pt idx="36">
                  <c:v>-0.25707174689799195</c:v>
                </c:pt>
                <c:pt idx="37">
                  <c:v>-0.25388212156394463</c:v>
                </c:pt>
                <c:pt idx="38">
                  <c:v>-0.25032654523986692</c:v>
                </c:pt>
                <c:pt idx="39">
                  <c:v>-0.24645188337071605</c:v>
                </c:pt>
                <c:pt idx="40">
                  <c:v>-0.24230110488491485</c:v>
                </c:pt>
                <c:pt idx="41">
                  <c:v>-0.23791356147049519</c:v>
                </c:pt>
                <c:pt idx="42">
                  <c:v>-0.23332524829584664</c:v>
                </c:pt>
                <c:pt idx="43">
                  <c:v>-0.22856904735248784</c:v>
                </c:pt>
                <c:pt idx="44">
                  <c:v>-0.22367495452483027</c:v>
                </c:pt>
                <c:pt idx="45">
                  <c:v>-0.21867029142382258</c:v>
                </c:pt>
                <c:pt idx="46">
                  <c:v>-0.21357990295738127</c:v>
                </c:pt>
                <c:pt idx="47">
                  <c:v>-0.20842634155039033</c:v>
                </c:pt>
                <c:pt idx="48">
                  <c:v>-0.2032300388705606</c:v>
                </c:pt>
                <c:pt idx="49">
                  <c:v>-0.1980094658633601</c:v>
                </c:pt>
                <c:pt idx="50">
                  <c:v>-0.19278128184936288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6C-4789-888D-127759964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74720"/>
        <c:axId val="96973312"/>
      </c:lineChart>
      <c:catAx>
        <c:axId val="9577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973312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96973312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7747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H"/>
              <a:t>Impact of a government spending shock</a:t>
            </a:r>
          </a:p>
        </c:rich>
      </c:tx>
      <c:layout>
        <c:manualLayout>
          <c:xMode val="edge"/>
          <c:yMode val="edge"/>
          <c:x val="0.189873417721519"/>
          <c:y val="2.85714285714285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662830840046024E-2"/>
          <c:y val="0.12044835572024083"/>
          <c:w val="0.85500575373993093"/>
          <c:h val="0.8145665321246609"/>
        </c:manualLayout>
      </c:layout>
      <c:lineChart>
        <c:grouping val="standard"/>
        <c:varyColors val="0"/>
        <c:ser>
          <c:idx val="2"/>
          <c:order val="0"/>
          <c:tx>
            <c:v>Capital K</c:v>
          </c:tx>
          <c:spPr>
            <a:ln w="31750"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numRef>
              <c:f>Numbers!$AC$10:$AC$60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Numbers!$AQ$10:$AQ$60</c:f>
              <c:numCache>
                <c:formatCode>General</c:formatCode>
                <c:ptCount val="51"/>
                <c:pt idx="0">
                  <c:v>0</c:v>
                </c:pt>
                <c:pt idx="1">
                  <c:v>-3.7814537672401522E-3</c:v>
                </c:pt>
                <c:pt idx="2">
                  <c:v>-7.1682361709144004E-3</c:v>
                </c:pt>
                <c:pt idx="3">
                  <c:v>-1.0191259235384163E-2</c:v>
                </c:pt>
                <c:pt idx="4">
                  <c:v>-1.2879281608073832E-2</c:v>
                </c:pt>
                <c:pt idx="5">
                  <c:v>-1.5259049273249638E-2</c:v>
                </c:pt>
                <c:pt idx="6">
                  <c:v>-1.7355427433447576E-2</c:v>
                </c:pt>
                <c:pt idx="7">
                  <c:v>-1.919152409785296E-2</c:v>
                </c:pt>
                <c:pt idx="8">
                  <c:v>-2.0788805884657847E-2</c:v>
                </c:pt>
                <c:pt idx="9">
                  <c:v>-2.2167206514048916E-2</c:v>
                </c:pt>
                <c:pt idx="10">
                  <c:v>-2.3345228439896368E-2</c:v>
                </c:pt>
                <c:pt idx="11">
                  <c:v>-2.4340038041319883E-2</c:v>
                </c:pt>
                <c:pt idx="12">
                  <c:v>-2.5167554770001828E-2</c:v>
                </c:pt>
                <c:pt idx="13">
                  <c:v>-2.5842534625308521E-2</c:v>
                </c:pt>
                <c:pt idx="14">
                  <c:v>-2.6378648306879509E-2</c:v>
                </c:pt>
                <c:pt idx="15">
                  <c:v>-2.6788554373270795E-2</c:v>
                </c:pt>
                <c:pt idx="16">
                  <c:v>-2.7083967715412605E-2</c:v>
                </c:pt>
                <c:pt idx="17">
                  <c:v>-2.7275723634992997E-2</c:v>
                </c:pt>
                <c:pt idx="18">
                  <c:v>-2.7373837800336434E-2</c:v>
                </c:pt>
                <c:pt idx="19">
                  <c:v>-2.7387562335846254E-2</c:v>
                </c:pt>
                <c:pt idx="20">
                  <c:v>-2.7325438285561228E-2</c:v>
                </c:pt>
                <c:pt idx="21">
                  <c:v>-2.7195344676780964E-2</c:v>
                </c:pt>
                <c:pt idx="22">
                  <c:v>-2.7004544395988976E-2</c:v>
                </c:pt>
                <c:pt idx="23">
                  <c:v>-2.6759727076394707E-2</c:v>
                </c:pt>
                <c:pt idx="24">
                  <c:v>-2.646704918427828E-2</c:v>
                </c:pt>
                <c:pt idx="25">
                  <c:v>-2.6132171479909354E-2</c:v>
                </c:pt>
                <c:pt idx="26">
                  <c:v>-2.576029401808122E-2</c:v>
                </c:pt>
                <c:pt idx="27">
                  <c:v>-2.5356188843213154E-2</c:v>
                </c:pt>
                <c:pt idx="28">
                  <c:v>-2.4924230524490134E-2</c:v>
                </c:pt>
                <c:pt idx="29">
                  <c:v>-2.4468424667593722E-2</c:v>
                </c:pt>
                <c:pt idx="30">
                  <c:v>-2.3992434531197666E-2</c:v>
                </c:pt>
                <c:pt idx="31">
                  <c:v>-2.3499605868524901E-2</c:v>
                </c:pt>
                <c:pt idx="32">
                  <c:v>-2.2992990106859481E-2</c:v>
                </c:pt>
                <c:pt idx="33">
                  <c:v>-2.2475365970949401E-2</c:v>
                </c:pt>
                <c:pt idx="34">
                  <c:v>-2.1949259649698079E-2</c:v>
                </c:pt>
                <c:pt idx="35">
                  <c:v>-2.1416963599398271E-2</c:v>
                </c:pt>
                <c:pt idx="36">
                  <c:v>-2.0880554070989488E-2</c:v>
                </c:pt>
                <c:pt idx="37">
                  <c:v>-2.0341907443396055E-2</c:v>
                </c:pt>
                <c:pt idx="38">
                  <c:v>-1.9802715439907422E-2</c:v>
                </c:pt>
                <c:pt idx="39">
                  <c:v>-1.9264499299775507E-2</c:v>
                </c:pt>
                <c:pt idx="40">
                  <c:v>-1.8728622972707408E-2</c:v>
                </c:pt>
                <c:pt idx="41">
                  <c:v>-1.8196305399708505E-2</c:v>
                </c:pt>
                <c:pt idx="42">
                  <c:v>-1.7668631939764378E-2</c:v>
                </c:pt>
                <c:pt idx="43">
                  <c:v>-1.714656499812495E-2</c:v>
                </c:pt>
                <c:pt idx="44">
                  <c:v>-1.6630953908456259E-2</c:v>
                </c:pt>
                <c:pt idx="45">
                  <c:v>-1.6122544117840736E-2</c:v>
                </c:pt>
                <c:pt idx="46">
                  <c:v>-1.5621985720523188E-2</c:v>
                </c:pt>
                <c:pt idx="47">
                  <c:v>-1.5129841383404419E-2</c:v>
                </c:pt>
                <c:pt idx="48">
                  <c:v>-1.4646593703566949E-2</c:v>
                </c:pt>
                <c:pt idx="49">
                  <c:v>-1.4172652035566178E-2</c:v>
                </c:pt>
                <c:pt idx="50">
                  <c:v>-1.3708358823826193E-2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E-496E-9CEB-BC631999301B}"/>
            </c:ext>
          </c:extLst>
        </c:ser>
        <c:ser>
          <c:idx val="4"/>
          <c:order val="1"/>
          <c:tx>
            <c:v>Labor L</c:v>
          </c:tx>
          <c:spPr>
            <a:ln w="3175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Numbers!$AC$10:$AC$60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Numbers!$AS$10:$AS$60</c:f>
              <c:numCache>
                <c:formatCode>General</c:formatCode>
                <c:ptCount val="51"/>
                <c:pt idx="0">
                  <c:v>0.14528296694198697</c:v>
                </c:pt>
                <c:pt idx="1">
                  <c:v>0.13926068261324318</c:v>
                </c:pt>
                <c:pt idx="2">
                  <c:v>0.13347199201472323</c:v>
                </c:pt>
                <c:pt idx="3">
                  <c:v>0.127908886567212</c:v>
                </c:pt>
                <c:pt idx="4">
                  <c:v>0.1225635585213477</c:v>
                </c:pt>
                <c:pt idx="5">
                  <c:v>0.1174284017683873</c:v>
                </c:pt>
                <c:pt idx="6">
                  <c:v>0.11249601202039332</c:v>
                </c:pt>
                <c:pt idx="7">
                  <c:v>0.10775918642345185</c:v>
                </c:pt>
                <c:pt idx="8">
                  <c:v>0.10321092266260642</c:v>
                </c:pt>
                <c:pt idx="9">
                  <c:v>9.8844417612608954E-2</c:v>
                </c:pt>
                <c:pt idx="10">
                  <c:v>9.4653065584324361E-2</c:v>
                </c:pt>
                <c:pt idx="11">
                  <c:v>9.0630456212658542E-2</c:v>
                </c:pt>
                <c:pt idx="12">
                  <c:v>8.6770372028190934E-2</c:v>
                </c:pt>
                <c:pt idx="13">
                  <c:v>8.3066785751265526E-2</c:v>
                </c:pt>
                <c:pt idx="14">
                  <c:v>7.9513857344108721E-2</c:v>
                </c:pt>
                <c:pt idx="15">
                  <c:v>7.6105930853585024E-2</c:v>
                </c:pt>
                <c:pt idx="16">
                  <c:v>7.2837531074455564E-2</c:v>
                </c:pt>
                <c:pt idx="17">
                  <c:v>6.970336006045659E-2</c:v>
                </c:pt>
                <c:pt idx="18">
                  <c:v>6.6698293508152109E-2</c:v>
                </c:pt>
                <c:pt idx="19">
                  <c:v>6.38173770363238E-2</c:v>
                </c:pt>
                <c:pt idx="20">
                  <c:v>6.1055822381631653E-2</c:v>
                </c:pt>
                <c:pt idx="21">
                  <c:v>5.8409003529398609E-2</c:v>
                </c:pt>
                <c:pt idx="22">
                  <c:v>5.5872452796632673E-2</c:v>
                </c:pt>
                <c:pt idx="23">
                  <c:v>5.3441856882789733E-2</c:v>
                </c:pt>
                <c:pt idx="24">
                  <c:v>5.1113052902292594E-2</c:v>
                </c:pt>
                <c:pt idx="25">
                  <c:v>4.8882024411446207E-2</c:v>
                </c:pt>
                <c:pt idx="26">
                  <c:v>4.6744897441119801E-2</c:v>
                </c:pt>
                <c:pt idx="27">
                  <c:v>4.4697936545394674E-2</c:v>
                </c:pt>
                <c:pt idx="28">
                  <c:v>4.2737540875296791E-2</c:v>
                </c:pt>
                <c:pt idx="29">
                  <c:v>4.0860240285737606E-2</c:v>
                </c:pt>
                <c:pt idx="30">
                  <c:v>3.9062691482870976E-2</c:v>
                </c:pt>
                <c:pt idx="31">
                  <c:v>3.7341674218231195E-2</c:v>
                </c:pt>
                <c:pt idx="32">
                  <c:v>3.5694087535243002E-2</c:v>
                </c:pt>
                <c:pt idx="33">
                  <c:v>3.4116946072983816E-2</c:v>
                </c:pt>
                <c:pt idx="34">
                  <c:v>3.2607376431426742E-2</c:v>
                </c:pt>
                <c:pt idx="35">
                  <c:v>3.1162613601795723E-2</c:v>
                </c:pt>
                <c:pt idx="36">
                  <c:v>2.9779997465118328E-2</c:v>
                </c:pt>
                <c:pt idx="37">
                  <c:v>2.8456969361562424E-2</c:v>
                </c:pt>
                <c:pt idx="38">
                  <c:v>2.7191068732687739E-2</c:v>
                </c:pt>
                <c:pt idx="39">
                  <c:v>2.5979929838328537E-2</c:v>
                </c:pt>
                <c:pt idx="40">
                  <c:v>2.4821278549446091E-2</c:v>
                </c:pt>
                <c:pt idx="41">
                  <c:v>2.3712929217947334E-2</c:v>
                </c:pt>
                <c:pt idx="42">
                  <c:v>2.2652781624155228E-2</c:v>
                </c:pt>
                <c:pt idx="43">
                  <c:v>2.163881800233584E-2</c:v>
                </c:pt>
                <c:pt idx="44">
                  <c:v>2.0669100144433676E-2</c:v>
                </c:pt>
                <c:pt idx="45">
                  <c:v>1.9741766581938752E-2</c:v>
                </c:pt>
                <c:pt idx="46">
                  <c:v>1.8855029845604346E-2</c:v>
                </c:pt>
                <c:pt idx="47">
                  <c:v>1.8007173802551256E-2</c:v>
                </c:pt>
                <c:pt idx="48">
                  <c:v>1.719655107013118E-2</c:v>
                </c:pt>
                <c:pt idx="49">
                  <c:v>1.6421580505777036E-2</c:v>
                </c:pt>
                <c:pt idx="50">
                  <c:v>1.5680744771939821E-2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E-496E-9CEB-BC6319993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76256"/>
        <c:axId val="96974464"/>
      </c:lineChart>
      <c:catAx>
        <c:axId val="9577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974464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96974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7762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H"/>
              <a:t>Impact of a government spending shock</a:t>
            </a:r>
          </a:p>
        </c:rich>
      </c:tx>
      <c:layout>
        <c:manualLayout>
          <c:xMode val="edge"/>
          <c:yMode val="edge"/>
          <c:x val="0.18965541376293479"/>
          <c:y val="2.85234899328859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551832515975794E-2"/>
          <c:y val="0.10011185682326622"/>
          <c:w val="0.8616866684767851"/>
          <c:h val="0.85738255033557043"/>
        </c:manualLayout>
      </c:layout>
      <c:lineChart>
        <c:grouping val="standard"/>
        <c:varyColors val="0"/>
        <c:ser>
          <c:idx val="3"/>
          <c:order val="0"/>
          <c:tx>
            <c:v>Consumption C</c:v>
          </c:tx>
          <c:spPr>
            <a:ln w="3175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numRef>
              <c:f>Numbers!$AC$10:$AC$60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Numbers!$AR$10:$AR$60</c:f>
              <c:numCache>
                <c:formatCode>General</c:formatCode>
                <c:ptCount val="51"/>
                <c:pt idx="0">
                  <c:v>-0.12106913911832247</c:v>
                </c:pt>
                <c:pt idx="1">
                  <c:v>-0.11731105343344936</c:v>
                </c:pt>
                <c:pt idx="2">
                  <c:v>-0.11361607206924082</c:v>
                </c:pt>
                <c:pt idx="3">
                  <c:v>-0.10998782521780472</c:v>
                </c:pt>
                <c:pt idx="4">
                  <c:v>-0.10642939263714769</c:v>
                </c:pt>
                <c:pt idx="5">
                  <c:v>-0.10294335123140595</c:v>
                </c:pt>
                <c:pt idx="6">
                  <c:v>-9.9531819161476937E-2</c:v>
                </c:pt>
                <c:pt idx="7">
                  <c:v>-9.6196496718827518E-2</c:v>
                </c:pt>
                <c:pt idx="8">
                  <c:v>-9.2938704180391296E-2</c:v>
                </c:pt>
                <c:pt idx="9">
                  <c:v>-8.975941684852376E-2</c:v>
                </c:pt>
                <c:pt idx="10">
                  <c:v>-8.665929746690243E-2</c:v>
                </c:pt>
                <c:pt idx="11">
                  <c:v>-8.3638726190988735E-2</c:v>
                </c:pt>
                <c:pt idx="12">
                  <c:v>-8.0697828280159714E-2</c:v>
                </c:pt>
                <c:pt idx="13">
                  <c:v>-7.7836499667824105E-2</c:v>
                </c:pt>
                <c:pt idx="14">
                  <c:v>-7.5054430555717103E-2</c:v>
                </c:pt>
                <c:pt idx="15">
                  <c:v>-7.2351127169077781E-2</c:v>
                </c:pt>
                <c:pt idx="16">
                  <c:v>-6.9725931800517157E-2</c:v>
                </c:pt>
                <c:pt idx="17">
                  <c:v>-6.7178041262044824E-2</c:v>
                </c:pt>
                <c:pt idx="18">
                  <c:v>-6.4706523856905562E-2</c:v>
                </c:pt>
                <c:pt idx="19">
                  <c:v>-6.2310334975551926E-2</c:v>
                </c:pt>
                <c:pt idx="20">
                  <c:v>-5.9988331413213448E-2</c:v>
                </c:pt>
                <c:pt idx="21">
                  <c:v>-5.7739284500092497E-2</c:v>
                </c:pt>
                <c:pt idx="22">
                  <c:v>-5.5561892129190216E-2</c:v>
                </c:pt>
                <c:pt idx="23">
                  <c:v>-5.3454789761123014E-2</c:v>
                </c:pt>
                <c:pt idx="24">
                  <c:v>-5.1416560480003252E-2</c:v>
                </c:pt>
                <c:pt idx="25">
                  <c:v>-4.9445744169508296E-2</c:v>
                </c:pt>
                <c:pt idx="26">
                  <c:v>-4.7540845873626905E-2</c:v>
                </c:pt>
                <c:pt idx="27">
                  <c:v>-4.5700343402233279E-2</c:v>
                </c:pt>
                <c:pt idx="28">
                  <c:v>-4.3922694237577366E-2</c:v>
                </c:pt>
                <c:pt idx="29">
                  <c:v>-4.2206341793979238E-2</c:v>
                </c:pt>
                <c:pt idx="30">
                  <c:v>-4.0549721079458367E-2</c:v>
                </c:pt>
                <c:pt idx="31">
                  <c:v>-3.8951263804700959E-2</c:v>
                </c:pt>
                <c:pt idx="32">
                  <c:v>-3.7409402981655654E-2</c:v>
                </c:pt>
                <c:pt idx="33">
                  <c:v>-3.5922577051136315E-2</c:v>
                </c:pt>
                <c:pt idx="34">
                  <c:v>-3.448923357608831E-2</c:v>
                </c:pt>
                <c:pt idx="35">
                  <c:v>-3.3107832534629192E-2</c:v>
                </c:pt>
                <c:pt idx="36">
                  <c:v>-3.1776849244595104E-2</c:v>
                </c:pt>
                <c:pt idx="37">
                  <c:v>-3.0494776949100702E-2</c:v>
                </c:pt>
                <c:pt idx="38">
                  <c:v>-2.9260129090542257E-2</c:v>
                </c:pt>
                <c:pt idx="39">
                  <c:v>-2.8071441298532281E-2</c:v>
                </c:pt>
                <c:pt idx="40">
                  <c:v>-2.6927273115440877E-2</c:v>
                </c:pt>
                <c:pt idx="41">
                  <c:v>-2.5826209481525614E-2</c:v>
                </c:pt>
                <c:pt idx="42">
                  <c:v>-2.4766862000050814E-2</c:v>
                </c:pt>
                <c:pt idx="43">
                  <c:v>-2.3747870001321513E-2</c:v>
                </c:pt>
                <c:pt idx="44">
                  <c:v>-2.2767901423180147E-2</c:v>
                </c:pt>
                <c:pt idx="45">
                  <c:v>-2.1825653524229202E-2</c:v>
                </c:pt>
                <c:pt idx="46">
                  <c:v>-2.0919853444844684E-2</c:v>
                </c:pt>
                <c:pt idx="47">
                  <c:v>-2.004925862992752E-2</c:v>
                </c:pt>
                <c:pt idx="48">
                  <c:v>-1.9212657126298299E-2</c:v>
                </c:pt>
                <c:pt idx="49">
                  <c:v>-1.8408867766669591E-2</c:v>
                </c:pt>
                <c:pt idx="50">
                  <c:v>-1.7636740251225247E-2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6-4080-B716-A2A2E948C7DF}"/>
            </c:ext>
          </c:extLst>
        </c:ser>
        <c:ser>
          <c:idx val="5"/>
          <c:order val="1"/>
          <c:tx>
            <c:v>Output Y</c:v>
          </c:tx>
          <c:spPr>
            <a:ln w="3175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Numbers!$AC$10:$AC$60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Numbers!$AT$10:$AT$60</c:f>
              <c:numCache>
                <c:formatCode>General</c:formatCode>
                <c:ptCount val="51"/>
                <c:pt idx="0">
                  <c:v>9.6855311294657978E-2</c:v>
                </c:pt>
                <c:pt idx="1">
                  <c:v>9.1579970486415391E-2</c:v>
                </c:pt>
                <c:pt idx="2">
                  <c:v>8.6591915952844017E-2</c:v>
                </c:pt>
                <c:pt idx="3">
                  <c:v>8.1875504633013282E-2</c:v>
                </c:pt>
                <c:pt idx="4">
                  <c:v>7.7415945144873849E-2</c:v>
                </c:pt>
                <c:pt idx="5">
                  <c:v>7.3199251421174977E-2</c:v>
                </c:pt>
                <c:pt idx="6">
                  <c:v>6.9212198869113006E-2</c:v>
                </c:pt>
                <c:pt idx="7">
                  <c:v>6.544228291635025E-2</c:v>
                </c:pt>
                <c:pt idx="8">
                  <c:v>6.1877679813518334E-2</c:v>
                </c:pt>
                <c:pt idx="9">
                  <c:v>5.8507209570389657E-2</c:v>
                </c:pt>
                <c:pt idx="10">
                  <c:v>5.5320300909584112E-2</c:v>
                </c:pt>
                <c:pt idx="11">
                  <c:v>5.2306958127999063E-2</c:v>
                </c:pt>
                <c:pt idx="12">
                  <c:v>4.9457729762126673E-2</c:v>
                </c:pt>
                <c:pt idx="13">
                  <c:v>4.6763678959074177E-2</c:v>
                </c:pt>
                <c:pt idx="14">
                  <c:v>4.4216355460445979E-2</c:v>
                </c:pt>
                <c:pt idx="15">
                  <c:v>4.1807769111299756E-2</c:v>
                </c:pt>
                <c:pt idx="16">
                  <c:v>3.9530364811166174E-2</c:v>
                </c:pt>
                <c:pt idx="17">
                  <c:v>3.7376998828640054E-2</c:v>
                </c:pt>
                <c:pt idx="18">
                  <c:v>3.5340916405322595E-2</c:v>
                </c:pt>
                <c:pt idx="19">
                  <c:v>3.3415730578933781E-2</c:v>
                </c:pt>
                <c:pt idx="20">
                  <c:v>3.1595402159234023E-2</c:v>
                </c:pt>
                <c:pt idx="21">
                  <c:v>2.9874220794005417E-2</c:v>
                </c:pt>
                <c:pt idx="22">
                  <c:v>2.824678706575879E-2</c:v>
                </c:pt>
                <c:pt idx="23">
                  <c:v>2.6707995563061585E-2</c:v>
                </c:pt>
                <c:pt idx="24">
                  <c:v>2.5253018873435631E-2</c:v>
                </c:pt>
                <c:pt idx="25">
                  <c:v>2.3877292447661021E-2</c:v>
                </c:pt>
                <c:pt idx="26">
                  <c:v>2.2576500288052796E-2</c:v>
                </c:pt>
                <c:pt idx="27">
                  <c:v>2.1346561415858729E-2</c:v>
                </c:pt>
                <c:pt idx="28">
                  <c:v>2.0183617075367817E-2</c:v>
                </c:pt>
                <c:pt idx="29">
                  <c:v>1.9084018634627165E-2</c:v>
                </c:pt>
                <c:pt idx="30">
                  <c:v>1.8044316144848093E-2</c:v>
                </c:pt>
                <c:pt idx="31">
                  <c:v>1.7061247522645828E-2</c:v>
                </c:pt>
                <c:pt idx="32">
                  <c:v>1.6131728321208839E-2</c:v>
                </c:pt>
                <c:pt idx="33">
                  <c:v>1.5252842058339409E-2</c:v>
                </c:pt>
                <c:pt idx="34">
                  <c:v>1.4421831071051799E-2</c:v>
                </c:pt>
                <c:pt idx="35">
                  <c:v>1.3636087868064393E-2</c:v>
                </c:pt>
                <c:pt idx="36">
                  <c:v>1.2893146953082388E-2</c:v>
                </c:pt>
                <c:pt idx="37">
                  <c:v>1.2190677093242929E-2</c:v>
                </c:pt>
                <c:pt idx="38">
                  <c:v>1.1526474008489352E-2</c:v>
                </c:pt>
                <c:pt idx="39">
                  <c:v>1.0898453458960521E-2</c:v>
                </c:pt>
                <c:pt idx="40">
                  <c:v>1.0304644708728257E-2</c:v>
                </c:pt>
                <c:pt idx="41">
                  <c:v>9.7431843453953861E-3</c:v>
                </c:pt>
                <c:pt idx="42">
                  <c:v>9.2123104361820259E-3</c:v>
                </c:pt>
                <c:pt idx="43">
                  <c:v>8.7103570021822424E-3</c:v>
                </c:pt>
                <c:pt idx="44">
                  <c:v>8.2357487934703634E-3</c:v>
                </c:pt>
                <c:pt idx="45">
                  <c:v>7.7869963486789226E-3</c:v>
                </c:pt>
                <c:pt idx="46">
                  <c:v>7.3626913235618338E-3</c:v>
                </c:pt>
                <c:pt idx="47">
                  <c:v>6.9615020738993637E-3</c:v>
                </c:pt>
                <c:pt idx="48">
                  <c:v>6.5821694788984701E-3</c:v>
                </c:pt>
                <c:pt idx="49">
                  <c:v>6.2235029919959651E-3</c:v>
                </c:pt>
                <c:pt idx="50">
                  <c:v>5.8843769066844829E-3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86-4080-B716-A2A2E948C7DF}"/>
            </c:ext>
          </c:extLst>
        </c:ser>
        <c:ser>
          <c:idx val="6"/>
          <c:order val="2"/>
          <c:tx>
            <c:v>Investment I</c:v>
          </c:tx>
          <c:spPr>
            <a:ln w="31750"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numRef>
              <c:f>Numbers!$AC$10:$AC$60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Numbers!$AU$10:$AU$60</c:f>
              <c:numCache>
                <c:formatCode>General</c:formatCode>
                <c:ptCount val="51"/>
                <c:pt idx="0">
                  <c:v>-0.15125815068960616</c:v>
                </c:pt>
                <c:pt idx="1">
                  <c:v>-0.13925274991421022</c:v>
                </c:pt>
                <c:pt idx="2">
                  <c:v>-0.12808915874970495</c:v>
                </c:pt>
                <c:pt idx="3">
                  <c:v>-0.11771215414297098</c:v>
                </c:pt>
                <c:pt idx="4">
                  <c:v>-0.10806998821510599</c:v>
                </c:pt>
                <c:pt idx="5">
                  <c:v>-9.9114175681167177E-2</c:v>
                </c:pt>
                <c:pt idx="6">
                  <c:v>-9.0799294009662856E-2</c:v>
                </c:pt>
                <c:pt idx="7">
                  <c:v>-8.3082795570048523E-2</c:v>
                </c:pt>
                <c:pt idx="8">
                  <c:v>-7.5924831060300624E-2</c:v>
                </c:pt>
                <c:pt idx="9">
                  <c:v>-6.9288083547946966E-2</c:v>
                </c:pt>
                <c:pt idx="10">
                  <c:v>-6.313761249683679E-2</c:v>
                </c:pt>
                <c:pt idx="11">
                  <c:v>-5.7440707188597666E-2</c:v>
                </c:pt>
                <c:pt idx="12">
                  <c:v>-5.2166748982269438E-2</c:v>
                </c:pt>
                <c:pt idx="13">
                  <c:v>-4.7287081888148043E-2</c:v>
                </c:pt>
                <c:pt idx="14">
                  <c:v>-4.2774890962530919E-2</c:v>
                </c:pt>
                <c:pt idx="15">
                  <c:v>-3.860508805894311E-2</c:v>
                </c:pt>
                <c:pt idx="16">
                  <c:v>-3.475420449862833E-2</c:v>
                </c:pt>
                <c:pt idx="17">
                  <c:v>-3.1200290248730285E-2</c:v>
                </c:pt>
                <c:pt idx="18">
                  <c:v>-2.7922819220729096E-2</c:v>
                </c:pt>
                <c:pt idx="19">
                  <c:v>-2.4902600324445273E-2</c:v>
                </c:pt>
                <c:pt idx="20">
                  <c:v>-2.2121693934350574E-2</c:v>
                </c:pt>
                <c:pt idx="21">
                  <c:v>-1.9563333445101319E-2</c:v>
                </c:pt>
                <c:pt idx="22">
                  <c:v>-1.721185161221811E-2</c:v>
                </c:pt>
                <c:pt idx="23">
                  <c:v>-1.505261139173756E-2</c:v>
                </c:pt>
                <c:pt idx="24">
                  <c:v>-1.3071941009521103E-2</c:v>
                </c:pt>
                <c:pt idx="25">
                  <c:v>-1.1257073006783823E-2</c:v>
                </c:pt>
                <c:pt idx="26">
                  <c:v>-9.596087023358478E-3</c:v>
                </c:pt>
                <c:pt idx="27">
                  <c:v>-8.0778560942922212E-3</c:v>
                </c:pt>
                <c:pt idx="28">
                  <c:v>-6.6919962486335777E-3</c:v>
                </c:pt>
                <c:pt idx="29">
                  <c:v>-5.4288192117514164E-3</c:v>
                </c:pt>
                <c:pt idx="30">
                  <c:v>-4.2792880242870993E-3</c:v>
                </c:pt>
                <c:pt idx="31">
                  <c:v>-3.2349754019079802E-3</c:v>
                </c:pt>
                <c:pt idx="32">
                  <c:v>-2.2880246704562318E-3</c:v>
                </c:pt>
                <c:pt idx="33">
                  <c:v>-1.4311131208964364E-3</c:v>
                </c:pt>
                <c:pt idx="34">
                  <c:v>-6.574176377055832E-4</c:v>
                </c:pt>
                <c:pt idx="35">
                  <c:v>3.9417536953190169E-5</c:v>
                </c:pt>
                <c:pt idx="36">
                  <c:v>6.6531103274792419E-4</c:v>
                </c:pt>
                <c:pt idx="37">
                  <c:v>1.2257726961492563E-3</c:v>
                </c:pt>
                <c:pt idx="38">
                  <c:v>1.7259301653692882E-3</c:v>
                </c:pt>
                <c:pt idx="39">
                  <c:v>2.1705537829485658E-3</c:v>
                </c:pt>
                <c:pt idx="40">
                  <c:v>2.5640799472487798E-3</c:v>
                </c:pt>
                <c:pt idx="41">
                  <c:v>2.9106329980566302E-3</c:v>
                </c:pt>
                <c:pt idx="42">
                  <c:v>3.2140457258127628E-3</c:v>
                </c:pt>
                <c:pt idx="43">
                  <c:v>3.4778785886228486E-3</c:v>
                </c:pt>
                <c:pt idx="44">
                  <c:v>3.7054377161646231E-3</c:v>
                </c:pt>
                <c:pt idx="45">
                  <c:v>3.8997917748612616E-3</c:v>
                </c:pt>
                <c:pt idx="46">
                  <c:v>4.0637877642276318E-3</c:v>
                </c:pt>
                <c:pt idx="47">
                  <c:v>4.2000658100944145E-3</c:v>
                </c:pt>
                <c:pt idx="48">
                  <c:v>4.3110730164639885E-3</c:v>
                </c:pt>
                <c:pt idx="49">
                  <c:v>4.3990764340332278E-3</c:v>
                </c:pt>
                <c:pt idx="50">
                  <c:v>4.4661751999206453E-3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86-4080-B716-A2A2E948C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06912"/>
        <c:axId val="96976192"/>
      </c:lineChart>
      <c:catAx>
        <c:axId val="11600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976192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96976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0069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H"/>
              <a:t>Impact of a government spending shock</a:t>
            </a:r>
          </a:p>
        </c:rich>
      </c:tx>
      <c:layout>
        <c:manualLayout>
          <c:xMode val="edge"/>
          <c:yMode val="edge"/>
          <c:x val="0.19058565440513964"/>
          <c:y val="2.84757118927973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440926624909537E-2"/>
          <c:y val="0.12842022887842536"/>
          <c:w val="0.8492158227638309"/>
          <c:h val="0.82244679214093208"/>
        </c:manualLayout>
      </c:layout>
      <c:lineChart>
        <c:grouping val="standard"/>
        <c:varyColors val="0"/>
        <c:ser>
          <c:idx val="7"/>
          <c:order val="0"/>
          <c:tx>
            <c:v>Real Wage W</c:v>
          </c:tx>
          <c:spPr>
            <a:ln w="3175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Numbers!$AC$10:$AC$60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Numbers!$AV$10:$AV$60</c:f>
              <c:numCache>
                <c:formatCode>General</c:formatCode>
                <c:ptCount val="51"/>
                <c:pt idx="0">
                  <c:v>-4.8427655647328996E-2</c:v>
                </c:pt>
                <c:pt idx="1">
                  <c:v>-4.7680712126827784E-2</c:v>
                </c:pt>
                <c:pt idx="2">
                  <c:v>-4.6880076061879217E-2</c:v>
                </c:pt>
                <c:pt idx="3">
                  <c:v>-4.6033381934198717E-2</c:v>
                </c:pt>
                <c:pt idx="4">
                  <c:v>-4.5147613376473855E-2</c:v>
                </c:pt>
                <c:pt idx="5">
                  <c:v>-4.4229150347212323E-2</c:v>
                </c:pt>
                <c:pt idx="6">
                  <c:v>-4.3283813151280312E-2</c:v>
                </c:pt>
                <c:pt idx="7">
                  <c:v>-4.23169035071016E-2</c:v>
                </c:pt>
                <c:pt idx="8">
                  <c:v>-4.1333242849088091E-2</c:v>
                </c:pt>
                <c:pt idx="9">
                  <c:v>-4.0337208042219297E-2</c:v>
                </c:pt>
                <c:pt idx="10">
                  <c:v>-3.9332764674740249E-2</c:v>
                </c:pt>
                <c:pt idx="11">
                  <c:v>-3.8323498084659478E-2</c:v>
                </c:pt>
                <c:pt idx="12">
                  <c:v>-3.7312642266064261E-2</c:v>
                </c:pt>
                <c:pt idx="13">
                  <c:v>-3.6303106792191349E-2</c:v>
                </c:pt>
                <c:pt idx="14">
                  <c:v>-3.5297501883662742E-2</c:v>
                </c:pt>
                <c:pt idx="15">
                  <c:v>-3.4298161742285269E-2</c:v>
                </c:pt>
                <c:pt idx="16">
                  <c:v>-3.3307166263289389E-2</c:v>
                </c:pt>
                <c:pt idx="17">
                  <c:v>-3.2326361231816536E-2</c:v>
                </c:pt>
                <c:pt idx="18">
                  <c:v>-3.1357377102829515E-2</c:v>
                </c:pt>
                <c:pt idx="19">
                  <c:v>-3.0401646457390019E-2</c:v>
                </c:pt>
                <c:pt idx="20">
                  <c:v>-2.9460420222397629E-2</c:v>
                </c:pt>
                <c:pt idx="21">
                  <c:v>-2.8534782735393192E-2</c:v>
                </c:pt>
                <c:pt idx="22">
                  <c:v>-2.7625665730873883E-2</c:v>
                </c:pt>
                <c:pt idx="23">
                  <c:v>-2.6733861319728148E-2</c:v>
                </c:pt>
                <c:pt idx="24">
                  <c:v>-2.5860034028856962E-2</c:v>
                </c:pt>
                <c:pt idx="25">
                  <c:v>-2.5004731963785186E-2</c:v>
                </c:pt>
                <c:pt idx="26">
                  <c:v>-2.4168397153067005E-2</c:v>
                </c:pt>
                <c:pt idx="27">
                  <c:v>-2.3351375129535945E-2</c:v>
                </c:pt>
                <c:pt idx="28">
                  <c:v>-2.2553923799928974E-2</c:v>
                </c:pt>
                <c:pt idx="29">
                  <c:v>-2.1776221651110442E-2</c:v>
                </c:pt>
                <c:pt idx="30">
                  <c:v>-2.1018375338022883E-2</c:v>
                </c:pt>
                <c:pt idx="31">
                  <c:v>-2.0280426695585368E-2</c:v>
                </c:pt>
                <c:pt idx="32">
                  <c:v>-1.9562359214034163E-2</c:v>
                </c:pt>
                <c:pt idx="33">
                  <c:v>-1.8864104014644407E-2</c:v>
                </c:pt>
                <c:pt idx="34">
                  <c:v>-1.8185545360374943E-2</c:v>
                </c:pt>
                <c:pt idx="35">
                  <c:v>-1.752652573373133E-2</c:v>
                </c:pt>
                <c:pt idx="36">
                  <c:v>-1.688685051203594E-2</c:v>
                </c:pt>
                <c:pt idx="37">
                  <c:v>-1.6266292268319493E-2</c:v>
                </c:pt>
                <c:pt idx="38">
                  <c:v>-1.5664594724198386E-2</c:v>
                </c:pt>
                <c:pt idx="39">
                  <c:v>-1.5081476379368016E-2</c:v>
                </c:pt>
                <c:pt idx="40">
                  <c:v>-1.4516633840717835E-2</c:v>
                </c:pt>
                <c:pt idx="41">
                  <c:v>-1.3969744872551948E-2</c:v>
                </c:pt>
                <c:pt idx="42">
                  <c:v>-1.3440471187973202E-2</c:v>
                </c:pt>
                <c:pt idx="43">
                  <c:v>-1.2928461000153598E-2</c:v>
                </c:pt>
                <c:pt idx="44">
                  <c:v>-1.2433351350963313E-2</c:v>
                </c:pt>
                <c:pt idx="45">
                  <c:v>-1.1954770233259828E-2</c:v>
                </c:pt>
                <c:pt idx="46">
                  <c:v>-1.1492338522042511E-2</c:v>
                </c:pt>
                <c:pt idx="47">
                  <c:v>-1.1045671728651892E-2</c:v>
                </c:pt>
                <c:pt idx="48">
                  <c:v>-1.0614381591232709E-2</c:v>
                </c:pt>
                <c:pt idx="49">
                  <c:v>-1.0198077513781071E-2</c:v>
                </c:pt>
                <c:pt idx="50">
                  <c:v>-9.7963678652553381E-3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F-4F22-A3E1-656C3C3807FB}"/>
            </c:ext>
          </c:extLst>
        </c:ser>
        <c:ser>
          <c:idx val="8"/>
          <c:order val="1"/>
          <c:tx>
            <c:v>Marginal product of capital</c:v>
          </c:tx>
          <c:spPr>
            <a:ln w="31750"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numRef>
              <c:f>Numbers!$AC$10:$AC$60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Numbers!$AW$10:$AW$60</c:f>
              <c:numCache>
                <c:formatCode>General</c:formatCode>
                <c:ptCount val="51"/>
                <c:pt idx="0">
                  <c:v>9.6855311294657978E-2</c:v>
                </c:pt>
                <c:pt idx="1">
                  <c:v>9.5361424253655541E-2</c:v>
                </c:pt>
                <c:pt idx="2">
                  <c:v>9.376015212375842E-2</c:v>
                </c:pt>
                <c:pt idx="3">
                  <c:v>9.2066763868397447E-2</c:v>
                </c:pt>
                <c:pt idx="4">
                  <c:v>9.0295226752947683E-2</c:v>
                </c:pt>
                <c:pt idx="5">
                  <c:v>8.8458300694424619E-2</c:v>
                </c:pt>
                <c:pt idx="6">
                  <c:v>8.6567626302560582E-2</c:v>
                </c:pt>
                <c:pt idx="7">
                  <c:v>8.4633807014203213E-2</c:v>
                </c:pt>
                <c:pt idx="8">
                  <c:v>8.2666485698176181E-2</c:v>
                </c:pt>
                <c:pt idx="9">
                  <c:v>8.0674416084438566E-2</c:v>
                </c:pt>
                <c:pt idx="10">
                  <c:v>7.8665529349480484E-2</c:v>
                </c:pt>
                <c:pt idx="11">
                  <c:v>7.6646996169318943E-2</c:v>
                </c:pt>
                <c:pt idx="12">
                  <c:v>7.4625284532128494E-2</c:v>
                </c:pt>
                <c:pt idx="13">
                  <c:v>7.2606213584382698E-2</c:v>
                </c:pt>
                <c:pt idx="14">
                  <c:v>7.0595003767325484E-2</c:v>
                </c:pt>
                <c:pt idx="15">
                  <c:v>6.8596323484570551E-2</c:v>
                </c:pt>
                <c:pt idx="16">
                  <c:v>6.6614332526578779E-2</c:v>
                </c:pt>
                <c:pt idx="17">
                  <c:v>6.4652722463633044E-2</c:v>
                </c:pt>
                <c:pt idx="18">
                  <c:v>6.2714754205659029E-2</c:v>
                </c:pt>
                <c:pt idx="19">
                  <c:v>6.0803292914780038E-2</c:v>
                </c:pt>
                <c:pt idx="20">
                  <c:v>5.8920840444795251E-2</c:v>
                </c:pt>
                <c:pt idx="21">
                  <c:v>5.7069565470786385E-2</c:v>
                </c:pt>
                <c:pt idx="22">
                  <c:v>5.5251331461747766E-2</c:v>
                </c:pt>
                <c:pt idx="23">
                  <c:v>5.3467722639456289E-2</c:v>
                </c:pt>
                <c:pt idx="24">
                  <c:v>5.1720068057713911E-2</c:v>
                </c:pt>
                <c:pt idx="25">
                  <c:v>5.0009463927570372E-2</c:v>
                </c:pt>
                <c:pt idx="26">
                  <c:v>4.8336794306134016E-2</c:v>
                </c:pt>
                <c:pt idx="27">
                  <c:v>4.6702750259071883E-2</c:v>
                </c:pt>
                <c:pt idx="28">
                  <c:v>4.5107847599857948E-2</c:v>
                </c:pt>
                <c:pt idx="29">
                  <c:v>4.3552443302220883E-2</c:v>
                </c:pt>
                <c:pt idx="30">
                  <c:v>4.2036750676045759E-2</c:v>
                </c:pt>
                <c:pt idx="31">
                  <c:v>4.0560853391170729E-2</c:v>
                </c:pt>
                <c:pt idx="32">
                  <c:v>3.912471842806832E-2</c:v>
                </c:pt>
                <c:pt idx="33">
                  <c:v>3.7728208029288807E-2</c:v>
                </c:pt>
                <c:pt idx="34">
                  <c:v>3.6371090720749878E-2</c:v>
                </c:pt>
                <c:pt idx="35">
                  <c:v>3.5053051467462668E-2</c:v>
                </c:pt>
                <c:pt idx="36">
                  <c:v>3.3773701024071873E-2</c:v>
                </c:pt>
                <c:pt idx="37">
                  <c:v>3.2532584536638987E-2</c:v>
                </c:pt>
                <c:pt idx="38">
                  <c:v>3.1329189448396771E-2</c:v>
                </c:pt>
                <c:pt idx="39">
                  <c:v>3.0162952758736029E-2</c:v>
                </c:pt>
                <c:pt idx="40">
                  <c:v>2.9033267681435666E-2</c:v>
                </c:pt>
                <c:pt idx="41">
                  <c:v>2.7939489745103893E-2</c:v>
                </c:pt>
                <c:pt idx="42">
                  <c:v>2.6880942375946404E-2</c:v>
                </c:pt>
                <c:pt idx="43">
                  <c:v>2.5856922000307193E-2</c:v>
                </c:pt>
                <c:pt idx="44">
                  <c:v>2.4866702701926622E-2</c:v>
                </c:pt>
                <c:pt idx="45">
                  <c:v>2.390954046651966E-2</c:v>
                </c:pt>
                <c:pt idx="46">
                  <c:v>2.2984677044085022E-2</c:v>
                </c:pt>
                <c:pt idx="47">
                  <c:v>2.2091343457303785E-2</c:v>
                </c:pt>
                <c:pt idx="48">
                  <c:v>2.1228763182465419E-2</c:v>
                </c:pt>
                <c:pt idx="49">
                  <c:v>2.0396155027562143E-2</c:v>
                </c:pt>
                <c:pt idx="50">
                  <c:v>1.9592735730510676E-2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EF-4F22-A3E1-656C3C380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07424"/>
        <c:axId val="115967680"/>
      </c:lineChart>
      <c:catAx>
        <c:axId val="11600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967680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115967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0074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H"/>
              <a:t>Trend reversion</a:t>
            </a:r>
          </a:p>
        </c:rich>
      </c:tx>
      <c:layout>
        <c:manualLayout>
          <c:xMode val="edge"/>
          <c:yMode val="edge"/>
          <c:x val="0.37641770969105048"/>
          <c:y val="2.88135593220338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7006821551274569E-2"/>
          <c:y val="0.14745762711864407"/>
          <c:w val="0.96712125221581391"/>
          <c:h val="0.82881355932203393"/>
        </c:manualLayout>
      </c:layout>
      <c:lineChart>
        <c:grouping val="standard"/>
        <c:varyColors val="0"/>
        <c:ser>
          <c:idx val="0"/>
          <c:order val="0"/>
          <c:tx>
            <c:v>Trend</c:v>
          </c:tx>
          <c:spPr>
            <a:ln w="3175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numRef>
              <c:f>Numbers!$A$8:$A$28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Numbers!$B$8:$B$28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18-41FD-B963-3119DD56FBAC}"/>
            </c:ext>
          </c:extLst>
        </c:ser>
        <c:ser>
          <c:idx val="1"/>
          <c:order val="1"/>
          <c:tx>
            <c:strRef>
              <c:f>Numbers!$E$7</c:f>
              <c:strCache>
                <c:ptCount val="1"/>
                <c:pt idx="0">
                  <c:v>high rho</c:v>
                </c:pt>
              </c:strCache>
            </c:strRef>
          </c:tx>
          <c:spPr>
            <a:ln w="3175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Numbers!$A$8:$A$28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Numbers!$E$8:$E$28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1.3</c:v>
                </c:pt>
                <c:pt idx="4">
                  <c:v>1.3</c:v>
                </c:pt>
                <c:pt idx="5">
                  <c:v>1.31</c:v>
                </c:pt>
                <c:pt idx="6">
                  <c:v>1.3290000000000002</c:v>
                </c:pt>
                <c:pt idx="7">
                  <c:v>1.3561000000000001</c:v>
                </c:pt>
                <c:pt idx="8">
                  <c:v>1.3904900000000002</c:v>
                </c:pt>
                <c:pt idx="9">
                  <c:v>1.431441</c:v>
                </c:pt>
                <c:pt idx="10">
                  <c:v>1.4782969000000001</c:v>
                </c:pt>
                <c:pt idx="11">
                  <c:v>1.5304672100000001</c:v>
                </c:pt>
                <c:pt idx="12">
                  <c:v>1.5874204890000001</c:v>
                </c:pt>
                <c:pt idx="13">
                  <c:v>1.6486784401000003</c:v>
                </c:pt>
                <c:pt idx="14">
                  <c:v>1.7138105960900003</c:v>
                </c:pt>
                <c:pt idx="15">
                  <c:v>1.7824295364810003</c:v>
                </c:pt>
                <c:pt idx="16">
                  <c:v>1.8541865828329005</c:v>
                </c:pt>
                <c:pt idx="17">
                  <c:v>1.9287679245496105</c:v>
                </c:pt>
                <c:pt idx="18">
                  <c:v>2.0058911320946495</c:v>
                </c:pt>
                <c:pt idx="19">
                  <c:v>2.085302018885185</c:v>
                </c:pt>
                <c:pt idx="20">
                  <c:v>2.1667718169966661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18-41FD-B963-3119DD56FBAC}"/>
            </c:ext>
          </c:extLst>
        </c:ser>
        <c:ser>
          <c:idx val="2"/>
          <c:order val="2"/>
          <c:tx>
            <c:strRef>
              <c:f>Numbers!$F$7</c:f>
              <c:strCache>
                <c:ptCount val="1"/>
                <c:pt idx="0">
                  <c:v>low rho</c:v>
                </c:pt>
              </c:strCache>
            </c:strRef>
          </c:tx>
          <c:spPr>
            <a:ln w="31750"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numRef>
              <c:f>Numbers!$A$8:$A$28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Numbers!$F$8:$F$28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1.3</c:v>
                </c:pt>
                <c:pt idx="4">
                  <c:v>0.9</c:v>
                </c:pt>
                <c:pt idx="5">
                  <c:v>0.75</c:v>
                </c:pt>
                <c:pt idx="6">
                  <c:v>0.72499999999999998</c:v>
                </c:pt>
                <c:pt idx="7">
                  <c:v>0.76249999999999996</c:v>
                </c:pt>
                <c:pt idx="8">
                  <c:v>0.83124999999999993</c:v>
                </c:pt>
                <c:pt idx="9">
                  <c:v>0.91562499999999991</c:v>
                </c:pt>
                <c:pt idx="10">
                  <c:v>1.0078125</c:v>
                </c:pt>
                <c:pt idx="11">
                  <c:v>1.1039062499999999</c:v>
                </c:pt>
                <c:pt idx="12">
                  <c:v>1.201953125</c:v>
                </c:pt>
                <c:pt idx="13">
                  <c:v>1.3009765625</c:v>
                </c:pt>
                <c:pt idx="14">
                  <c:v>1.4004882812500001</c:v>
                </c:pt>
                <c:pt idx="15">
                  <c:v>1.5002441406250002</c:v>
                </c:pt>
                <c:pt idx="16">
                  <c:v>1.6001220703125003</c:v>
                </c:pt>
                <c:pt idx="17">
                  <c:v>1.7000610351562504</c:v>
                </c:pt>
                <c:pt idx="18">
                  <c:v>1.8000305175781255</c:v>
                </c:pt>
                <c:pt idx="19">
                  <c:v>1.9000152587890631</c:v>
                </c:pt>
                <c:pt idx="20">
                  <c:v>2.0000076293945317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18-41FD-B963-3119DD56F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07936"/>
        <c:axId val="115969408"/>
      </c:lineChart>
      <c:catAx>
        <c:axId val="11600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15969408"/>
        <c:crosses val="autoZero"/>
        <c:auto val="1"/>
        <c:lblAlgn val="ctr"/>
        <c:lblOffset val="100"/>
        <c:tickMarkSkip val="1"/>
        <c:noMultiLvlLbl val="0"/>
      </c:catAx>
      <c:valAx>
        <c:axId val="11596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160079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0</xdr:row>
      <xdr:rowOff>57150</xdr:rowOff>
    </xdr:from>
    <xdr:to>
      <xdr:col>27</xdr:col>
      <xdr:colOff>400050</xdr:colOff>
      <xdr:row>35</xdr:row>
      <xdr:rowOff>57150</xdr:rowOff>
    </xdr:to>
    <xdr:graphicFrame macro="">
      <xdr:nvGraphicFramePr>
        <xdr:cNvPr id="1105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104775</xdr:colOff>
      <xdr:row>0</xdr:row>
      <xdr:rowOff>76200</xdr:rowOff>
    </xdr:from>
    <xdr:to>
      <xdr:col>41</xdr:col>
      <xdr:colOff>466725</xdr:colOff>
      <xdr:row>35</xdr:row>
      <xdr:rowOff>85725</xdr:rowOff>
    </xdr:to>
    <xdr:graphicFrame macro="">
      <xdr:nvGraphicFramePr>
        <xdr:cNvPr id="1106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95250</xdr:colOff>
      <xdr:row>0</xdr:row>
      <xdr:rowOff>85725</xdr:rowOff>
    </xdr:from>
    <xdr:to>
      <xdr:col>55</xdr:col>
      <xdr:colOff>466725</xdr:colOff>
      <xdr:row>35</xdr:row>
      <xdr:rowOff>104775</xdr:rowOff>
    </xdr:to>
    <xdr:graphicFrame macro="">
      <xdr:nvGraphicFramePr>
        <xdr:cNvPr id="1107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47625</xdr:colOff>
      <xdr:row>0</xdr:row>
      <xdr:rowOff>57150</xdr:rowOff>
    </xdr:from>
    <xdr:to>
      <xdr:col>69</xdr:col>
      <xdr:colOff>400050</xdr:colOff>
      <xdr:row>35</xdr:row>
      <xdr:rowOff>57150</xdr:rowOff>
    </xdr:to>
    <xdr:graphicFrame macro="">
      <xdr:nvGraphicFramePr>
        <xdr:cNvPr id="110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70</xdr:col>
      <xdr:colOff>76200</xdr:colOff>
      <xdr:row>0</xdr:row>
      <xdr:rowOff>85725</xdr:rowOff>
    </xdr:from>
    <xdr:to>
      <xdr:col>83</xdr:col>
      <xdr:colOff>438150</xdr:colOff>
      <xdr:row>35</xdr:row>
      <xdr:rowOff>95250</xdr:rowOff>
    </xdr:to>
    <xdr:graphicFrame macro="">
      <xdr:nvGraphicFramePr>
        <xdr:cNvPr id="110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84</xdr:col>
      <xdr:colOff>95250</xdr:colOff>
      <xdr:row>0</xdr:row>
      <xdr:rowOff>85725</xdr:rowOff>
    </xdr:from>
    <xdr:to>
      <xdr:col>97</xdr:col>
      <xdr:colOff>466725</xdr:colOff>
      <xdr:row>35</xdr:row>
      <xdr:rowOff>104775</xdr:rowOff>
    </xdr:to>
    <xdr:graphicFrame macro="">
      <xdr:nvGraphicFramePr>
        <xdr:cNvPr id="1110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0</xdr:row>
      <xdr:rowOff>66675</xdr:rowOff>
    </xdr:from>
    <xdr:to>
      <xdr:col>13</xdr:col>
      <xdr:colOff>533400</xdr:colOff>
      <xdr:row>35</xdr:row>
      <xdr:rowOff>19050</xdr:rowOff>
    </xdr:to>
    <xdr:graphicFrame macro="">
      <xdr:nvGraphicFramePr>
        <xdr:cNvPr id="1111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0.59379</cdr:x>
      <cdr:y>0.33613</cdr:y>
    </cdr:from>
    <cdr:to>
      <cdr:x>0.73188</cdr:x>
      <cdr:y>0.40504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914901" y="1905000"/>
          <a:ext cx="1143000" cy="390525"/>
        </a:xfrm>
        <a:prstGeom xmlns:a="http://schemas.openxmlformats.org/drawingml/2006/main" prst="rect">
          <a:avLst/>
        </a:prstGeom>
        <a:ln xmlns:a="http://schemas.openxmlformats.org/drawingml/2006/main" w="22225">
          <a:solidFill>
            <a:srgbClr val="0070C0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Capital K</a:t>
          </a:r>
        </a:p>
      </cdr:txBody>
    </cdr:sp>
  </cdr:relSizeAnchor>
  <cdr:relSizeAnchor xmlns:cdr="http://schemas.openxmlformats.org/drawingml/2006/chartDrawing">
    <cdr:from>
      <cdr:x>0.27771</cdr:x>
      <cdr:y>0.6409</cdr:y>
    </cdr:from>
    <cdr:to>
      <cdr:x>0.4158</cdr:x>
      <cdr:y>0.7098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298700" y="3632200"/>
          <a:ext cx="1143000" cy="390525"/>
        </a:xfrm>
        <a:prstGeom xmlns:a="http://schemas.openxmlformats.org/drawingml/2006/main" prst="rect">
          <a:avLst/>
        </a:prstGeom>
        <a:ln xmlns:a="http://schemas.openxmlformats.org/drawingml/2006/main" w="22225">
          <a:solidFill>
            <a:srgbClr val="FF0000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Labor</a:t>
          </a:r>
          <a:r>
            <a:rPr lang="en-US" sz="16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L</a:t>
          </a:r>
          <a:endParaRPr lang="en-US" sz="160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0.2593</cdr:x>
      <cdr:y>0.21737</cdr:y>
    </cdr:from>
    <cdr:to>
      <cdr:x>0.44649</cdr:x>
      <cdr:y>0.28627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146300" y="1231900"/>
          <a:ext cx="1549400" cy="390525"/>
        </a:xfrm>
        <a:prstGeom xmlns:a="http://schemas.openxmlformats.org/drawingml/2006/main" prst="rect">
          <a:avLst/>
        </a:prstGeom>
        <a:ln xmlns:a="http://schemas.openxmlformats.org/drawingml/2006/main" w="22225">
          <a:solidFill>
            <a:srgbClr val="00B050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Productivity A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0.11073</cdr:x>
      <cdr:y>0.63479</cdr:y>
    </cdr:from>
    <cdr:to>
      <cdr:x>0.24866</cdr:x>
      <cdr:y>0.70358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17575" y="3603625"/>
          <a:ext cx="1143000" cy="390525"/>
        </a:xfrm>
        <a:prstGeom xmlns:a="http://schemas.openxmlformats.org/drawingml/2006/main" prst="rect">
          <a:avLst/>
        </a:prstGeom>
        <a:ln xmlns:a="http://schemas.openxmlformats.org/drawingml/2006/main" w="22225">
          <a:solidFill>
            <a:srgbClr val="FF0000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Output Y</a:t>
          </a:r>
        </a:p>
      </cdr:txBody>
    </cdr:sp>
  </cdr:relSizeAnchor>
  <cdr:relSizeAnchor xmlns:cdr="http://schemas.openxmlformats.org/drawingml/2006/chartDrawing">
    <cdr:from>
      <cdr:x>0.12452</cdr:x>
      <cdr:y>0.19855</cdr:y>
    </cdr:from>
    <cdr:to>
      <cdr:x>0.43333</cdr:x>
      <cdr:y>0.26734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031875" y="1127125"/>
          <a:ext cx="2559050" cy="390525"/>
        </a:xfrm>
        <a:prstGeom xmlns:a="http://schemas.openxmlformats.org/drawingml/2006/main" prst="rect">
          <a:avLst/>
        </a:prstGeom>
        <a:ln xmlns:a="http://schemas.openxmlformats.org/drawingml/2006/main" w="22225">
          <a:solidFill>
            <a:srgbClr val="0070C0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Investment I (right scale)</a:t>
          </a:r>
        </a:p>
      </cdr:txBody>
    </cdr:sp>
  </cdr:relSizeAnchor>
  <cdr:relSizeAnchor xmlns:cdr="http://schemas.openxmlformats.org/drawingml/2006/chartDrawing">
    <cdr:from>
      <cdr:x>0.6613</cdr:x>
      <cdr:y>0.55257</cdr:y>
    </cdr:from>
    <cdr:to>
      <cdr:x>0.87126</cdr:x>
      <cdr:y>0.62136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480050" y="3136900"/>
          <a:ext cx="1739900" cy="390525"/>
        </a:xfrm>
        <a:prstGeom xmlns:a="http://schemas.openxmlformats.org/drawingml/2006/main" prst="rect">
          <a:avLst/>
        </a:prstGeom>
        <a:ln xmlns:a="http://schemas.openxmlformats.org/drawingml/2006/main" w="22225">
          <a:solidFill>
            <a:srgbClr val="00B050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Consumption C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0.41485</cdr:x>
      <cdr:y>0.33389</cdr:y>
    </cdr:from>
    <cdr:to>
      <cdr:x>0.60161</cdr:x>
      <cdr:y>0.40257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41700" y="1898650"/>
          <a:ext cx="1549400" cy="390525"/>
        </a:xfrm>
        <a:prstGeom xmlns:a="http://schemas.openxmlformats.org/drawingml/2006/main" prst="rect">
          <a:avLst/>
        </a:prstGeom>
        <a:ln xmlns:a="http://schemas.openxmlformats.org/drawingml/2006/main" w="22225">
          <a:solidFill>
            <a:srgbClr val="FF0000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Real wage w</a:t>
          </a:r>
        </a:p>
      </cdr:txBody>
    </cdr:sp>
  </cdr:relSizeAnchor>
  <cdr:relSizeAnchor xmlns:cdr="http://schemas.openxmlformats.org/drawingml/2006/chartDrawing">
    <cdr:from>
      <cdr:x>0.20589</cdr:x>
      <cdr:y>0.86488</cdr:y>
    </cdr:from>
    <cdr:to>
      <cdr:x>0.52468</cdr:x>
      <cdr:y>0.93356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708149" y="4918075"/>
          <a:ext cx="2644775" cy="390525"/>
        </a:xfrm>
        <a:prstGeom xmlns:a="http://schemas.openxmlformats.org/drawingml/2006/main" prst="rect">
          <a:avLst/>
        </a:prstGeom>
        <a:ln xmlns:a="http://schemas.openxmlformats.org/drawingml/2006/main" w="22225">
          <a:solidFill>
            <a:srgbClr val="0070C0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Marginal product of capital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0.74722</cdr:x>
      <cdr:y>0.87955</cdr:y>
    </cdr:from>
    <cdr:to>
      <cdr:x>0.88531</cdr:x>
      <cdr:y>0.94846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84900" y="4984750"/>
          <a:ext cx="1143000" cy="390525"/>
        </a:xfrm>
        <a:prstGeom xmlns:a="http://schemas.openxmlformats.org/drawingml/2006/main" prst="rect">
          <a:avLst/>
        </a:prstGeom>
        <a:ln xmlns:a="http://schemas.openxmlformats.org/drawingml/2006/main" w="22225">
          <a:solidFill>
            <a:srgbClr val="0070C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Capital K</a:t>
          </a:r>
        </a:p>
      </cdr:txBody>
    </cdr:sp>
  </cdr:relSizeAnchor>
  <cdr:relSizeAnchor xmlns:cdr="http://schemas.openxmlformats.org/drawingml/2006/chartDrawing">
    <cdr:from>
      <cdr:x>0.32259</cdr:x>
      <cdr:y>0.33501</cdr:y>
    </cdr:from>
    <cdr:to>
      <cdr:x>0.46068</cdr:x>
      <cdr:y>0.40392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670175" y="1898650"/>
          <a:ext cx="1143000" cy="390525"/>
        </a:xfrm>
        <a:prstGeom xmlns:a="http://schemas.openxmlformats.org/drawingml/2006/main" prst="rect">
          <a:avLst/>
        </a:prstGeom>
        <a:ln xmlns:a="http://schemas.openxmlformats.org/drawingml/2006/main" w="22225">
          <a:solidFill>
            <a:srgbClr val="FF0000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Labor</a:t>
          </a:r>
          <a:r>
            <a:rPr lang="en-US" sz="16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L</a:t>
          </a:r>
          <a:endParaRPr lang="en-US" sz="160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0.30153</cdr:x>
      <cdr:y>0.25727</cdr:y>
    </cdr:from>
    <cdr:to>
      <cdr:x>0.43946</cdr:x>
      <cdr:y>0.32606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98725" y="1460500"/>
          <a:ext cx="1143000" cy="390525"/>
        </a:xfrm>
        <a:prstGeom xmlns:a="http://schemas.openxmlformats.org/drawingml/2006/main" prst="rect">
          <a:avLst/>
        </a:prstGeom>
        <a:ln xmlns:a="http://schemas.openxmlformats.org/drawingml/2006/main" w="22225">
          <a:solidFill>
            <a:srgbClr val="FF0000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Output</a:t>
          </a:r>
          <a:r>
            <a:rPr lang="en-US" sz="16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Y</a:t>
          </a:r>
          <a:endParaRPr lang="en-US" sz="160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0.44406</cdr:x>
      <cdr:y>0.6566</cdr:y>
    </cdr:from>
    <cdr:to>
      <cdr:x>0.66092</cdr:x>
      <cdr:y>0.72539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679825" y="3727450"/>
          <a:ext cx="1797050" cy="390525"/>
        </a:xfrm>
        <a:prstGeom xmlns:a="http://schemas.openxmlformats.org/drawingml/2006/main" prst="rect">
          <a:avLst/>
        </a:prstGeom>
        <a:ln xmlns:a="http://schemas.openxmlformats.org/drawingml/2006/main" w="22225">
          <a:solidFill>
            <a:srgbClr val="00B050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Consumption</a:t>
          </a:r>
          <a:r>
            <a:rPr lang="en-US" sz="1600" baseline="0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 C</a:t>
          </a:r>
          <a:endParaRPr lang="en-US" sz="1600">
            <a:solidFill>
              <a:srgbClr val="00B05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0.12797</cdr:x>
      <cdr:y>0.816</cdr:y>
    </cdr:from>
    <cdr:to>
      <cdr:x>0.28621</cdr:x>
      <cdr:y>0.88479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060449" y="4632325"/>
          <a:ext cx="1311275" cy="390525"/>
        </a:xfrm>
        <a:prstGeom xmlns:a="http://schemas.openxmlformats.org/drawingml/2006/main" prst="rect">
          <a:avLst/>
        </a:prstGeom>
        <a:ln xmlns:a="http://schemas.openxmlformats.org/drawingml/2006/main" w="22225">
          <a:solidFill>
            <a:srgbClr val="0070C0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Investment I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0.46881</cdr:x>
      <cdr:y>0.84143</cdr:y>
    </cdr:from>
    <cdr:to>
      <cdr:x>0.63949</cdr:x>
      <cdr:y>0.91011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89375" y="4784725"/>
          <a:ext cx="1416050" cy="390525"/>
        </a:xfrm>
        <a:prstGeom xmlns:a="http://schemas.openxmlformats.org/drawingml/2006/main" prst="rect">
          <a:avLst/>
        </a:prstGeom>
        <a:ln xmlns:a="http://schemas.openxmlformats.org/drawingml/2006/main" w="22225">
          <a:solidFill>
            <a:srgbClr val="FF0000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Real wage w</a:t>
          </a:r>
        </a:p>
      </cdr:txBody>
    </cdr:sp>
  </cdr:relSizeAnchor>
  <cdr:relSizeAnchor xmlns:cdr="http://schemas.openxmlformats.org/drawingml/2006/chartDrawing">
    <cdr:from>
      <cdr:x>0.28282</cdr:x>
      <cdr:y>0.22669</cdr:y>
    </cdr:from>
    <cdr:to>
      <cdr:x>0.61768</cdr:x>
      <cdr:y>0.29537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346324" y="1289050"/>
          <a:ext cx="2778125" cy="390525"/>
        </a:xfrm>
        <a:prstGeom xmlns:a="http://schemas.openxmlformats.org/drawingml/2006/main" prst="rect">
          <a:avLst/>
        </a:prstGeom>
        <a:ln xmlns:a="http://schemas.openxmlformats.org/drawingml/2006/main" w="22225">
          <a:solidFill>
            <a:srgbClr val="0070C0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Marginal product of capital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0.21304</cdr:x>
      <cdr:y>0.60888</cdr:y>
    </cdr:from>
    <cdr:to>
      <cdr:x>0.4429</cdr:x>
      <cdr:y>0.66663</cdr:y>
    </cdr:to>
    <cdr:sp macro="" textlink="">
      <cdr:nvSpPr>
        <cdr:cNvPr id="2048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4939" y="3430706"/>
          <a:ext cx="1933313" cy="3251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CH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Low persistence </a:t>
          </a:r>
          <a:r>
            <a:rPr lang="fr-CH" sz="1600" b="0" i="0" u="none" strike="noStrike" baseline="0">
              <a:solidFill>
                <a:srgbClr val="000000"/>
              </a:solidFill>
              <a:latin typeface="Symbol"/>
            </a:rPr>
            <a:t>r</a:t>
          </a:r>
        </a:p>
      </cdr:txBody>
    </cdr:sp>
  </cdr:relSizeAnchor>
  <cdr:relSizeAnchor xmlns:cdr="http://schemas.openxmlformats.org/drawingml/2006/chartDrawing">
    <cdr:from>
      <cdr:x>0.44884</cdr:x>
      <cdr:y>0.34639</cdr:y>
    </cdr:from>
    <cdr:to>
      <cdr:x>0.6787</cdr:x>
      <cdr:y>0.4044</cdr:y>
    </cdr:to>
    <cdr:sp macro="" textlink="">
      <cdr:nvSpPr>
        <cdr:cNvPr id="2048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8144" y="1953121"/>
          <a:ext cx="1933313" cy="3265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CH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High persistence </a:t>
          </a:r>
          <a:r>
            <a:rPr lang="fr-CH" sz="1600" b="0" i="0" u="none" strike="noStrike" baseline="0">
              <a:solidFill>
                <a:srgbClr val="000000"/>
              </a:solidFill>
              <a:latin typeface="Symbol"/>
            </a:rPr>
            <a:t>r</a:t>
          </a:r>
        </a:p>
      </cdr:txBody>
    </cdr:sp>
  </cdr:relSizeAnchor>
  <cdr:relSizeAnchor xmlns:cdr="http://schemas.openxmlformats.org/drawingml/2006/chartDrawing">
    <cdr:from>
      <cdr:x>0.22861</cdr:x>
      <cdr:y>0.82884</cdr:y>
    </cdr:from>
    <cdr:to>
      <cdr:x>0.34651</cdr:x>
      <cdr:y>0.88684</cdr:y>
    </cdr:to>
    <cdr:sp macro="" textlink="">
      <cdr:nvSpPr>
        <cdr:cNvPr id="2048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25906" y="4668944"/>
          <a:ext cx="991602" cy="3265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CH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Trend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Y1" workbookViewId="0">
      <selection activeCell="AT38" sqref="AT38"/>
    </sheetView>
  </sheetViews>
  <sheetFormatPr defaultRowHeight="12.75" x14ac:dyDescent="0.2"/>
  <sheetData/>
  <phoneticPr fontId="1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0"/>
  <sheetViews>
    <sheetView topLeftCell="G1" workbookViewId="0">
      <selection activeCell="AA24" sqref="AA24"/>
    </sheetView>
  </sheetViews>
  <sheetFormatPr defaultRowHeight="12.75" x14ac:dyDescent="0.2"/>
  <cols>
    <col min="24" max="24" width="12" customWidth="1"/>
    <col min="26" max="27" width="12.5703125" customWidth="1"/>
    <col min="28" max="28" width="8.7109375" customWidth="1"/>
    <col min="30" max="37" width="9.140625" style="1"/>
    <col min="41" max="48" width="9.140625" style="1"/>
  </cols>
  <sheetData>
    <row r="1" spans="1:49" x14ac:dyDescent="0.2">
      <c r="A1" s="3" t="s">
        <v>16</v>
      </c>
      <c r="H1" s="3" t="s">
        <v>22</v>
      </c>
      <c r="AC1" s="4" t="s">
        <v>86</v>
      </c>
      <c r="AN1" s="4" t="s">
        <v>87</v>
      </c>
    </row>
    <row r="3" spans="1:49" x14ac:dyDescent="0.2">
      <c r="A3" t="s">
        <v>10</v>
      </c>
      <c r="H3" s="4" t="s">
        <v>23</v>
      </c>
      <c r="M3" s="4" t="s">
        <v>38</v>
      </c>
      <c r="R3" s="4" t="s">
        <v>35</v>
      </c>
    </row>
    <row r="4" spans="1:49" x14ac:dyDescent="0.2">
      <c r="H4" s="2" t="s">
        <v>33</v>
      </c>
      <c r="AD4" s="1" t="s">
        <v>3</v>
      </c>
      <c r="AE4" s="1" t="s">
        <v>4</v>
      </c>
      <c r="AF4" s="1" t="s">
        <v>2</v>
      </c>
      <c r="AG4" s="1" t="s">
        <v>5</v>
      </c>
      <c r="AH4" s="1" t="s">
        <v>6</v>
      </c>
      <c r="AI4" s="1" t="s">
        <v>7</v>
      </c>
      <c r="AJ4" s="1" t="s">
        <v>88</v>
      </c>
      <c r="AK4" s="1" t="s">
        <v>8</v>
      </c>
      <c r="AL4" s="1" t="s">
        <v>9</v>
      </c>
      <c r="AM4" s="1"/>
      <c r="AO4" s="1" t="s">
        <v>3</v>
      </c>
      <c r="AP4" s="1" t="s">
        <v>4</v>
      </c>
      <c r="AQ4" s="1" t="s">
        <v>2</v>
      </c>
      <c r="AR4" s="1" t="s">
        <v>5</v>
      </c>
      <c r="AS4" s="1" t="s">
        <v>6</v>
      </c>
      <c r="AT4" s="1" t="s">
        <v>7</v>
      </c>
      <c r="AU4" s="1" t="s">
        <v>88</v>
      </c>
      <c r="AV4" s="1" t="s">
        <v>8</v>
      </c>
      <c r="AW4" s="1" t="s">
        <v>9</v>
      </c>
    </row>
    <row r="5" spans="1:49" x14ac:dyDescent="0.2">
      <c r="B5" s="2" t="s">
        <v>19</v>
      </c>
      <c r="C5">
        <v>0.9</v>
      </c>
      <c r="D5">
        <v>0.5</v>
      </c>
      <c r="H5" s="2" t="s">
        <v>34</v>
      </c>
      <c r="R5" s="2" t="s">
        <v>36</v>
      </c>
      <c r="U5" s="2" t="s">
        <v>55</v>
      </c>
      <c r="AC5">
        <v>-5</v>
      </c>
      <c r="AD5" s="1">
        <v>0</v>
      </c>
      <c r="AE5" s="1">
        <v>0</v>
      </c>
      <c r="AF5" s="1">
        <v>0</v>
      </c>
      <c r="AG5" s="1">
        <f t="shared" ref="AG5:AG6" si="0">$W$8*AF5+$W$9*AD5+$W$10*AE5</f>
        <v>0</v>
      </c>
      <c r="AH5" s="1">
        <f t="shared" ref="AH5:AH6" si="1">$W$13*AF5+$W$15*AD5+$W$17*AE5</f>
        <v>0</v>
      </c>
      <c r="AI5" s="1">
        <f>1/3*AF5+2/3*(AD5+AH5)</f>
        <v>0</v>
      </c>
      <c r="AJ5" s="1">
        <f t="shared" ref="AJ5:AJ9" si="2">(1+$O$22/$O$23*($S$7-1))*AF5+$O$22/$O$23*($S$8*AD5+$S$9*AG5+$S$10*AH5+$S$11*AE5)</f>
        <v>0</v>
      </c>
      <c r="AK5" s="1">
        <f>AI5-AH5</f>
        <v>0</v>
      </c>
      <c r="AL5">
        <f>AI5-AF5</f>
        <v>0</v>
      </c>
      <c r="AN5">
        <v>-5</v>
      </c>
      <c r="AO5" s="1">
        <v>0</v>
      </c>
      <c r="AP5" s="1">
        <v>0</v>
      </c>
      <c r="AQ5" s="1">
        <v>0</v>
      </c>
      <c r="AR5" s="1">
        <f t="shared" ref="AR5:AR6" si="3">$W$8*AQ5+$W$9*AO5+$W$10*AP5</f>
        <v>0</v>
      </c>
      <c r="AS5" s="1">
        <f t="shared" ref="AS5:AS6" si="4">$W$13*AQ5+$W$15*AO5+$W$17*AP5</f>
        <v>0</v>
      </c>
      <c r="AT5" s="1">
        <f>1/3*AQ5+2/3*(AO5+AS5)</f>
        <v>0</v>
      </c>
      <c r="AU5" s="1">
        <f t="shared" ref="AU5:AU9" si="5">(1+$O$22/$O$23*($S$7-1))*AQ5+$O$22/$O$23*($S$8*AO5+$S$9*AR5+$S$10*AS5+$S$11*AP5)</f>
        <v>0</v>
      </c>
      <c r="AV5" s="1">
        <f>AT5-AS5</f>
        <v>0</v>
      </c>
      <c r="AW5">
        <f>AT5-AQ5</f>
        <v>0</v>
      </c>
    </row>
    <row r="6" spans="1:49" x14ac:dyDescent="0.2">
      <c r="C6" s="2" t="s">
        <v>20</v>
      </c>
      <c r="E6" s="2" t="s">
        <v>21</v>
      </c>
      <c r="AC6">
        <f>AC5+1</f>
        <v>-4</v>
      </c>
      <c r="AD6" s="1">
        <f>$K$14*AD5</f>
        <v>0</v>
      </c>
      <c r="AE6" s="1">
        <f>$K$15*AE5</f>
        <v>0</v>
      </c>
      <c r="AF6" s="1">
        <f>$W$21*AF5+$W$22*AD6+$W$23*AE6</f>
        <v>0</v>
      </c>
      <c r="AG6" s="1">
        <f t="shared" si="0"/>
        <v>0</v>
      </c>
      <c r="AH6" s="1">
        <f t="shared" si="1"/>
        <v>0</v>
      </c>
      <c r="AI6" s="1">
        <f>$K$7*AF6+(1-$K$7)*(AD6+AH6)</f>
        <v>0</v>
      </c>
      <c r="AJ6" s="1">
        <f t="shared" si="2"/>
        <v>0</v>
      </c>
      <c r="AK6" s="1">
        <f t="shared" ref="AK6" si="6">AI6-AH6</f>
        <v>0</v>
      </c>
      <c r="AL6">
        <f t="shared" ref="AL6" si="7">AI6-AF6</f>
        <v>0</v>
      </c>
      <c r="AN6">
        <f>AN5+1</f>
        <v>-4</v>
      </c>
      <c r="AO6" s="1">
        <f>$K$14*AO5</f>
        <v>0</v>
      </c>
      <c r="AP6" s="1">
        <f>$K$15*AP5</f>
        <v>0</v>
      </c>
      <c r="AQ6" s="1">
        <f>$W$21*AQ5+$W$22*AO6+$W$23*AP6</f>
        <v>0</v>
      </c>
      <c r="AR6" s="1">
        <f t="shared" si="3"/>
        <v>0</v>
      </c>
      <c r="AS6" s="1">
        <f t="shared" si="4"/>
        <v>0</v>
      </c>
      <c r="AT6" s="1">
        <f t="shared" ref="AT6" si="8">1/3*AQ6+2/3*(AO6+AS6)</f>
        <v>0</v>
      </c>
      <c r="AU6" s="1">
        <f t="shared" si="5"/>
        <v>0</v>
      </c>
      <c r="AV6" s="1">
        <f t="shared" ref="AV6" si="9">AT6-AS6</f>
        <v>0</v>
      </c>
      <c r="AW6">
        <f t="shared" ref="AW6" si="10">AT6-AQ6</f>
        <v>0</v>
      </c>
    </row>
    <row r="7" spans="1:49" x14ac:dyDescent="0.2">
      <c r="B7" t="s">
        <v>11</v>
      </c>
      <c r="C7" s="2" t="s">
        <v>17</v>
      </c>
      <c r="D7" s="2" t="s">
        <v>18</v>
      </c>
      <c r="E7" s="2" t="s">
        <v>17</v>
      </c>
      <c r="F7" s="2" t="s">
        <v>18</v>
      </c>
      <c r="H7" s="2" t="s">
        <v>24</v>
      </c>
      <c r="J7" s="2" t="s">
        <v>0</v>
      </c>
      <c r="K7">
        <f>1/3</f>
        <v>0.33333333333333331</v>
      </c>
      <c r="M7" s="2" t="s">
        <v>41</v>
      </c>
      <c r="O7" s="2" t="s">
        <v>39</v>
      </c>
      <c r="P7">
        <f>(K7/(K11+K10))^(1/(1-K7))</f>
        <v>24.056261216234393</v>
      </c>
      <c r="R7" s="2" t="s">
        <v>37</v>
      </c>
      <c r="S7">
        <f>(1+K11)/EXP(K8+K9)</f>
        <v>1.0149999999999999</v>
      </c>
      <c r="U7" s="2" t="s">
        <v>56</v>
      </c>
      <c r="AC7">
        <f t="shared" ref="AC7:AC38" si="11">AC6+1</f>
        <v>-3</v>
      </c>
      <c r="AD7" s="1">
        <f>$K$14*AD6</f>
        <v>0</v>
      </c>
      <c r="AE7" s="1">
        <f t="shared" ref="AE7:AE60" si="12">$K$15*AE6</f>
        <v>0</v>
      </c>
      <c r="AF7" s="1">
        <f t="shared" ref="AF7:AF9" si="13">$W$21*AF6+$W$22*AD7+$W$23*AE7</f>
        <v>0</v>
      </c>
      <c r="AG7" s="1">
        <f t="shared" ref="AG7:AG38" si="14">$W$8*AF7+$W$9*AD7+$W$10*AE7</f>
        <v>0</v>
      </c>
      <c r="AH7" s="1">
        <f t="shared" ref="AH7:AH60" si="15">$W$13*AF7+$W$15*AD7+$W$17*AE7</f>
        <v>0</v>
      </c>
      <c r="AI7" s="1">
        <f t="shared" ref="AI7:AI60" si="16">$K$7*AF7+(1-$K$7)*(AD7+AH7)</f>
        <v>0</v>
      </c>
      <c r="AJ7" s="1">
        <f t="shared" si="2"/>
        <v>0</v>
      </c>
      <c r="AK7" s="1">
        <f t="shared" ref="AK7:AK60" si="17">AI7-AH7</f>
        <v>0</v>
      </c>
      <c r="AL7">
        <f t="shared" ref="AL7:AL60" si="18">AI7-AF7</f>
        <v>0</v>
      </c>
      <c r="AN7">
        <f t="shared" ref="AN7:AN60" si="19">AN6+1</f>
        <v>-3</v>
      </c>
      <c r="AO7" s="1">
        <f t="shared" ref="AO7:AO60" si="20">$K$14*AO6</f>
        <v>0</v>
      </c>
      <c r="AP7" s="1">
        <f>$K$15*AP6</f>
        <v>0</v>
      </c>
      <c r="AQ7" s="1">
        <f t="shared" ref="AQ7:AQ9" si="21">$W$21*AQ6+$W$22*AO7+$W$23*AP7</f>
        <v>0</v>
      </c>
      <c r="AR7" s="1">
        <f t="shared" ref="AR7:AR11" si="22">$W$8*AQ7+$W$9*AO7+$W$10*AP7</f>
        <v>0</v>
      </c>
      <c r="AS7" s="1">
        <f t="shared" ref="AS7:AS11" si="23">$W$13*AQ7+$W$15*AO7+$W$17*AP7</f>
        <v>0</v>
      </c>
      <c r="AT7" s="1">
        <f t="shared" ref="AT7:AT11" si="24">1/3*AQ7+2/3*(AO7+AS7)</f>
        <v>0</v>
      </c>
      <c r="AU7" s="1">
        <f t="shared" si="5"/>
        <v>0</v>
      </c>
      <c r="AV7" s="1">
        <f t="shared" ref="AV7:AV11" si="25">AT7-AS7</f>
        <v>0</v>
      </c>
      <c r="AW7">
        <f t="shared" ref="AW7:AW11" si="26">AT7-AQ7</f>
        <v>0</v>
      </c>
    </row>
    <row r="8" spans="1:49" x14ac:dyDescent="0.2">
      <c r="A8">
        <v>0</v>
      </c>
      <c r="B8">
        <f>A8</f>
        <v>0</v>
      </c>
      <c r="C8">
        <v>0</v>
      </c>
      <c r="D8">
        <v>0</v>
      </c>
      <c r="E8">
        <f>B8+C8</f>
        <v>0</v>
      </c>
      <c r="F8">
        <f>B8+D8</f>
        <v>0</v>
      </c>
      <c r="H8" s="2" t="s">
        <v>25</v>
      </c>
      <c r="J8" s="2" t="s">
        <v>12</v>
      </c>
      <c r="K8">
        <v>0</v>
      </c>
      <c r="M8" s="2" t="s">
        <v>40</v>
      </c>
      <c r="O8" s="2" t="s">
        <v>42</v>
      </c>
      <c r="P8">
        <f>(K11+K10)/K7</f>
        <v>0.12000000000000001</v>
      </c>
      <c r="R8" s="2" t="s">
        <v>51</v>
      </c>
      <c r="S8">
        <f>(K11+K10)/EXP(K8+K9)*(1-K7)/K7</f>
        <v>8.0000000000000016E-2</v>
      </c>
      <c r="U8" s="2" t="s">
        <v>57</v>
      </c>
      <c r="V8" s="2" t="s">
        <v>70</v>
      </c>
      <c r="W8">
        <f>-(K12/(1-K12)+K7)*W13+K7</f>
        <v>0.60700762519655527</v>
      </c>
      <c r="AC8">
        <f t="shared" si="11"/>
        <v>-2</v>
      </c>
      <c r="AD8" s="1">
        <f>$K$14*AD7</f>
        <v>0</v>
      </c>
      <c r="AE8" s="1">
        <f t="shared" si="12"/>
        <v>0</v>
      </c>
      <c r="AF8" s="1">
        <f t="shared" si="13"/>
        <v>0</v>
      </c>
      <c r="AG8" s="1">
        <f t="shared" si="14"/>
        <v>0</v>
      </c>
      <c r="AH8" s="1">
        <f t="shared" si="15"/>
        <v>0</v>
      </c>
      <c r="AI8" s="1">
        <f t="shared" si="16"/>
        <v>0</v>
      </c>
      <c r="AJ8" s="1">
        <f t="shared" si="2"/>
        <v>0</v>
      </c>
      <c r="AK8" s="1">
        <f t="shared" si="17"/>
        <v>0</v>
      </c>
      <c r="AL8">
        <f t="shared" si="18"/>
        <v>0</v>
      </c>
      <c r="AN8">
        <f t="shared" si="19"/>
        <v>-2</v>
      </c>
      <c r="AO8" s="1">
        <f t="shared" si="20"/>
        <v>0</v>
      </c>
      <c r="AP8" s="1">
        <f>$K$15*AP7</f>
        <v>0</v>
      </c>
      <c r="AQ8" s="1">
        <f t="shared" si="21"/>
        <v>0</v>
      </c>
      <c r="AR8" s="1">
        <f t="shared" si="22"/>
        <v>0</v>
      </c>
      <c r="AS8" s="1">
        <f t="shared" si="23"/>
        <v>0</v>
      </c>
      <c r="AT8" s="1">
        <f t="shared" si="24"/>
        <v>0</v>
      </c>
      <c r="AU8" s="1">
        <f t="shared" si="5"/>
        <v>0</v>
      </c>
      <c r="AV8" s="1">
        <f t="shared" si="25"/>
        <v>0</v>
      </c>
      <c r="AW8">
        <f t="shared" si="26"/>
        <v>0</v>
      </c>
    </row>
    <row r="9" spans="1:49" x14ac:dyDescent="0.2">
      <c r="A9">
        <f>A8+1</f>
        <v>1</v>
      </c>
      <c r="B9">
        <f>B8+0.1</f>
        <v>0.1</v>
      </c>
      <c r="C9">
        <v>0</v>
      </c>
      <c r="D9">
        <v>0</v>
      </c>
      <c r="E9">
        <f t="shared" ref="E9:E32" si="27">B9+C9</f>
        <v>0.1</v>
      </c>
      <c r="F9">
        <f t="shared" ref="F9:F32" si="28">B9+D9</f>
        <v>0.1</v>
      </c>
      <c r="H9" s="2" t="s">
        <v>26</v>
      </c>
      <c r="J9" s="2" t="s">
        <v>13</v>
      </c>
      <c r="K9" s="2">
        <v>0</v>
      </c>
      <c r="M9" s="2" t="s">
        <v>43</v>
      </c>
      <c r="O9" s="2" t="s">
        <v>48</v>
      </c>
      <c r="P9">
        <f>K13*P8</f>
        <v>2.4000000000000004E-2</v>
      </c>
      <c r="R9" s="2" t="s">
        <v>52</v>
      </c>
      <c r="S9">
        <f>-1/EXP(K8+K9)*P10</f>
        <v>-7.0999999999999966E-2</v>
      </c>
      <c r="U9" s="2" t="s">
        <v>58</v>
      </c>
      <c r="V9" s="2" t="s">
        <v>71</v>
      </c>
      <c r="W9">
        <f>-(K12/(1-K12)+K7)*W15+1-K7</f>
        <v>0.37335526921822809</v>
      </c>
      <c r="AC9">
        <f t="shared" si="11"/>
        <v>-1</v>
      </c>
      <c r="AD9" s="1">
        <f>$K$14*AD8</f>
        <v>0</v>
      </c>
      <c r="AE9" s="1">
        <f t="shared" si="12"/>
        <v>0</v>
      </c>
      <c r="AF9" s="1">
        <f t="shared" si="13"/>
        <v>0</v>
      </c>
      <c r="AG9" s="1">
        <f t="shared" si="14"/>
        <v>0</v>
      </c>
      <c r="AH9" s="1">
        <f t="shared" si="15"/>
        <v>0</v>
      </c>
      <c r="AI9" s="1">
        <f t="shared" si="16"/>
        <v>0</v>
      </c>
      <c r="AJ9" s="1">
        <f t="shared" si="2"/>
        <v>0</v>
      </c>
      <c r="AK9" s="1">
        <f t="shared" si="17"/>
        <v>0</v>
      </c>
      <c r="AL9">
        <f t="shared" si="18"/>
        <v>0</v>
      </c>
      <c r="AN9">
        <f t="shared" si="19"/>
        <v>-1</v>
      </c>
      <c r="AO9" s="1">
        <f t="shared" si="20"/>
        <v>0</v>
      </c>
      <c r="AP9" s="1">
        <v>0</v>
      </c>
      <c r="AQ9" s="1">
        <f t="shared" si="21"/>
        <v>0</v>
      </c>
      <c r="AR9" s="1">
        <f t="shared" si="22"/>
        <v>0</v>
      </c>
      <c r="AS9" s="1">
        <f t="shared" si="23"/>
        <v>0</v>
      </c>
      <c r="AT9" s="1">
        <f t="shared" si="24"/>
        <v>0</v>
      </c>
      <c r="AU9" s="1">
        <f t="shared" si="5"/>
        <v>0</v>
      </c>
      <c r="AV9" s="1">
        <f t="shared" si="25"/>
        <v>0</v>
      </c>
      <c r="AW9">
        <f t="shared" si="26"/>
        <v>0</v>
      </c>
    </row>
    <row r="10" spans="1:49" x14ac:dyDescent="0.2">
      <c r="A10">
        <f t="shared" ref="A10:A32" si="29">A9+1</f>
        <v>2</v>
      </c>
      <c r="B10">
        <f t="shared" ref="B10:B32" si="30">B9+0.1</f>
        <v>0.2</v>
      </c>
      <c r="C10">
        <v>0</v>
      </c>
      <c r="D10">
        <v>0</v>
      </c>
      <c r="E10">
        <f t="shared" si="27"/>
        <v>0.2</v>
      </c>
      <c r="F10">
        <f t="shared" si="28"/>
        <v>0.2</v>
      </c>
      <c r="H10" s="2" t="s">
        <v>29</v>
      </c>
      <c r="J10" s="2" t="s">
        <v>14</v>
      </c>
      <c r="K10">
        <v>2.5000000000000001E-2</v>
      </c>
      <c r="M10" s="2" t="s">
        <v>44</v>
      </c>
      <c r="O10" s="2" t="s">
        <v>46</v>
      </c>
      <c r="P10">
        <f>1-K10+P7^(K7-1)-EXP(K8+K9)-P9</f>
        <v>7.0999999999999966E-2</v>
      </c>
      <c r="R10" s="2" t="s">
        <v>53</v>
      </c>
      <c r="S10">
        <f>S8</f>
        <v>8.0000000000000016E-2</v>
      </c>
      <c r="U10" s="2" t="s">
        <v>59</v>
      </c>
      <c r="V10" s="2" t="s">
        <v>72</v>
      </c>
      <c r="W10">
        <f>-(K12/(1-K12)+K7)*W17</f>
        <v>-0.12106913911832247</v>
      </c>
      <c r="AC10">
        <f t="shared" si="11"/>
        <v>0</v>
      </c>
      <c r="AD10" s="1">
        <v>1</v>
      </c>
      <c r="AE10" s="1">
        <f t="shared" si="12"/>
        <v>0</v>
      </c>
      <c r="AF10" s="1">
        <f>$W$21*AF9+$W$22*AD9+$W$23*AE9</f>
        <v>0</v>
      </c>
      <c r="AG10" s="1">
        <f t="shared" si="14"/>
        <v>0.37335526921822809</v>
      </c>
      <c r="AH10" s="1">
        <f t="shared" si="15"/>
        <v>0.35197367693812637</v>
      </c>
      <c r="AI10" s="1">
        <f t="shared" si="16"/>
        <v>0.90131578462541762</v>
      </c>
      <c r="AJ10" s="1">
        <f>(1+$O$22/$O$23*($S$7-1))*AF10+$O$22/$O$23*($S$8*AD10+$S$9*AG10+$S$10*AH10+$S$11*AE10)</f>
        <v>3.2659868016222382</v>
      </c>
      <c r="AK10" s="1">
        <f t="shared" si="17"/>
        <v>0.5493421076872913</v>
      </c>
      <c r="AL10">
        <f t="shared" si="18"/>
        <v>0.90131578462541762</v>
      </c>
      <c r="AN10">
        <f t="shared" si="19"/>
        <v>0</v>
      </c>
      <c r="AO10" s="1">
        <f t="shared" si="20"/>
        <v>0</v>
      </c>
      <c r="AP10" s="1">
        <f>$K$15*AP9+1</f>
        <v>1</v>
      </c>
      <c r="AQ10" s="1">
        <f>$W$21*AQ9+$W$22*AO9+$W$23*AP9</f>
        <v>0</v>
      </c>
      <c r="AR10" s="1">
        <f t="shared" si="22"/>
        <v>-0.12106913911832247</v>
      </c>
      <c r="AS10" s="1">
        <f t="shared" si="23"/>
        <v>0.14528296694198697</v>
      </c>
      <c r="AT10" s="1">
        <f t="shared" si="24"/>
        <v>9.6855311294657978E-2</v>
      </c>
      <c r="AU10" s="1">
        <f>(1+$O$22/$O$23*($S$7-1))*AQ10+$O$22/$O$23*($S$8*AO10+$S$9*AR10+$S$10*AS10+$S$11*AP10)</f>
        <v>-0.15125815068960616</v>
      </c>
      <c r="AV10" s="1">
        <f t="shared" si="25"/>
        <v>-4.8427655647328996E-2</v>
      </c>
      <c r="AW10">
        <f t="shared" si="26"/>
        <v>9.6855311294657978E-2</v>
      </c>
    </row>
    <row r="11" spans="1:49" x14ac:dyDescent="0.2">
      <c r="A11">
        <f t="shared" si="29"/>
        <v>3</v>
      </c>
      <c r="B11">
        <f t="shared" si="30"/>
        <v>0.30000000000000004</v>
      </c>
      <c r="C11">
        <v>1</v>
      </c>
      <c r="D11">
        <v>1</v>
      </c>
      <c r="E11">
        <f t="shared" si="27"/>
        <v>1.3</v>
      </c>
      <c r="F11">
        <f t="shared" si="28"/>
        <v>1.3</v>
      </c>
      <c r="H11" s="2" t="s">
        <v>32</v>
      </c>
      <c r="J11" s="2" t="s">
        <v>31</v>
      </c>
      <c r="K11">
        <v>1.4999999999999999E-2</v>
      </c>
      <c r="M11" s="2" t="s">
        <v>45</v>
      </c>
      <c r="O11" s="2" t="s">
        <v>47</v>
      </c>
      <c r="P11">
        <f>P10/P8</f>
        <v>0.59166666666666634</v>
      </c>
      <c r="R11" s="2" t="s">
        <v>54</v>
      </c>
      <c r="S11">
        <f>-1/EXP(K8+K9)*P9</f>
        <v>-2.4000000000000004E-2</v>
      </c>
      <c r="AC11">
        <f t="shared" si="11"/>
        <v>1</v>
      </c>
      <c r="AD11" s="1">
        <f t="shared" ref="AD11:AD42" si="31">$K$14*AD10</f>
        <v>0.95</v>
      </c>
      <c r="AE11" s="1">
        <f t="shared" si="12"/>
        <v>0</v>
      </c>
      <c r="AF11" s="1">
        <f>$W$21*AF10+$W$22*AD10+$W$23*AE10</f>
        <v>8.1649670040555955E-2</v>
      </c>
      <c r="AG11" s="1">
        <f t="shared" si="14"/>
        <v>0.40424947806671685</v>
      </c>
      <c r="AH11" s="1">
        <f>$W$13*AF11+$W$15*AD11+$W$17*AE11</f>
        <v>0.30756049433616217</v>
      </c>
      <c r="AI11" s="1">
        <f>$K$7*AF11+(1-$K$7)*(AD11+AH11)</f>
        <v>0.86559021957096005</v>
      </c>
      <c r="AJ11" s="1">
        <f t="shared" ref="AJ11:AJ60" si="32">(1+$O$22/$O$23*($S$7-1))*AF11+$O$22/$O$23*($S$8*AD11+$S$9*AG11+$S$10*AH11+$S$11*AE11)</f>
        <v>3.0067645362311337</v>
      </c>
      <c r="AK11" s="1">
        <f t="shared" si="17"/>
        <v>0.55802972523479788</v>
      </c>
      <c r="AL11">
        <f t="shared" si="18"/>
        <v>0.78394054953040415</v>
      </c>
      <c r="AN11">
        <f t="shared" si="19"/>
        <v>1</v>
      </c>
      <c r="AO11" s="1">
        <f t="shared" si="20"/>
        <v>0</v>
      </c>
      <c r="AP11" s="1">
        <f t="shared" ref="AP11:AP41" si="33">$K$15*AP10</f>
        <v>0.95</v>
      </c>
      <c r="AQ11" s="1">
        <f t="shared" ref="AQ11:AQ60" si="34">$W$21*AQ10+$W$22*AO10+$W$23*AP10</f>
        <v>-3.7814537672401522E-3</v>
      </c>
      <c r="AR11" s="1">
        <f t="shared" si="22"/>
        <v>-0.11731105343344936</v>
      </c>
      <c r="AS11" s="1">
        <f t="shared" si="23"/>
        <v>0.13926068261324318</v>
      </c>
      <c r="AT11" s="1">
        <f t="shared" si="24"/>
        <v>9.1579970486415391E-2</v>
      </c>
      <c r="AU11" s="1">
        <f t="shared" ref="AU11:AU60" si="35">(1+$O$22/$O$23*($S$7-1))*AQ11+$O$22/$O$23*($S$8*AO11+$S$9*AR11+$S$10*AS11+$S$11*AP11)</f>
        <v>-0.13925274991421022</v>
      </c>
      <c r="AV11" s="1">
        <f t="shared" si="25"/>
        <v>-4.7680712126827784E-2</v>
      </c>
      <c r="AW11">
        <f t="shared" si="26"/>
        <v>9.5361424253655541E-2</v>
      </c>
    </row>
    <row r="12" spans="1:49" x14ac:dyDescent="0.2">
      <c r="A12">
        <f t="shared" si="29"/>
        <v>4</v>
      </c>
      <c r="B12">
        <f t="shared" si="30"/>
        <v>0.4</v>
      </c>
      <c r="C12">
        <f>C$5*C11</f>
        <v>0.9</v>
      </c>
      <c r="D12">
        <f>D$5*D11</f>
        <v>0.5</v>
      </c>
      <c r="E12">
        <f t="shared" si="27"/>
        <v>1.3</v>
      </c>
      <c r="F12">
        <f t="shared" si="28"/>
        <v>0.9</v>
      </c>
      <c r="H12" s="2" t="s">
        <v>27</v>
      </c>
      <c r="J12" s="2" t="s">
        <v>95</v>
      </c>
      <c r="K12">
        <f>1/3</f>
        <v>0.33333333333333331</v>
      </c>
      <c r="M12" s="2" t="s">
        <v>89</v>
      </c>
      <c r="O12" s="2" t="s">
        <v>91</v>
      </c>
      <c r="P12">
        <f>EXP(K8+K9)-1+K10</f>
        <v>2.5000000000000001E-2</v>
      </c>
      <c r="R12" s="2"/>
      <c r="U12" s="2" t="s">
        <v>60</v>
      </c>
      <c r="AC12">
        <f t="shared" si="11"/>
        <v>2</v>
      </c>
      <c r="AD12" s="1">
        <f t="shared" si="31"/>
        <v>0.90249999999999997</v>
      </c>
      <c r="AE12" s="1">
        <f t="shared" si="12"/>
        <v>0</v>
      </c>
      <c r="AF12" s="1">
        <f t="shared" ref="AF12:AF60" si="36">$W$21*AF11+$W$22*AD11+$W$23*AE11</f>
        <v>0.1547775416953204</v>
      </c>
      <c r="AG12" s="1">
        <f t="shared" si="14"/>
        <v>0.43090427848768809</v>
      </c>
      <c r="AH12" s="1">
        <f t="shared" si="15"/>
        <v>0.26682588249290251</v>
      </c>
      <c r="AI12" s="1">
        <f t="shared" si="16"/>
        <v>0.8311431022270418</v>
      </c>
      <c r="AJ12" s="1">
        <f t="shared" si="32"/>
        <v>2.7657187397847673</v>
      </c>
      <c r="AK12" s="1">
        <f>AI12-AH12</f>
        <v>0.56431721973413929</v>
      </c>
      <c r="AL12">
        <f t="shared" si="18"/>
        <v>0.67636556053172137</v>
      </c>
      <c r="AN12">
        <f t="shared" si="19"/>
        <v>2</v>
      </c>
      <c r="AO12" s="1">
        <f t="shared" si="20"/>
        <v>0</v>
      </c>
      <c r="AP12" s="1">
        <f t="shared" si="33"/>
        <v>0.90249999999999997</v>
      </c>
      <c r="AQ12" s="1">
        <f t="shared" si="34"/>
        <v>-7.1682361709144004E-3</v>
      </c>
      <c r="AR12" s="1">
        <f t="shared" ref="AR12:AR60" si="37">$W$8*AQ12+$W$9*AO12+$W$10*AP12</f>
        <v>-0.11361607206924082</v>
      </c>
      <c r="AS12" s="1">
        <f t="shared" ref="AS12:AS60" si="38">$W$13*AQ12+$W$15*AO12+$W$17*AP12</f>
        <v>0.13347199201472323</v>
      </c>
      <c r="AT12" s="1">
        <f t="shared" ref="AT12:AT60" si="39">1/3*AQ12+2/3*(AO12+AS12)</f>
        <v>8.6591915952844017E-2</v>
      </c>
      <c r="AU12" s="1">
        <f t="shared" si="35"/>
        <v>-0.12808915874970495</v>
      </c>
      <c r="AV12" s="1">
        <f t="shared" ref="AV12:AV60" si="40">AT12-AS12</f>
        <v>-4.6880076061879217E-2</v>
      </c>
      <c r="AW12">
        <f t="shared" ref="AW12:AW60" si="41">AT12-AQ12</f>
        <v>9.376015212375842E-2</v>
      </c>
    </row>
    <row r="13" spans="1:49" x14ac:dyDescent="0.2">
      <c r="A13">
        <f t="shared" si="29"/>
        <v>5</v>
      </c>
      <c r="B13">
        <f t="shared" si="30"/>
        <v>0.5</v>
      </c>
      <c r="C13">
        <f t="shared" ref="C13:C32" si="42">C$5*C12</f>
        <v>0.81</v>
      </c>
      <c r="D13">
        <f t="shared" ref="D13:D32" si="43">D$5*D12</f>
        <v>0.25</v>
      </c>
      <c r="E13">
        <f t="shared" si="27"/>
        <v>1.31</v>
      </c>
      <c r="F13">
        <f t="shared" si="28"/>
        <v>0.75</v>
      </c>
      <c r="H13" s="2" t="s">
        <v>28</v>
      </c>
      <c r="J13" s="2" t="s">
        <v>15</v>
      </c>
      <c r="K13">
        <v>0.2</v>
      </c>
      <c r="M13" s="2" t="s">
        <v>90</v>
      </c>
      <c r="O13" s="2" t="s">
        <v>92</v>
      </c>
      <c r="P13">
        <f>P12/P8</f>
        <v>0.20833333333333331</v>
      </c>
      <c r="U13" s="2" t="s">
        <v>57</v>
      </c>
      <c r="V13" s="5" t="s">
        <v>73</v>
      </c>
      <c r="W13" s="6">
        <v>-0.32840915023586631</v>
      </c>
      <c r="X13" s="2" t="s">
        <v>85</v>
      </c>
      <c r="AC13">
        <f t="shared" si="11"/>
        <v>3</v>
      </c>
      <c r="AD13" s="1">
        <f t="shared" si="31"/>
        <v>0.85737499999999989</v>
      </c>
      <c r="AE13" s="1">
        <f t="shared" si="12"/>
        <v>0</v>
      </c>
      <c r="AF13" s="1">
        <f t="shared" si="36"/>
        <v>0.22005107164755658</v>
      </c>
      <c r="AG13" s="1">
        <f t="shared" si="14"/>
        <v>0.45367815236871861</v>
      </c>
      <c r="AH13" s="1">
        <f t="shared" si="15"/>
        <v>0.22950664581656025</v>
      </c>
      <c r="AI13" s="1">
        <f t="shared" si="16"/>
        <v>0.79793812109355899</v>
      </c>
      <c r="AJ13" s="1">
        <f t="shared" si="32"/>
        <v>2.541657028521922</v>
      </c>
      <c r="AK13" s="1">
        <f t="shared" si="17"/>
        <v>0.56843147527699878</v>
      </c>
      <c r="AL13">
        <f>AI13-AF13</f>
        <v>0.57788704944600244</v>
      </c>
      <c r="AN13">
        <f t="shared" si="19"/>
        <v>3</v>
      </c>
      <c r="AO13" s="1">
        <f t="shared" si="20"/>
        <v>0</v>
      </c>
      <c r="AP13" s="1">
        <f t="shared" si="33"/>
        <v>0.85737499999999989</v>
      </c>
      <c r="AQ13" s="1">
        <f t="shared" si="34"/>
        <v>-1.0191259235384163E-2</v>
      </c>
      <c r="AR13" s="1">
        <f t="shared" si="37"/>
        <v>-0.10998782521780472</v>
      </c>
      <c r="AS13" s="1">
        <f t="shared" si="38"/>
        <v>0.127908886567212</v>
      </c>
      <c r="AT13" s="1">
        <f t="shared" si="39"/>
        <v>8.1875504633013282E-2</v>
      </c>
      <c r="AU13" s="1">
        <f t="shared" si="35"/>
        <v>-0.11771215414297098</v>
      </c>
      <c r="AV13" s="1">
        <f t="shared" si="40"/>
        <v>-4.6033381934198717E-2</v>
      </c>
      <c r="AW13">
        <f t="shared" si="41"/>
        <v>9.2066763868397447E-2</v>
      </c>
    </row>
    <row r="14" spans="1:49" x14ac:dyDescent="0.2">
      <c r="A14">
        <f t="shared" si="29"/>
        <v>6</v>
      </c>
      <c r="B14">
        <f t="shared" si="30"/>
        <v>0.6</v>
      </c>
      <c r="C14">
        <f t="shared" si="42"/>
        <v>0.72900000000000009</v>
      </c>
      <c r="D14">
        <f t="shared" si="43"/>
        <v>0.125</v>
      </c>
      <c r="E14">
        <f t="shared" si="27"/>
        <v>1.3290000000000002</v>
      </c>
      <c r="F14">
        <f t="shared" si="28"/>
        <v>0.72499999999999998</v>
      </c>
      <c r="H14" s="2" t="s">
        <v>96</v>
      </c>
      <c r="J14" s="2" t="s">
        <v>1</v>
      </c>
      <c r="K14">
        <v>0.95</v>
      </c>
      <c r="M14" s="2" t="s">
        <v>49</v>
      </c>
      <c r="O14" s="2" t="s">
        <v>50</v>
      </c>
      <c r="P14">
        <f>LN(1+K11)-K8</f>
        <v>1.4888612493750559E-2</v>
      </c>
      <c r="U14" s="2"/>
      <c r="V14" s="2"/>
      <c r="X14" s="5" t="s">
        <v>68</v>
      </c>
      <c r="Y14" s="6">
        <f>((O20+K7)*W13-K7+AA14*(S7+S9*K7+(S10-S9*(O20+K7))*W13))*10000000</f>
        <v>7.2603478784571962E-4</v>
      </c>
      <c r="Z14" s="2" t="s">
        <v>82</v>
      </c>
      <c r="AA14" s="2">
        <f>-(O20+K7+O21)*W13+K7+O21</f>
        <v>0.64190835820767811</v>
      </c>
      <c r="AC14">
        <f t="shared" si="11"/>
        <v>4</v>
      </c>
      <c r="AD14" s="1">
        <f t="shared" si="31"/>
        <v>0.81450624999999988</v>
      </c>
      <c r="AE14" s="1">
        <f t="shared" si="12"/>
        <v>0</v>
      </c>
      <c r="AF14" s="1">
        <f t="shared" si="36"/>
        <v>0.27809122056941576</v>
      </c>
      <c r="AG14" s="1">
        <f t="shared" si="14"/>
        <v>0.47290369163453183</v>
      </c>
      <c r="AH14" s="1">
        <f t="shared" si="15"/>
        <v>0.19535705826632804</v>
      </c>
      <c r="AI14" s="1">
        <f t="shared" si="16"/>
        <v>0.76593927903402403</v>
      </c>
      <c r="AJ14" s="1">
        <f t="shared" si="32"/>
        <v>2.3334620551212439</v>
      </c>
      <c r="AK14" s="1">
        <f>AI14-AH14</f>
        <v>0.57058222076769605</v>
      </c>
      <c r="AL14">
        <f t="shared" si="18"/>
        <v>0.48784805846460827</v>
      </c>
      <c r="AN14">
        <f t="shared" si="19"/>
        <v>4</v>
      </c>
      <c r="AO14" s="1">
        <f t="shared" si="20"/>
        <v>0</v>
      </c>
      <c r="AP14" s="1">
        <f t="shared" si="33"/>
        <v>0.81450624999999988</v>
      </c>
      <c r="AQ14" s="1">
        <f t="shared" si="34"/>
        <v>-1.2879281608073832E-2</v>
      </c>
      <c r="AR14" s="1">
        <f t="shared" si="37"/>
        <v>-0.10642939263714769</v>
      </c>
      <c r="AS14" s="1">
        <f t="shared" si="38"/>
        <v>0.1225635585213477</v>
      </c>
      <c r="AT14" s="1">
        <f t="shared" si="39"/>
        <v>7.7415945144873849E-2</v>
      </c>
      <c r="AU14" s="1">
        <f t="shared" si="35"/>
        <v>-0.10806998821510599</v>
      </c>
      <c r="AV14" s="1">
        <f t="shared" si="40"/>
        <v>-4.5147613376473855E-2</v>
      </c>
      <c r="AW14">
        <f t="shared" si="41"/>
        <v>9.0295226752947683E-2</v>
      </c>
    </row>
    <row r="15" spans="1:49" x14ac:dyDescent="0.2">
      <c r="A15">
        <f t="shared" si="29"/>
        <v>7</v>
      </c>
      <c r="B15">
        <f t="shared" si="30"/>
        <v>0.7</v>
      </c>
      <c r="C15">
        <f>C$5*C14</f>
        <v>0.65610000000000013</v>
      </c>
      <c r="D15">
        <f t="shared" si="43"/>
        <v>6.25E-2</v>
      </c>
      <c r="E15">
        <f t="shared" si="27"/>
        <v>1.3561000000000001</v>
      </c>
      <c r="F15">
        <f t="shared" si="28"/>
        <v>0.76249999999999996</v>
      </c>
      <c r="H15" s="2" t="s">
        <v>97</v>
      </c>
      <c r="J15" s="2" t="s">
        <v>30</v>
      </c>
      <c r="K15">
        <v>0.95</v>
      </c>
      <c r="U15" s="2" t="s">
        <v>58</v>
      </c>
      <c r="V15" s="2" t="s">
        <v>74</v>
      </c>
      <c r="W15">
        <f>-Y16/Y15</f>
        <v>0.35197367693812637</v>
      </c>
      <c r="X15" s="2" t="s">
        <v>76</v>
      </c>
      <c r="Y15">
        <f>(O20+K7)-K14*(O20+K7+O21)+AA14*(S10-S9*(O20+K7))</f>
        <v>0.10603996408702182</v>
      </c>
      <c r="AC15">
        <f t="shared" si="11"/>
        <v>5</v>
      </c>
      <c r="AD15" s="1">
        <f t="shared" si="31"/>
        <v>0.77378093749999988</v>
      </c>
      <c r="AE15" s="1">
        <f t="shared" si="12"/>
        <v>0</v>
      </c>
      <c r="AF15" s="1">
        <f t="shared" si="36"/>
        <v>0.32947549143321153</v>
      </c>
      <c r="AG15" s="1">
        <f t="shared" si="14"/>
        <v>0.48888932585158706</v>
      </c>
      <c r="AH15" s="1">
        <f t="shared" si="15"/>
        <v>0.16414775555138009</v>
      </c>
      <c r="AI15" s="1">
        <f t="shared" si="16"/>
        <v>0.73511095917865721</v>
      </c>
      <c r="AJ15" s="1">
        <f t="shared" si="32"/>
        <v>2.1400869186390472</v>
      </c>
      <c r="AK15" s="1">
        <f t="shared" si="17"/>
        <v>0.57096320362727715</v>
      </c>
      <c r="AL15">
        <f t="shared" si="18"/>
        <v>0.40563546774544568</v>
      </c>
      <c r="AN15">
        <f t="shared" si="19"/>
        <v>5</v>
      </c>
      <c r="AO15" s="1">
        <f t="shared" si="20"/>
        <v>0</v>
      </c>
      <c r="AP15" s="1">
        <f t="shared" si="33"/>
        <v>0.77378093749999988</v>
      </c>
      <c r="AQ15" s="1">
        <f t="shared" si="34"/>
        <v>-1.5259049273249638E-2</v>
      </c>
      <c r="AR15" s="1">
        <f t="shared" si="37"/>
        <v>-0.10294335123140595</v>
      </c>
      <c r="AS15" s="1">
        <f t="shared" si="38"/>
        <v>0.1174284017683873</v>
      </c>
      <c r="AT15" s="1">
        <f t="shared" si="39"/>
        <v>7.3199251421174977E-2</v>
      </c>
      <c r="AU15" s="1">
        <f t="shared" si="35"/>
        <v>-9.9114175681167177E-2</v>
      </c>
      <c r="AV15" s="1">
        <f t="shared" si="40"/>
        <v>-4.4229150347212323E-2</v>
      </c>
      <c r="AW15">
        <f t="shared" si="41"/>
        <v>8.8458300694424619E-2</v>
      </c>
    </row>
    <row r="16" spans="1:49" x14ac:dyDescent="0.2">
      <c r="A16">
        <f t="shared" si="29"/>
        <v>8</v>
      </c>
      <c r="B16">
        <f t="shared" si="30"/>
        <v>0.79999999999999993</v>
      </c>
      <c r="C16">
        <f t="shared" si="42"/>
        <v>0.59049000000000018</v>
      </c>
      <c r="D16">
        <f>D$5*D15</f>
        <v>3.125E-2</v>
      </c>
      <c r="E16">
        <f>B16+C16</f>
        <v>1.3904900000000002</v>
      </c>
      <c r="F16">
        <f t="shared" si="28"/>
        <v>0.83124999999999993</v>
      </c>
      <c r="U16" s="2"/>
      <c r="V16" s="2"/>
      <c r="X16" s="2" t="s">
        <v>69</v>
      </c>
      <c r="Y16">
        <f>-(1-K7)+K14*(1-K10)/(1+K11)*(1-K7)+AA14*(S8+S9*(1-K7))</f>
        <v>-3.7323276062095942E-2</v>
      </c>
      <c r="AC16">
        <f t="shared" si="11"/>
        <v>6</v>
      </c>
      <c r="AD16" s="1">
        <f t="shared" si="31"/>
        <v>0.7350918906249998</v>
      </c>
      <c r="AE16" s="1">
        <f t="shared" si="12"/>
        <v>0</v>
      </c>
      <c r="AF16" s="1">
        <f t="shared" si="36"/>
        <v>0.37474077711335746</v>
      </c>
      <c r="AG16" s="1">
        <f t="shared" si="14"/>
        <v>0.50192093990432385</v>
      </c>
      <c r="AH16" s="1">
        <f t="shared" si="15"/>
        <v>0.13566469546015431</v>
      </c>
      <c r="AI16" s="1">
        <f t="shared" si="16"/>
        <v>0.70541798309455528</v>
      </c>
      <c r="AJ16" s="1">
        <f t="shared" si="32"/>
        <v>1.960550849525585</v>
      </c>
      <c r="AK16" s="1">
        <f t="shared" si="17"/>
        <v>0.56975328763440092</v>
      </c>
      <c r="AL16">
        <f t="shared" si="18"/>
        <v>0.33067720598119782</v>
      </c>
      <c r="AN16">
        <f t="shared" si="19"/>
        <v>6</v>
      </c>
      <c r="AO16" s="1">
        <f t="shared" si="20"/>
        <v>0</v>
      </c>
      <c r="AP16" s="1">
        <f t="shared" si="33"/>
        <v>0.7350918906249998</v>
      </c>
      <c r="AQ16" s="1">
        <f t="shared" si="34"/>
        <v>-1.7355427433447576E-2</v>
      </c>
      <c r="AR16" s="1">
        <f t="shared" si="37"/>
        <v>-9.9531819161476937E-2</v>
      </c>
      <c r="AS16" s="1">
        <f t="shared" si="38"/>
        <v>0.11249601202039332</v>
      </c>
      <c r="AT16" s="1">
        <f t="shared" si="39"/>
        <v>6.9212198869113006E-2</v>
      </c>
      <c r="AU16" s="1">
        <f t="shared" si="35"/>
        <v>-9.0799294009662856E-2</v>
      </c>
      <c r="AV16" s="1">
        <f t="shared" si="40"/>
        <v>-4.3283813151280312E-2</v>
      </c>
      <c r="AW16">
        <f t="shared" si="41"/>
        <v>8.6567626302560582E-2</v>
      </c>
    </row>
    <row r="17" spans="1:49" x14ac:dyDescent="0.2">
      <c r="A17">
        <f t="shared" si="29"/>
        <v>9</v>
      </c>
      <c r="B17">
        <f t="shared" si="30"/>
        <v>0.89999999999999991</v>
      </c>
      <c r="C17">
        <f t="shared" si="42"/>
        <v>0.53144100000000016</v>
      </c>
      <c r="D17">
        <f t="shared" si="43"/>
        <v>1.5625E-2</v>
      </c>
      <c r="E17">
        <f t="shared" si="27"/>
        <v>1.431441</v>
      </c>
      <c r="F17">
        <f t="shared" si="28"/>
        <v>0.91562499999999991</v>
      </c>
      <c r="H17" s="2"/>
      <c r="U17" s="2" t="s">
        <v>59</v>
      </c>
      <c r="V17" s="2" t="s">
        <v>75</v>
      </c>
      <c r="W17">
        <f>-Y18/Y17</f>
        <v>0.14528296694198697</v>
      </c>
      <c r="X17" s="2" t="s">
        <v>77</v>
      </c>
      <c r="Y17">
        <f>(O20+K7)-K15*(O20+K7+O21)+AA14*(S10-S9*(O20+K7))</f>
        <v>0.10603996408702182</v>
      </c>
      <c r="AC17">
        <f t="shared" si="11"/>
        <v>7</v>
      </c>
      <c r="AD17" s="1">
        <f t="shared" si="31"/>
        <v>0.69833729609374973</v>
      </c>
      <c r="AE17" s="1">
        <f t="shared" si="12"/>
        <v>0</v>
      </c>
      <c r="AF17" s="1">
        <f t="shared" si="36"/>
        <v>0.41438602892366316</v>
      </c>
      <c r="AG17" s="1">
        <f t="shared" si="14"/>
        <v>0.51226338851979514</v>
      </c>
      <c r="AH17" s="1">
        <f t="shared" si="15"/>
        <v>0.10970818222071083</v>
      </c>
      <c r="AI17" s="1">
        <f t="shared" si="16"/>
        <v>0.67682566185086157</v>
      </c>
      <c r="AJ17" s="1">
        <f t="shared" si="32"/>
        <v>1.7939351534879162</v>
      </c>
      <c r="AK17" s="1">
        <f t="shared" si="17"/>
        <v>0.5671174796301508</v>
      </c>
      <c r="AL17">
        <f t="shared" si="18"/>
        <v>0.26243963292719841</v>
      </c>
      <c r="AN17">
        <f t="shared" si="19"/>
        <v>7</v>
      </c>
      <c r="AO17" s="1">
        <f t="shared" si="20"/>
        <v>0</v>
      </c>
      <c r="AP17" s="1">
        <f t="shared" si="33"/>
        <v>0.69833729609374973</v>
      </c>
      <c r="AQ17" s="1">
        <f t="shared" si="34"/>
        <v>-1.919152409785296E-2</v>
      </c>
      <c r="AR17" s="1">
        <f t="shared" si="37"/>
        <v>-9.6196496718827518E-2</v>
      </c>
      <c r="AS17" s="1">
        <f t="shared" si="38"/>
        <v>0.10775918642345185</v>
      </c>
      <c r="AT17" s="1">
        <f t="shared" si="39"/>
        <v>6.544228291635025E-2</v>
      </c>
      <c r="AU17" s="1">
        <f t="shared" si="35"/>
        <v>-8.3082795570048523E-2</v>
      </c>
      <c r="AV17" s="1">
        <f t="shared" si="40"/>
        <v>-4.23169035071016E-2</v>
      </c>
      <c r="AW17">
        <f t="shared" si="41"/>
        <v>8.4633807014203213E-2</v>
      </c>
    </row>
    <row r="18" spans="1:49" x14ac:dyDescent="0.2">
      <c r="A18">
        <f t="shared" si="29"/>
        <v>10</v>
      </c>
      <c r="B18">
        <f t="shared" si="30"/>
        <v>0.99999999999999989</v>
      </c>
      <c r="C18">
        <f t="shared" si="42"/>
        <v>0.47829690000000014</v>
      </c>
      <c r="D18">
        <f t="shared" si="43"/>
        <v>7.8125E-3</v>
      </c>
      <c r="E18">
        <f t="shared" si="27"/>
        <v>1.4782969000000001</v>
      </c>
      <c r="F18">
        <f t="shared" si="28"/>
        <v>1.0078125</v>
      </c>
      <c r="U18" s="2"/>
      <c r="V18" s="2"/>
      <c r="X18" s="2" t="s">
        <v>69</v>
      </c>
      <c r="Y18">
        <f>AA14*S11</f>
        <v>-1.5405800596984277E-2</v>
      </c>
      <c r="AC18">
        <f t="shared" si="11"/>
        <v>8</v>
      </c>
      <c r="AD18" s="1">
        <f t="shared" si="31"/>
        <v>0.66342043128906225</v>
      </c>
      <c r="AE18" s="1">
        <f t="shared" si="12"/>
        <v>0</v>
      </c>
      <c r="AF18" s="1">
        <f t="shared" si="36"/>
        <v>0.44887475703776952</v>
      </c>
      <c r="AG18" s="1">
        <f t="shared" si="14"/>
        <v>0.52016191400897804</v>
      </c>
      <c r="AH18" s="1">
        <f t="shared" si="15"/>
        <v>8.6091951035584008E-2</v>
      </c>
      <c r="AI18" s="1">
        <f t="shared" si="16"/>
        <v>0.64929984056235401</v>
      </c>
      <c r="AJ18" s="1">
        <f t="shared" si="32"/>
        <v>1.639379398913801</v>
      </c>
      <c r="AK18" s="1">
        <f t="shared" si="17"/>
        <v>0.56320788952677003</v>
      </c>
      <c r="AL18">
        <f t="shared" si="18"/>
        <v>0.20042508352458449</v>
      </c>
      <c r="AN18">
        <f t="shared" si="19"/>
        <v>8</v>
      </c>
      <c r="AO18" s="1">
        <f t="shared" si="20"/>
        <v>0</v>
      </c>
      <c r="AP18" s="1">
        <f t="shared" si="33"/>
        <v>0.66342043128906225</v>
      </c>
      <c r="AQ18" s="1">
        <f t="shared" si="34"/>
        <v>-2.0788805884657847E-2</v>
      </c>
      <c r="AR18" s="1">
        <f t="shared" si="37"/>
        <v>-9.2938704180391296E-2</v>
      </c>
      <c r="AS18" s="1">
        <f t="shared" si="38"/>
        <v>0.10321092266260642</v>
      </c>
      <c r="AT18" s="1">
        <f t="shared" si="39"/>
        <v>6.1877679813518334E-2</v>
      </c>
      <c r="AU18" s="1">
        <f t="shared" si="35"/>
        <v>-7.5924831060300624E-2</v>
      </c>
      <c r="AV18" s="1">
        <f t="shared" si="40"/>
        <v>-4.1333242849088091E-2</v>
      </c>
      <c r="AW18">
        <f t="shared" si="41"/>
        <v>8.2666485698176181E-2</v>
      </c>
    </row>
    <row r="19" spans="1:49" x14ac:dyDescent="0.2">
      <c r="A19">
        <f t="shared" si="29"/>
        <v>11</v>
      </c>
      <c r="B19">
        <f t="shared" si="30"/>
        <v>1.0999999999999999</v>
      </c>
      <c r="C19">
        <f t="shared" si="42"/>
        <v>0.43046721000000016</v>
      </c>
      <c r="D19">
        <f t="shared" si="43"/>
        <v>3.90625E-3</v>
      </c>
      <c r="E19">
        <f t="shared" si="27"/>
        <v>1.5304672100000001</v>
      </c>
      <c r="F19">
        <f t="shared" si="28"/>
        <v>1.1039062499999999</v>
      </c>
      <c r="K19" s="2"/>
      <c r="M19" s="2" t="s">
        <v>83</v>
      </c>
      <c r="AC19">
        <f t="shared" si="11"/>
        <v>9</v>
      </c>
      <c r="AD19" s="1">
        <f t="shared" si="31"/>
        <v>0.63024940972460908</v>
      </c>
      <c r="AE19" s="1">
        <f t="shared" si="12"/>
        <v>0</v>
      </c>
      <c r="AF19" s="1">
        <f t="shared" si="36"/>
        <v>0.4786373730846703</v>
      </c>
      <c r="AG19" s="1">
        <f t="shared" si="14"/>
        <v>0.52584347320880409</v>
      </c>
      <c r="AH19" s="1">
        <f t="shared" si="15"/>
        <v>6.4642309162990519E-2</v>
      </c>
      <c r="AI19" s="1">
        <f t="shared" si="16"/>
        <v>0.62280693695328981</v>
      </c>
      <c r="AJ19" s="1">
        <f t="shared" si="32"/>
        <v>1.4960778334627869</v>
      </c>
      <c r="AK19" s="1">
        <f t="shared" si="17"/>
        <v>0.55816462779029929</v>
      </c>
      <c r="AL19">
        <f t="shared" si="18"/>
        <v>0.14416956386861951</v>
      </c>
      <c r="AN19">
        <f t="shared" si="19"/>
        <v>9</v>
      </c>
      <c r="AO19" s="1">
        <f t="shared" si="20"/>
        <v>0</v>
      </c>
      <c r="AP19" s="1">
        <f t="shared" si="33"/>
        <v>0.63024940972460908</v>
      </c>
      <c r="AQ19" s="1">
        <f t="shared" si="34"/>
        <v>-2.2167206514048916E-2</v>
      </c>
      <c r="AR19" s="1">
        <f t="shared" si="37"/>
        <v>-8.975941684852376E-2</v>
      </c>
      <c r="AS19" s="1">
        <f t="shared" si="38"/>
        <v>9.8844417612608954E-2</v>
      </c>
      <c r="AT19" s="1">
        <f t="shared" si="39"/>
        <v>5.8507209570389657E-2</v>
      </c>
      <c r="AU19" s="1">
        <f t="shared" si="35"/>
        <v>-6.9288083547946966E-2</v>
      </c>
      <c r="AV19" s="1">
        <f t="shared" si="40"/>
        <v>-4.0337208042219297E-2</v>
      </c>
      <c r="AW19">
        <f t="shared" si="41"/>
        <v>8.0674416084438566E-2</v>
      </c>
    </row>
    <row r="20" spans="1:49" x14ac:dyDescent="0.2">
      <c r="A20">
        <f t="shared" si="29"/>
        <v>12</v>
      </c>
      <c r="B20">
        <f t="shared" si="30"/>
        <v>1.2</v>
      </c>
      <c r="C20">
        <f t="shared" si="42"/>
        <v>0.38742048900000015</v>
      </c>
      <c r="D20">
        <f t="shared" si="43"/>
        <v>1.953125E-3</v>
      </c>
      <c r="E20">
        <f t="shared" si="27"/>
        <v>1.5874204890000001</v>
      </c>
      <c r="F20">
        <f t="shared" si="28"/>
        <v>1.201953125</v>
      </c>
      <c r="M20" s="2" t="s">
        <v>98</v>
      </c>
      <c r="O20">
        <f>K12/(1-K12)</f>
        <v>0.49999999999999994</v>
      </c>
      <c r="U20" s="2" t="s">
        <v>61</v>
      </c>
      <c r="AC20">
        <f t="shared" si="11"/>
        <v>10</v>
      </c>
      <c r="AD20" s="1">
        <f t="shared" si="31"/>
        <v>0.59873693923837856</v>
      </c>
      <c r="AE20" s="1">
        <f t="shared" si="12"/>
        <v>0</v>
      </c>
      <c r="AF20" s="1">
        <f t="shared" si="36"/>
        <v>0.50407338459412321</v>
      </c>
      <c r="AG20" s="1">
        <f t="shared" si="14"/>
        <v>0.52951797924751132</v>
      </c>
      <c r="AH20" s="1">
        <f t="shared" si="15"/>
        <v>4.5197330131338642E-2</v>
      </c>
      <c r="AI20" s="1">
        <f t="shared" si="16"/>
        <v>0.59731397444451928</v>
      </c>
      <c r="AJ20" s="1">
        <f t="shared" si="32"/>
        <v>1.3632760162707593</v>
      </c>
      <c r="AK20" s="1">
        <f t="shared" si="17"/>
        <v>0.55211664431318064</v>
      </c>
      <c r="AL20">
        <f t="shared" si="18"/>
        <v>9.3240589850396072E-2</v>
      </c>
      <c r="AN20">
        <f t="shared" si="19"/>
        <v>10</v>
      </c>
      <c r="AO20" s="1">
        <f t="shared" si="20"/>
        <v>0</v>
      </c>
      <c r="AP20" s="1">
        <f t="shared" si="33"/>
        <v>0.59873693923837856</v>
      </c>
      <c r="AQ20" s="1">
        <f t="shared" si="34"/>
        <v>-2.3345228439896368E-2</v>
      </c>
      <c r="AR20" s="1">
        <f t="shared" si="37"/>
        <v>-8.665929746690243E-2</v>
      </c>
      <c r="AS20" s="1">
        <f t="shared" si="38"/>
        <v>9.4653065584324361E-2</v>
      </c>
      <c r="AT20" s="1">
        <f t="shared" si="39"/>
        <v>5.5320300909584112E-2</v>
      </c>
      <c r="AU20" s="1">
        <f t="shared" si="35"/>
        <v>-6.313761249683679E-2</v>
      </c>
      <c r="AV20" s="1">
        <f t="shared" si="40"/>
        <v>-3.9332764674740249E-2</v>
      </c>
      <c r="AW20">
        <f t="shared" si="41"/>
        <v>7.8665529349480484E-2</v>
      </c>
    </row>
    <row r="21" spans="1:49" x14ac:dyDescent="0.2">
      <c r="A21">
        <f t="shared" si="29"/>
        <v>13</v>
      </c>
      <c r="B21">
        <f t="shared" si="30"/>
        <v>1.3</v>
      </c>
      <c r="C21">
        <f t="shared" si="42"/>
        <v>0.34867844010000015</v>
      </c>
      <c r="D21">
        <f t="shared" si="43"/>
        <v>9.765625E-4</v>
      </c>
      <c r="E21">
        <f t="shared" si="27"/>
        <v>1.6486784401000003</v>
      </c>
      <c r="F21">
        <f t="shared" si="28"/>
        <v>1.3009765625</v>
      </c>
      <c r="M21" s="2" t="s">
        <v>84</v>
      </c>
      <c r="O21">
        <f>(K11+K10)/(1+K11)*(1-K7)</f>
        <v>2.6272577996715937E-2</v>
      </c>
      <c r="U21" s="2" t="s">
        <v>57</v>
      </c>
      <c r="V21" s="5" t="s">
        <v>79</v>
      </c>
      <c r="W21" s="6">
        <f>S7+S9*W8+S10*W13</f>
        <v>0.94562972659217526</v>
      </c>
      <c r="X21" s="2" t="s">
        <v>67</v>
      </c>
      <c r="AC21">
        <f t="shared" si="11"/>
        <v>11</v>
      </c>
      <c r="AD21" s="1">
        <f t="shared" si="31"/>
        <v>0.56880009227645956</v>
      </c>
      <c r="AE21" s="1">
        <f t="shared" si="12"/>
        <v>0</v>
      </c>
      <c r="AF21" s="1">
        <f t="shared" si="36"/>
        <v>0.52555345038603918</v>
      </c>
      <c r="AG21" s="1">
        <f t="shared" si="14"/>
        <v>0.5313794634159158</v>
      </c>
      <c r="AH21" s="1">
        <f t="shared" si="15"/>
        <v>2.7606097876484409E-2</v>
      </c>
      <c r="AI21" s="1">
        <f t="shared" si="16"/>
        <v>0.57278861023064231</v>
      </c>
      <c r="AJ21" s="1">
        <f t="shared" si="32"/>
        <v>1.2402676530058816</v>
      </c>
      <c r="AK21" s="1">
        <f t="shared" si="17"/>
        <v>0.54518251235415793</v>
      </c>
      <c r="AL21">
        <f t="shared" si="18"/>
        <v>4.7235159844603136E-2</v>
      </c>
      <c r="AN21">
        <f t="shared" si="19"/>
        <v>11</v>
      </c>
      <c r="AO21" s="1">
        <f t="shared" si="20"/>
        <v>0</v>
      </c>
      <c r="AP21" s="1">
        <f t="shared" si="33"/>
        <v>0.56880009227645956</v>
      </c>
      <c r="AQ21" s="1">
        <f t="shared" si="34"/>
        <v>-2.4340038041319883E-2</v>
      </c>
      <c r="AR21" s="1">
        <f t="shared" si="37"/>
        <v>-8.3638726190988735E-2</v>
      </c>
      <c r="AS21" s="1">
        <f t="shared" si="38"/>
        <v>9.0630456212658542E-2</v>
      </c>
      <c r="AT21" s="1">
        <f t="shared" si="39"/>
        <v>5.2306958127999063E-2</v>
      </c>
      <c r="AU21" s="1">
        <f t="shared" si="35"/>
        <v>-5.7440707188597666E-2</v>
      </c>
      <c r="AV21" s="1">
        <f t="shared" si="40"/>
        <v>-3.8323498084659478E-2</v>
      </c>
      <c r="AW21">
        <f t="shared" si="41"/>
        <v>7.6646996169318943E-2</v>
      </c>
    </row>
    <row r="22" spans="1:49" x14ac:dyDescent="0.2">
      <c r="A22">
        <f t="shared" si="29"/>
        <v>14</v>
      </c>
      <c r="B22">
        <f t="shared" si="30"/>
        <v>1.4000000000000001</v>
      </c>
      <c r="C22">
        <f t="shared" si="42"/>
        <v>0.31381059609000017</v>
      </c>
      <c r="D22">
        <f t="shared" si="43"/>
        <v>4.8828125E-4</v>
      </c>
      <c r="E22">
        <f t="shared" si="27"/>
        <v>1.7138105960900003</v>
      </c>
      <c r="F22">
        <f t="shared" si="28"/>
        <v>1.4004882812500001</v>
      </c>
      <c r="M22" s="2" t="s">
        <v>93</v>
      </c>
      <c r="O22">
        <f>EXP(K8+K9)</f>
        <v>1</v>
      </c>
      <c r="U22" s="2" t="s">
        <v>58</v>
      </c>
      <c r="V22" s="2" t="s">
        <v>80</v>
      </c>
      <c r="W22">
        <f>S8+S9*W9+S10*W15</f>
        <v>8.1649670040555955E-2</v>
      </c>
      <c r="AC22">
        <f t="shared" si="11"/>
        <v>12</v>
      </c>
      <c r="AD22" s="1">
        <f t="shared" si="31"/>
        <v>0.54036008766263655</v>
      </c>
      <c r="AE22" s="1">
        <f t="shared" si="12"/>
        <v>0</v>
      </c>
      <c r="AF22" s="1">
        <f t="shared" si="36"/>
        <v>0.54342130545153522</v>
      </c>
      <c r="AG22" s="1">
        <f t="shared" si="14"/>
        <v>0.53160716210741721</v>
      </c>
      <c r="AH22" s="1">
        <f t="shared" si="15"/>
        <v>1.1727997781822652E-2</v>
      </c>
      <c r="AI22" s="1">
        <f t="shared" si="16"/>
        <v>0.54919915878015124</v>
      </c>
      <c r="AJ22" s="1">
        <f t="shared" si="32"/>
        <v>1.1263916217596599</v>
      </c>
      <c r="AK22" s="1">
        <f t="shared" si="17"/>
        <v>0.53747116099832859</v>
      </c>
      <c r="AL22">
        <f t="shared" si="18"/>
        <v>5.7778533286160227E-3</v>
      </c>
      <c r="AN22">
        <f t="shared" si="19"/>
        <v>12</v>
      </c>
      <c r="AO22" s="1">
        <f t="shared" si="20"/>
        <v>0</v>
      </c>
      <c r="AP22" s="1">
        <f t="shared" si="33"/>
        <v>0.54036008766263655</v>
      </c>
      <c r="AQ22" s="1">
        <f t="shared" si="34"/>
        <v>-2.5167554770001828E-2</v>
      </c>
      <c r="AR22" s="1">
        <f t="shared" si="37"/>
        <v>-8.0697828280159714E-2</v>
      </c>
      <c r="AS22" s="1">
        <f t="shared" si="38"/>
        <v>8.6770372028190934E-2</v>
      </c>
      <c r="AT22" s="1">
        <f t="shared" si="39"/>
        <v>4.9457729762126673E-2</v>
      </c>
      <c r="AU22" s="1">
        <f t="shared" si="35"/>
        <v>-5.2166748982269438E-2</v>
      </c>
      <c r="AV22" s="1">
        <f t="shared" si="40"/>
        <v>-3.7312642266064261E-2</v>
      </c>
      <c r="AW22">
        <f t="shared" si="41"/>
        <v>7.4625284532128494E-2</v>
      </c>
    </row>
    <row r="23" spans="1:49" x14ac:dyDescent="0.2">
      <c r="A23">
        <f t="shared" si="29"/>
        <v>15</v>
      </c>
      <c r="B23">
        <f t="shared" si="30"/>
        <v>1.5000000000000002</v>
      </c>
      <c r="C23">
        <f t="shared" si="42"/>
        <v>0.28242953648100017</v>
      </c>
      <c r="D23">
        <f t="shared" si="43"/>
        <v>2.44140625E-4</v>
      </c>
      <c r="E23">
        <f t="shared" si="27"/>
        <v>1.7824295364810003</v>
      </c>
      <c r="F23">
        <f t="shared" si="28"/>
        <v>1.5002441406250002</v>
      </c>
      <c r="M23" s="2" t="s">
        <v>94</v>
      </c>
      <c r="O23">
        <f>O22-1+K10</f>
        <v>2.5000000000000001E-2</v>
      </c>
      <c r="U23" s="2" t="s">
        <v>59</v>
      </c>
      <c r="V23" s="2" t="s">
        <v>81</v>
      </c>
      <c r="W23">
        <f>S11+S9*W10+S10*W17</f>
        <v>-3.7814537672401522E-3</v>
      </c>
      <c r="AC23">
        <f t="shared" si="11"/>
        <v>13</v>
      </c>
      <c r="AD23" s="1">
        <f t="shared" si="31"/>
        <v>0.5133420832795047</v>
      </c>
      <c r="AE23" s="1">
        <f t="shared" si="12"/>
        <v>0</v>
      </c>
      <c r="AF23" s="1">
        <f t="shared" si="36"/>
        <v>0.55799556335923839</v>
      </c>
      <c r="AG23" s="1">
        <f t="shared" si="14"/>
        <v>0.53036653348877083</v>
      </c>
      <c r="AH23" s="1">
        <f t="shared" si="15"/>
        <v>-2.5679482192258185E-3</v>
      </c>
      <c r="AI23" s="1">
        <f t="shared" si="16"/>
        <v>0.52651461115993214</v>
      </c>
      <c r="AJ23" s="1">
        <f t="shared" si="32"/>
        <v>1.0210291784595635</v>
      </c>
      <c r="AK23" s="1">
        <f t="shared" si="17"/>
        <v>0.52908255937915794</v>
      </c>
      <c r="AL23">
        <f t="shared" si="18"/>
        <v>-3.1480952199306245E-2</v>
      </c>
      <c r="AN23">
        <f t="shared" si="19"/>
        <v>13</v>
      </c>
      <c r="AO23" s="1">
        <f t="shared" si="20"/>
        <v>0</v>
      </c>
      <c r="AP23" s="1">
        <f t="shared" si="33"/>
        <v>0.5133420832795047</v>
      </c>
      <c r="AQ23" s="1">
        <f t="shared" si="34"/>
        <v>-2.5842534625308521E-2</v>
      </c>
      <c r="AR23" s="1">
        <f t="shared" si="37"/>
        <v>-7.7836499667824105E-2</v>
      </c>
      <c r="AS23" s="1">
        <f t="shared" si="38"/>
        <v>8.3066785751265526E-2</v>
      </c>
      <c r="AT23" s="1">
        <f t="shared" si="39"/>
        <v>4.6763678959074177E-2</v>
      </c>
      <c r="AU23" s="1">
        <f t="shared" si="35"/>
        <v>-4.7287081888148043E-2</v>
      </c>
      <c r="AV23" s="1">
        <f t="shared" si="40"/>
        <v>-3.6303106792191349E-2</v>
      </c>
      <c r="AW23">
        <f t="shared" si="41"/>
        <v>7.2606213584382698E-2</v>
      </c>
    </row>
    <row r="24" spans="1:49" x14ac:dyDescent="0.2">
      <c r="A24">
        <f t="shared" si="29"/>
        <v>16</v>
      </c>
      <c r="B24">
        <f t="shared" si="30"/>
        <v>1.6000000000000003</v>
      </c>
      <c r="C24">
        <f t="shared" si="42"/>
        <v>0.25418658283290013</v>
      </c>
      <c r="D24">
        <f t="shared" si="43"/>
        <v>1.220703125E-4</v>
      </c>
      <c r="E24">
        <f t="shared" si="27"/>
        <v>1.8541865828329005</v>
      </c>
      <c r="F24">
        <f t="shared" si="28"/>
        <v>1.6001220703125003</v>
      </c>
      <c r="AC24">
        <f t="shared" si="11"/>
        <v>14</v>
      </c>
      <c r="AD24" s="1">
        <f t="shared" si="31"/>
        <v>0.48767497911552943</v>
      </c>
      <c r="AE24" s="1">
        <f t="shared" si="12"/>
        <v>0</v>
      </c>
      <c r="AF24" s="1">
        <f t="shared" si="36"/>
        <v>0.56957140373674653</v>
      </c>
      <c r="AG24" s="1">
        <f t="shared" si="14"/>
        <v>0.52781020828078318</v>
      </c>
      <c r="AH24" s="1">
        <f t="shared" si="15"/>
        <v>-1.5403705149817565E-2</v>
      </c>
      <c r="AI24" s="1">
        <f t="shared" si="16"/>
        <v>0.50470465055605684</v>
      </c>
      <c r="AJ24" s="1">
        <f t="shared" si="32"/>
        <v>0.923601331151647</v>
      </c>
      <c r="AK24" s="1">
        <f t="shared" si="17"/>
        <v>0.52010835570587444</v>
      </c>
      <c r="AL24">
        <f t="shared" si="18"/>
        <v>-6.4866753180689685E-2</v>
      </c>
      <c r="AN24">
        <f t="shared" si="19"/>
        <v>14</v>
      </c>
      <c r="AO24" s="1">
        <f t="shared" si="20"/>
        <v>0</v>
      </c>
      <c r="AP24" s="1">
        <f t="shared" si="33"/>
        <v>0.48767497911552943</v>
      </c>
      <c r="AQ24" s="1">
        <f t="shared" si="34"/>
        <v>-2.6378648306879509E-2</v>
      </c>
      <c r="AR24" s="1">
        <f t="shared" si="37"/>
        <v>-7.5054430555717103E-2</v>
      </c>
      <c r="AS24" s="1">
        <f t="shared" si="38"/>
        <v>7.9513857344108721E-2</v>
      </c>
      <c r="AT24" s="1">
        <f t="shared" si="39"/>
        <v>4.4216355460445979E-2</v>
      </c>
      <c r="AU24" s="1">
        <f t="shared" si="35"/>
        <v>-4.2774890962530919E-2</v>
      </c>
      <c r="AV24" s="1">
        <f t="shared" si="40"/>
        <v>-3.5297501883662742E-2</v>
      </c>
      <c r="AW24">
        <f t="shared" si="41"/>
        <v>7.0595003767325484E-2</v>
      </c>
    </row>
    <row r="25" spans="1:49" x14ac:dyDescent="0.2">
      <c r="A25">
        <f t="shared" si="29"/>
        <v>17</v>
      </c>
      <c r="B25">
        <f t="shared" si="30"/>
        <v>1.7000000000000004</v>
      </c>
      <c r="C25">
        <f t="shared" si="42"/>
        <v>0.22876792454961012</v>
      </c>
      <c r="D25">
        <f t="shared" si="43"/>
        <v>6.103515625E-5</v>
      </c>
      <c r="E25">
        <f t="shared" si="27"/>
        <v>1.9287679245496105</v>
      </c>
      <c r="F25">
        <f t="shared" si="28"/>
        <v>1.7000610351562504</v>
      </c>
      <c r="U25" s="2" t="s">
        <v>62</v>
      </c>
      <c r="AC25">
        <f t="shared" si="11"/>
        <v>15</v>
      </c>
      <c r="AD25" s="1">
        <f t="shared" si="31"/>
        <v>0.46329123015975293</v>
      </c>
      <c r="AE25" s="1">
        <f t="shared" si="12"/>
        <v>0</v>
      </c>
      <c r="AF25" s="1">
        <f t="shared" si="36"/>
        <v>0.57842215192211899</v>
      </c>
      <c r="AG25" s="1">
        <f t="shared" si="14"/>
        <v>0.52407887876206516</v>
      </c>
      <c r="AH25" s="1">
        <f t="shared" si="15"/>
        <v>-2.6892809617828251E-2</v>
      </c>
      <c r="AI25" s="1">
        <f t="shared" si="16"/>
        <v>0.48373966433532278</v>
      </c>
      <c r="AJ25" s="1">
        <f t="shared" si="32"/>
        <v>0.83356637312528314</v>
      </c>
      <c r="AK25" s="1">
        <f t="shared" si="17"/>
        <v>0.51063247395315103</v>
      </c>
      <c r="AL25">
        <f t="shared" si="18"/>
        <v>-9.4682487586796205E-2</v>
      </c>
      <c r="AN25">
        <f t="shared" si="19"/>
        <v>15</v>
      </c>
      <c r="AO25" s="1">
        <f t="shared" si="20"/>
        <v>0</v>
      </c>
      <c r="AP25" s="1">
        <f t="shared" si="33"/>
        <v>0.46329123015975293</v>
      </c>
      <c r="AQ25" s="1">
        <f t="shared" si="34"/>
        <v>-2.6788554373270795E-2</v>
      </c>
      <c r="AR25" s="1">
        <f t="shared" si="37"/>
        <v>-7.2351127169077781E-2</v>
      </c>
      <c r="AS25" s="1">
        <f t="shared" si="38"/>
        <v>7.6105930853585024E-2</v>
      </c>
      <c r="AT25" s="1">
        <f t="shared" si="39"/>
        <v>4.1807769111299756E-2</v>
      </c>
      <c r="AU25" s="1">
        <f t="shared" si="35"/>
        <v>-3.860508805894311E-2</v>
      </c>
      <c r="AV25" s="1">
        <f t="shared" si="40"/>
        <v>-3.4298161742285269E-2</v>
      </c>
      <c r="AW25">
        <f t="shared" si="41"/>
        <v>6.8596323484570551E-2</v>
      </c>
    </row>
    <row r="26" spans="1:49" x14ac:dyDescent="0.2">
      <c r="A26">
        <f t="shared" si="29"/>
        <v>18</v>
      </c>
      <c r="B26">
        <f t="shared" si="30"/>
        <v>1.8000000000000005</v>
      </c>
      <c r="C26">
        <f t="shared" si="42"/>
        <v>0.2058911320946491</v>
      </c>
      <c r="D26">
        <f t="shared" si="43"/>
        <v>3.0517578125E-5</v>
      </c>
      <c r="E26">
        <f t="shared" si="27"/>
        <v>2.0058911320946495</v>
      </c>
      <c r="F26">
        <f t="shared" si="28"/>
        <v>1.8000305175781255</v>
      </c>
      <c r="U26" s="2" t="s">
        <v>63</v>
      </c>
      <c r="AC26">
        <f t="shared" si="11"/>
        <v>16</v>
      </c>
      <c r="AD26" s="1">
        <f t="shared" si="31"/>
        <v>0.44012666865176525</v>
      </c>
      <c r="AE26" s="1">
        <f t="shared" si="12"/>
        <v>0</v>
      </c>
      <c r="AF26" s="1">
        <f t="shared" si="36"/>
        <v>0.58480075745219817</v>
      </c>
      <c r="AG26" s="1">
        <f t="shared" si="14"/>
        <v>0.51930212985880719</v>
      </c>
      <c r="AH26" s="1">
        <f t="shared" si="15"/>
        <v>-3.7140917928277145E-2</v>
      </c>
      <c r="AI26" s="1">
        <f t="shared" si="16"/>
        <v>0.46359075296639146</v>
      </c>
      <c r="AJ26" s="1">
        <f t="shared" si="32"/>
        <v>0.75041756543966531</v>
      </c>
      <c r="AK26" s="1">
        <f t="shared" si="17"/>
        <v>0.50073167089466863</v>
      </c>
      <c r="AL26">
        <f t="shared" si="18"/>
        <v>-0.12121000448580671</v>
      </c>
      <c r="AN26">
        <f t="shared" si="19"/>
        <v>16</v>
      </c>
      <c r="AO26" s="1">
        <f t="shared" si="20"/>
        <v>0</v>
      </c>
      <c r="AP26" s="1">
        <f t="shared" si="33"/>
        <v>0.44012666865176525</v>
      </c>
      <c r="AQ26" s="1">
        <f t="shared" si="34"/>
        <v>-2.7083967715412605E-2</v>
      </c>
      <c r="AR26" s="1">
        <f t="shared" si="37"/>
        <v>-6.9725931800517157E-2</v>
      </c>
      <c r="AS26" s="1">
        <f t="shared" si="38"/>
        <v>7.2837531074455564E-2</v>
      </c>
      <c r="AT26" s="1">
        <f t="shared" si="39"/>
        <v>3.9530364811166174E-2</v>
      </c>
      <c r="AU26" s="1">
        <f t="shared" si="35"/>
        <v>-3.475420449862833E-2</v>
      </c>
      <c r="AV26" s="1">
        <f t="shared" si="40"/>
        <v>-3.3307166263289389E-2</v>
      </c>
      <c r="AW26">
        <f t="shared" si="41"/>
        <v>6.6614332526578779E-2</v>
      </c>
    </row>
    <row r="27" spans="1:49" x14ac:dyDescent="0.2">
      <c r="A27">
        <f t="shared" si="29"/>
        <v>19</v>
      </c>
      <c r="B27">
        <f t="shared" si="30"/>
        <v>1.9000000000000006</v>
      </c>
      <c r="C27">
        <f t="shared" si="42"/>
        <v>0.18530201888518419</v>
      </c>
      <c r="D27">
        <f t="shared" si="43"/>
        <v>1.52587890625E-5</v>
      </c>
      <c r="E27">
        <f t="shared" si="27"/>
        <v>2.085302018885185</v>
      </c>
      <c r="F27">
        <f t="shared" si="28"/>
        <v>1.9000152587890631</v>
      </c>
      <c r="U27" s="2" t="s">
        <v>64</v>
      </c>
      <c r="AC27">
        <f t="shared" si="11"/>
        <v>17</v>
      </c>
      <c r="AD27" s="1">
        <f t="shared" si="31"/>
        <v>0.41812033521917696</v>
      </c>
      <c r="AE27" s="1">
        <f t="shared" si="12"/>
        <v>0</v>
      </c>
      <c r="AF27" s="1">
        <f t="shared" si="36"/>
        <v>0.58894117765188481</v>
      </c>
      <c r="AG27" s="1">
        <f t="shared" si="14"/>
        <v>0.51359921594830471</v>
      </c>
      <c r="AH27" s="1">
        <f t="shared" si="15"/>
        <v>-4.624631990187017E-2</v>
      </c>
      <c r="AI27" s="1">
        <f t="shared" si="16"/>
        <v>0.44422973609549948</v>
      </c>
      <c r="AJ27" s="1">
        <f t="shared" si="32"/>
        <v>0.6736809599652106</v>
      </c>
      <c r="AK27" s="1">
        <f t="shared" si="17"/>
        <v>0.49047605599736965</v>
      </c>
      <c r="AL27">
        <f t="shared" si="18"/>
        <v>-0.14471144155638532</v>
      </c>
      <c r="AN27">
        <f t="shared" si="19"/>
        <v>17</v>
      </c>
      <c r="AO27" s="1">
        <f t="shared" si="20"/>
        <v>0</v>
      </c>
      <c r="AP27" s="1">
        <f t="shared" si="33"/>
        <v>0.41812033521917696</v>
      </c>
      <c r="AQ27" s="1">
        <f t="shared" si="34"/>
        <v>-2.7275723634992997E-2</v>
      </c>
      <c r="AR27" s="1">
        <f t="shared" si="37"/>
        <v>-6.7178041262044824E-2</v>
      </c>
      <c r="AS27" s="1">
        <f t="shared" si="38"/>
        <v>6.970336006045659E-2</v>
      </c>
      <c r="AT27" s="1">
        <f t="shared" si="39"/>
        <v>3.7376998828640054E-2</v>
      </c>
      <c r="AU27" s="1">
        <f t="shared" si="35"/>
        <v>-3.1200290248730285E-2</v>
      </c>
      <c r="AV27" s="1">
        <f t="shared" si="40"/>
        <v>-3.2326361231816536E-2</v>
      </c>
      <c r="AW27">
        <f t="shared" si="41"/>
        <v>6.4652722463633044E-2</v>
      </c>
    </row>
    <row r="28" spans="1:49" x14ac:dyDescent="0.2">
      <c r="A28">
        <f t="shared" si="29"/>
        <v>20</v>
      </c>
      <c r="B28">
        <f t="shared" si="30"/>
        <v>2.0000000000000004</v>
      </c>
      <c r="C28">
        <f t="shared" si="42"/>
        <v>0.16677181699666577</v>
      </c>
      <c r="D28">
        <f t="shared" si="43"/>
        <v>7.62939453125E-6</v>
      </c>
      <c r="E28">
        <f t="shared" si="27"/>
        <v>2.1667718169966661</v>
      </c>
      <c r="F28">
        <f t="shared" si="28"/>
        <v>2.0000076293945317</v>
      </c>
      <c r="U28" s="2" t="s">
        <v>65</v>
      </c>
      <c r="AC28">
        <f t="shared" si="11"/>
        <v>18</v>
      </c>
      <c r="AD28" s="1">
        <f t="shared" si="31"/>
        <v>0.39721431845821809</v>
      </c>
      <c r="AE28" s="1">
        <f t="shared" si="12"/>
        <v>0</v>
      </c>
      <c r="AF28" s="1">
        <f t="shared" si="36"/>
        <v>0.591059672209718</v>
      </c>
      <c r="AG28" s="1">
        <f t="shared" si="14"/>
        <v>0.50707978678277832</v>
      </c>
      <c r="AH28" s="1">
        <f t="shared" si="15"/>
        <v>-5.4300420488872264E-2</v>
      </c>
      <c r="AI28" s="1">
        <f t="shared" si="16"/>
        <v>0.42562915604946988</v>
      </c>
      <c r="AJ28" s="1">
        <f t="shared" si="32"/>
        <v>0.60291335457436368</v>
      </c>
      <c r="AK28" s="1">
        <f t="shared" si="17"/>
        <v>0.47992957653834212</v>
      </c>
      <c r="AL28">
        <f t="shared" si="18"/>
        <v>-0.16543051616024812</v>
      </c>
      <c r="AN28">
        <f t="shared" si="19"/>
        <v>18</v>
      </c>
      <c r="AO28" s="1">
        <f t="shared" si="20"/>
        <v>0</v>
      </c>
      <c r="AP28" s="1">
        <f t="shared" si="33"/>
        <v>0.39721431845821809</v>
      </c>
      <c r="AQ28" s="1">
        <f t="shared" si="34"/>
        <v>-2.7373837800336434E-2</v>
      </c>
      <c r="AR28" s="1">
        <f t="shared" si="37"/>
        <v>-6.4706523856905562E-2</v>
      </c>
      <c r="AS28" s="1">
        <f t="shared" si="38"/>
        <v>6.6698293508152109E-2</v>
      </c>
      <c r="AT28" s="1">
        <f t="shared" si="39"/>
        <v>3.5340916405322595E-2</v>
      </c>
      <c r="AU28" s="1">
        <f t="shared" si="35"/>
        <v>-2.7922819220729096E-2</v>
      </c>
      <c r="AV28" s="1">
        <f t="shared" si="40"/>
        <v>-3.1357377102829515E-2</v>
      </c>
      <c r="AW28">
        <f t="shared" si="41"/>
        <v>6.2714754205659029E-2</v>
      </c>
    </row>
    <row r="29" spans="1:49" x14ac:dyDescent="0.2">
      <c r="A29">
        <f t="shared" si="29"/>
        <v>21</v>
      </c>
      <c r="B29">
        <f t="shared" si="30"/>
        <v>2.1000000000000005</v>
      </c>
      <c r="C29">
        <f t="shared" si="42"/>
        <v>0.15009463529699921</v>
      </c>
      <c r="D29">
        <f t="shared" si="43"/>
        <v>3.814697265625E-6</v>
      </c>
      <c r="E29">
        <f t="shared" si="27"/>
        <v>2.2500946352969997</v>
      </c>
      <c r="F29">
        <f t="shared" si="28"/>
        <v>2.1000038146972662</v>
      </c>
      <c r="U29" s="2" t="s">
        <v>78</v>
      </c>
      <c r="AC29">
        <f t="shared" si="11"/>
        <v>19</v>
      </c>
      <c r="AD29" s="1">
        <f t="shared" si="31"/>
        <v>0.37735360253530714</v>
      </c>
      <c r="AE29" s="1">
        <f t="shared" si="12"/>
        <v>0</v>
      </c>
      <c r="AF29" s="1">
        <f t="shared" si="36"/>
        <v>0.59135601426883422</v>
      </c>
      <c r="AG29" s="1">
        <f t="shared" si="14"/>
        <v>0.49984456573206315</v>
      </c>
      <c r="AH29" s="1">
        <f t="shared" si="15"/>
        <v>-6.1388191142696363E-2</v>
      </c>
      <c r="AI29" s="1">
        <f t="shared" si="16"/>
        <v>0.40776227901801865</v>
      </c>
      <c r="AJ29" s="1">
        <f t="shared" si="32"/>
        <v>0.53770037260742853</v>
      </c>
      <c r="AK29" s="1">
        <f t="shared" si="17"/>
        <v>0.46915047016071498</v>
      </c>
      <c r="AL29">
        <f t="shared" si="18"/>
        <v>-0.18359373525081557</v>
      </c>
      <c r="AN29">
        <f t="shared" si="19"/>
        <v>19</v>
      </c>
      <c r="AO29" s="1">
        <f t="shared" si="20"/>
        <v>0</v>
      </c>
      <c r="AP29" s="1">
        <f t="shared" si="33"/>
        <v>0.37735360253530714</v>
      </c>
      <c r="AQ29" s="1">
        <f t="shared" si="34"/>
        <v>-2.7387562335846254E-2</v>
      </c>
      <c r="AR29" s="1">
        <f t="shared" si="37"/>
        <v>-6.2310334975551926E-2</v>
      </c>
      <c r="AS29" s="1">
        <f t="shared" si="38"/>
        <v>6.38173770363238E-2</v>
      </c>
      <c r="AT29" s="1">
        <f t="shared" si="39"/>
        <v>3.3415730578933781E-2</v>
      </c>
      <c r="AU29" s="1">
        <f t="shared" si="35"/>
        <v>-2.4902600324445273E-2</v>
      </c>
      <c r="AV29" s="1">
        <f t="shared" si="40"/>
        <v>-3.0401646457390019E-2</v>
      </c>
      <c r="AW29">
        <f t="shared" si="41"/>
        <v>6.0803292914780038E-2</v>
      </c>
    </row>
    <row r="30" spans="1:49" x14ac:dyDescent="0.2">
      <c r="A30">
        <f t="shared" si="29"/>
        <v>22</v>
      </c>
      <c r="B30">
        <f t="shared" si="30"/>
        <v>2.2000000000000006</v>
      </c>
      <c r="C30">
        <f t="shared" si="42"/>
        <v>0.13508517176729928</v>
      </c>
      <c r="D30">
        <f t="shared" si="43"/>
        <v>1.9073486328125E-6</v>
      </c>
      <c r="E30">
        <f t="shared" si="27"/>
        <v>2.3350851717672998</v>
      </c>
      <c r="F30">
        <f t="shared" si="28"/>
        <v>2.2000019073486334</v>
      </c>
      <c r="U30" s="2" t="s">
        <v>66</v>
      </c>
      <c r="AC30">
        <f t="shared" si="11"/>
        <v>20</v>
      </c>
      <c r="AD30" s="1">
        <f t="shared" si="31"/>
        <v>0.35848592240854177</v>
      </c>
      <c r="AE30" s="1">
        <f t="shared" si="12"/>
        <v>0</v>
      </c>
      <c r="AF30" s="1">
        <f t="shared" si="36"/>
        <v>0.59001462322729914</v>
      </c>
      <c r="AG30" s="1">
        <f t="shared" si="14"/>
        <v>0.49198598334822913</v>
      </c>
      <c r="AH30" s="1">
        <f t="shared" si="15"/>
        <v>-6.7588592800121805E-2</v>
      </c>
      <c r="AI30" s="1">
        <f t="shared" si="16"/>
        <v>0.39060309414804639</v>
      </c>
      <c r="AJ30" s="1">
        <f t="shared" si="32"/>
        <v>0.47765465920165034</v>
      </c>
      <c r="AK30" s="1">
        <f t="shared" si="17"/>
        <v>0.4581916869481682</v>
      </c>
      <c r="AL30">
        <f t="shared" si="18"/>
        <v>-0.19941152907925275</v>
      </c>
      <c r="AN30">
        <f t="shared" si="19"/>
        <v>20</v>
      </c>
      <c r="AO30" s="1">
        <f t="shared" si="20"/>
        <v>0</v>
      </c>
      <c r="AP30" s="1">
        <f t="shared" si="33"/>
        <v>0.35848592240854177</v>
      </c>
      <c r="AQ30" s="1">
        <f t="shared" si="34"/>
        <v>-2.7325438285561228E-2</v>
      </c>
      <c r="AR30" s="1">
        <f t="shared" si="37"/>
        <v>-5.9988331413213448E-2</v>
      </c>
      <c r="AS30" s="1">
        <f t="shared" si="38"/>
        <v>6.1055822381631653E-2</v>
      </c>
      <c r="AT30" s="1">
        <f t="shared" si="39"/>
        <v>3.1595402159234023E-2</v>
      </c>
      <c r="AU30" s="1">
        <f t="shared" si="35"/>
        <v>-2.2121693934350574E-2</v>
      </c>
      <c r="AV30" s="1">
        <f t="shared" si="40"/>
        <v>-2.9460420222397629E-2</v>
      </c>
      <c r="AW30">
        <f t="shared" si="41"/>
        <v>5.8920840444795251E-2</v>
      </c>
    </row>
    <row r="31" spans="1:49" x14ac:dyDescent="0.2">
      <c r="A31">
        <f t="shared" si="29"/>
        <v>23</v>
      </c>
      <c r="B31">
        <f t="shared" si="30"/>
        <v>2.3000000000000007</v>
      </c>
      <c r="C31">
        <f t="shared" si="42"/>
        <v>0.12157665459056936</v>
      </c>
      <c r="D31">
        <f t="shared" si="43"/>
        <v>9.5367431640625E-7</v>
      </c>
      <c r="E31">
        <f t="shared" si="27"/>
        <v>2.4215766545905701</v>
      </c>
      <c r="F31">
        <f t="shared" si="28"/>
        <v>2.3000009536743171</v>
      </c>
      <c r="AC31">
        <f t="shared" si="11"/>
        <v>21</v>
      </c>
      <c r="AD31" s="1">
        <f t="shared" si="31"/>
        <v>0.34056162628811465</v>
      </c>
      <c r="AE31" s="1">
        <f t="shared" si="12"/>
        <v>0</v>
      </c>
      <c r="AF31" s="1">
        <f t="shared" si="36"/>
        <v>0.587205624126658</v>
      </c>
      <c r="AG31" s="1">
        <f t="shared" si="14"/>
        <v>0.48358876907138038</v>
      </c>
      <c r="AH31" s="1">
        <f t="shared" si="15"/>
        <v>-7.297497220450147E-2</v>
      </c>
      <c r="AI31" s="1">
        <f t="shared" si="16"/>
        <v>0.3741263107646281</v>
      </c>
      <c r="AJ31" s="1">
        <f t="shared" si="32"/>
        <v>0.42241418750749327</v>
      </c>
      <c r="AK31" s="1">
        <f t="shared" si="17"/>
        <v>0.44710128296912954</v>
      </c>
      <c r="AL31">
        <f t="shared" si="18"/>
        <v>-0.2130793133620299</v>
      </c>
      <c r="AN31">
        <f t="shared" si="19"/>
        <v>21</v>
      </c>
      <c r="AO31" s="1">
        <f t="shared" si="20"/>
        <v>0</v>
      </c>
      <c r="AP31" s="1">
        <f t="shared" si="33"/>
        <v>0.34056162628811465</v>
      </c>
      <c r="AQ31" s="1">
        <f t="shared" si="34"/>
        <v>-2.7195344676780964E-2</v>
      </c>
      <c r="AR31" s="1">
        <f t="shared" si="37"/>
        <v>-5.7739284500092497E-2</v>
      </c>
      <c r="AS31" s="1">
        <f t="shared" si="38"/>
        <v>5.8409003529398609E-2</v>
      </c>
      <c r="AT31" s="1">
        <f t="shared" si="39"/>
        <v>2.9874220794005417E-2</v>
      </c>
      <c r="AU31" s="1">
        <f t="shared" si="35"/>
        <v>-1.9563333445101319E-2</v>
      </c>
      <c r="AV31" s="1">
        <f t="shared" si="40"/>
        <v>-2.8534782735393192E-2</v>
      </c>
      <c r="AW31">
        <f t="shared" si="41"/>
        <v>5.7069565470786385E-2</v>
      </c>
    </row>
    <row r="32" spans="1:49" x14ac:dyDescent="0.2">
      <c r="A32">
        <f t="shared" si="29"/>
        <v>24</v>
      </c>
      <c r="B32">
        <f t="shared" si="30"/>
        <v>2.4000000000000008</v>
      </c>
      <c r="C32">
        <f t="shared" si="42"/>
        <v>0.10941898913151243</v>
      </c>
      <c r="D32">
        <f t="shared" si="43"/>
        <v>4.76837158203125E-7</v>
      </c>
      <c r="E32">
        <f t="shared" si="27"/>
        <v>2.5094189891315133</v>
      </c>
      <c r="F32">
        <f t="shared" si="28"/>
        <v>2.400000476837159</v>
      </c>
      <c r="AC32">
        <f t="shared" si="11"/>
        <v>22</v>
      </c>
      <c r="AD32" s="1">
        <f t="shared" si="31"/>
        <v>0.3235335449737089</v>
      </c>
      <c r="AE32" s="1">
        <f t="shared" si="12"/>
        <v>0</v>
      </c>
      <c r="AF32" s="1">
        <f t="shared" si="36"/>
        <v>0.58308583821117899</v>
      </c>
      <c r="AG32" s="1">
        <f t="shared" si="14"/>
        <v>0.47473050372309739</v>
      </c>
      <c r="AH32" s="1">
        <f t="shared" si="15"/>
        <v>-7.7615433204278106E-2</v>
      </c>
      <c r="AI32" s="1">
        <f t="shared" si="16"/>
        <v>0.35830735391668023</v>
      </c>
      <c r="AJ32" s="1">
        <f t="shared" si="32"/>
        <v>0.37164066822646691</v>
      </c>
      <c r="AK32" s="1">
        <f t="shared" si="17"/>
        <v>0.43592278712095833</v>
      </c>
      <c r="AL32">
        <f t="shared" si="18"/>
        <v>-0.22477848429449876</v>
      </c>
      <c r="AN32">
        <f t="shared" si="19"/>
        <v>22</v>
      </c>
      <c r="AO32" s="1">
        <f t="shared" si="20"/>
        <v>0</v>
      </c>
      <c r="AP32" s="1">
        <f t="shared" si="33"/>
        <v>0.3235335449737089</v>
      </c>
      <c r="AQ32" s="1">
        <f t="shared" si="34"/>
        <v>-2.7004544395988976E-2</v>
      </c>
      <c r="AR32" s="1">
        <f t="shared" si="37"/>
        <v>-5.5561892129190216E-2</v>
      </c>
      <c r="AS32" s="1">
        <f t="shared" si="38"/>
        <v>5.5872452796632673E-2</v>
      </c>
      <c r="AT32" s="1">
        <f t="shared" si="39"/>
        <v>2.824678706575879E-2</v>
      </c>
      <c r="AU32" s="1">
        <f t="shared" si="35"/>
        <v>-1.721185161221811E-2</v>
      </c>
      <c r="AV32" s="1">
        <f t="shared" si="40"/>
        <v>-2.7625665730873883E-2</v>
      </c>
      <c r="AW32">
        <f t="shared" si="41"/>
        <v>5.5251331461747766E-2</v>
      </c>
    </row>
    <row r="33" spans="29:49" x14ac:dyDescent="0.2">
      <c r="AC33">
        <f t="shared" si="11"/>
        <v>23</v>
      </c>
      <c r="AD33" s="1">
        <f t="shared" si="31"/>
        <v>0.30735686772502346</v>
      </c>
      <c r="AE33" s="1">
        <f t="shared" si="12"/>
        <v>0</v>
      </c>
      <c r="AF33" s="1">
        <f t="shared" si="36"/>
        <v>0.5777997089615613</v>
      </c>
      <c r="AG33" s="1">
        <f t="shared" si="14"/>
        <v>0.46548213527156557</v>
      </c>
      <c r="AH33" s="1">
        <f t="shared" si="15"/>
        <v>-8.1573184561235371E-2</v>
      </c>
      <c r="AI33" s="1">
        <f t="shared" si="16"/>
        <v>0.3431223584297125</v>
      </c>
      <c r="AJ33" s="1">
        <f t="shared" si="32"/>
        <v>0.32501805629137237</v>
      </c>
      <c r="AK33" s="1">
        <f t="shared" si="17"/>
        <v>0.42469554299094786</v>
      </c>
      <c r="AL33">
        <f t="shared" si="18"/>
        <v>-0.23467735053184879</v>
      </c>
      <c r="AN33">
        <f t="shared" si="19"/>
        <v>23</v>
      </c>
      <c r="AO33" s="1">
        <f t="shared" si="20"/>
        <v>0</v>
      </c>
      <c r="AP33" s="1">
        <f t="shared" si="33"/>
        <v>0.30735686772502346</v>
      </c>
      <c r="AQ33" s="1">
        <f t="shared" si="34"/>
        <v>-2.6759727076394707E-2</v>
      </c>
      <c r="AR33" s="1">
        <f t="shared" si="37"/>
        <v>-5.3454789761123014E-2</v>
      </c>
      <c r="AS33" s="1">
        <f t="shared" si="38"/>
        <v>5.3441856882789733E-2</v>
      </c>
      <c r="AT33" s="1">
        <f t="shared" si="39"/>
        <v>2.6707995563061585E-2</v>
      </c>
      <c r="AU33" s="1">
        <f t="shared" si="35"/>
        <v>-1.505261139173756E-2</v>
      </c>
      <c r="AV33" s="1">
        <f t="shared" si="40"/>
        <v>-2.6733861319728148E-2</v>
      </c>
      <c r="AW33">
        <f t="shared" si="41"/>
        <v>5.3467722639456289E-2</v>
      </c>
    </row>
    <row r="34" spans="29:49" x14ac:dyDescent="0.2">
      <c r="AC34">
        <f t="shared" si="11"/>
        <v>24</v>
      </c>
      <c r="AD34" s="1">
        <f t="shared" si="31"/>
        <v>0.29198902433877227</v>
      </c>
      <c r="AE34" s="1">
        <f t="shared" si="12"/>
        <v>0</v>
      </c>
      <c r="AF34" s="1">
        <f t="shared" si="36"/>
        <v>0.57148016764480669</v>
      </c>
      <c r="AG34" s="1">
        <f t="shared" si="14"/>
        <v>0.45590846019977349</v>
      </c>
      <c r="AH34" s="1">
        <f t="shared" si="15"/>
        <v>-8.4906865710787649E-2</v>
      </c>
      <c r="AI34" s="1">
        <f t="shared" si="16"/>
        <v>0.32854816163359202</v>
      </c>
      <c r="AJ34" s="1">
        <f t="shared" si="32"/>
        <v>0.28225114887388303</v>
      </c>
      <c r="AK34" s="1">
        <f t="shared" si="17"/>
        <v>0.41345502734437967</v>
      </c>
      <c r="AL34">
        <f t="shared" si="18"/>
        <v>-0.24293200601121467</v>
      </c>
      <c r="AN34">
        <f t="shared" si="19"/>
        <v>24</v>
      </c>
      <c r="AO34" s="1">
        <f t="shared" si="20"/>
        <v>0</v>
      </c>
      <c r="AP34" s="1">
        <f t="shared" si="33"/>
        <v>0.29198902433877227</v>
      </c>
      <c r="AQ34" s="1">
        <f t="shared" si="34"/>
        <v>-2.646704918427828E-2</v>
      </c>
      <c r="AR34" s="1">
        <f t="shared" si="37"/>
        <v>-5.1416560480003252E-2</v>
      </c>
      <c r="AS34" s="1">
        <f t="shared" si="38"/>
        <v>5.1113052902292594E-2</v>
      </c>
      <c r="AT34" s="1">
        <f t="shared" si="39"/>
        <v>2.5253018873435631E-2</v>
      </c>
      <c r="AU34" s="1">
        <f t="shared" si="35"/>
        <v>-1.3071941009521103E-2</v>
      </c>
      <c r="AV34" s="1">
        <f t="shared" si="40"/>
        <v>-2.5860034028856962E-2</v>
      </c>
      <c r="AW34">
        <f t="shared" si="41"/>
        <v>5.1720068057713911E-2</v>
      </c>
    </row>
    <row r="35" spans="29:49" x14ac:dyDescent="0.2">
      <c r="AC35">
        <f t="shared" si="11"/>
        <v>25</v>
      </c>
      <c r="AD35" s="1">
        <f t="shared" si="31"/>
        <v>0.27738957312183365</v>
      </c>
      <c r="AE35" s="1">
        <f t="shared" si="12"/>
        <v>0</v>
      </c>
      <c r="AF35" s="1">
        <f t="shared" si="36"/>
        <v>0.56424944217553374</v>
      </c>
      <c r="AG35" s="1">
        <f t="shared" si="14"/>
        <v>0.4460685726646833</v>
      </c>
      <c r="AH35" s="1">
        <f t="shared" si="15"/>
        <v>-8.7670851829939569E-2</v>
      </c>
      <c r="AI35" s="1">
        <f t="shared" si="16"/>
        <v>0.31456229491977394</v>
      </c>
      <c r="AJ35" s="1">
        <f t="shared" si="32"/>
        <v>0.24306426924721303</v>
      </c>
      <c r="AK35" s="1">
        <f t="shared" si="17"/>
        <v>0.4022331467497135</v>
      </c>
      <c r="AL35">
        <f t="shared" si="18"/>
        <v>-0.2496871472557598</v>
      </c>
      <c r="AN35">
        <f t="shared" si="19"/>
        <v>25</v>
      </c>
      <c r="AO35" s="1">
        <f t="shared" si="20"/>
        <v>0</v>
      </c>
      <c r="AP35" s="1">
        <f t="shared" si="33"/>
        <v>0.27738957312183365</v>
      </c>
      <c r="AQ35" s="1">
        <f t="shared" si="34"/>
        <v>-2.6132171479909354E-2</v>
      </c>
      <c r="AR35" s="1">
        <f t="shared" si="37"/>
        <v>-4.9445744169508296E-2</v>
      </c>
      <c r="AS35" s="1">
        <f t="shared" si="38"/>
        <v>4.8882024411446207E-2</v>
      </c>
      <c r="AT35" s="1">
        <f t="shared" si="39"/>
        <v>2.3877292447661021E-2</v>
      </c>
      <c r="AU35" s="1">
        <f t="shared" si="35"/>
        <v>-1.1257073006783823E-2</v>
      </c>
      <c r="AV35" s="1">
        <f t="shared" si="40"/>
        <v>-2.5004731963785186E-2</v>
      </c>
      <c r="AW35">
        <f t="shared" si="41"/>
        <v>5.0009463927570372E-2</v>
      </c>
    </row>
    <row r="36" spans="29:49" x14ac:dyDescent="0.2">
      <c r="AC36">
        <f t="shared" si="11"/>
        <v>26</v>
      </c>
      <c r="AD36" s="1">
        <f t="shared" si="31"/>
        <v>0.26352009446574198</v>
      </c>
      <c r="AE36" s="1">
        <f t="shared" si="12"/>
        <v>0</v>
      </c>
      <c r="AF36" s="1">
        <f t="shared" si="36"/>
        <v>0.5562198128523258</v>
      </c>
      <c r="AG36" s="1">
        <f t="shared" si="14"/>
        <v>0.43601628350043264</v>
      </c>
      <c r="AH36" s="1">
        <f t="shared" si="15"/>
        <v>-8.9915539486995294E-2</v>
      </c>
      <c r="AI36" s="1">
        <f t="shared" si="16"/>
        <v>0.30114297426993974</v>
      </c>
      <c r="AJ36" s="1">
        <f t="shared" si="32"/>
        <v>0.20720003135448051</v>
      </c>
      <c r="AK36" s="1">
        <f t="shared" si="17"/>
        <v>0.39105851375693501</v>
      </c>
      <c r="AL36">
        <f t="shared" si="18"/>
        <v>-0.25507683858238606</v>
      </c>
      <c r="AN36">
        <f t="shared" si="19"/>
        <v>26</v>
      </c>
      <c r="AO36" s="1">
        <f t="shared" si="20"/>
        <v>0</v>
      </c>
      <c r="AP36" s="1">
        <f t="shared" si="33"/>
        <v>0.26352009446574198</v>
      </c>
      <c r="AQ36" s="1">
        <f t="shared" si="34"/>
        <v>-2.576029401808122E-2</v>
      </c>
      <c r="AR36" s="1">
        <f t="shared" si="37"/>
        <v>-4.7540845873626905E-2</v>
      </c>
      <c r="AS36" s="1">
        <f t="shared" si="38"/>
        <v>4.6744897441119801E-2</v>
      </c>
      <c r="AT36" s="1">
        <f t="shared" si="39"/>
        <v>2.2576500288052796E-2</v>
      </c>
      <c r="AU36" s="1">
        <f t="shared" si="35"/>
        <v>-9.596087023358478E-3</v>
      </c>
      <c r="AV36" s="1">
        <f t="shared" si="40"/>
        <v>-2.4168397153067005E-2</v>
      </c>
      <c r="AW36">
        <f t="shared" si="41"/>
        <v>4.8336794306134016E-2</v>
      </c>
    </row>
    <row r="37" spans="29:49" x14ac:dyDescent="0.2">
      <c r="AC37">
        <f t="shared" si="11"/>
        <v>27</v>
      </c>
      <c r="AD37" s="1">
        <f t="shared" si="31"/>
        <v>0.25034408974245487</v>
      </c>
      <c r="AE37" s="1">
        <f t="shared" si="12"/>
        <v>0</v>
      </c>
      <c r="AF37" s="1">
        <f t="shared" si="36"/>
        <v>0.54749431831487971</v>
      </c>
      <c r="AG37" s="1">
        <f t="shared" si="14"/>
        <v>0.42580051099190852</v>
      </c>
      <c r="AH37" s="1">
        <f t="shared" si="15"/>
        <v>-9.1687614070374429E-2</v>
      </c>
      <c r="AI37" s="1">
        <f t="shared" si="16"/>
        <v>0.28826908988634686</v>
      </c>
      <c r="AJ37" s="1">
        <f t="shared" si="32"/>
        <v>0.17441818023744338</v>
      </c>
      <c r="AK37" s="1">
        <f t="shared" si="17"/>
        <v>0.37995670395672132</v>
      </c>
      <c r="AL37">
        <f t="shared" si="18"/>
        <v>-0.25922522842853285</v>
      </c>
      <c r="AN37">
        <f t="shared" si="19"/>
        <v>27</v>
      </c>
      <c r="AO37" s="1">
        <f t="shared" si="20"/>
        <v>0</v>
      </c>
      <c r="AP37" s="1">
        <f t="shared" si="33"/>
        <v>0.25034408974245487</v>
      </c>
      <c r="AQ37" s="1">
        <f t="shared" si="34"/>
        <v>-2.5356188843213154E-2</v>
      </c>
      <c r="AR37" s="1">
        <f t="shared" si="37"/>
        <v>-4.5700343402233279E-2</v>
      </c>
      <c r="AS37" s="1">
        <f t="shared" si="38"/>
        <v>4.4697936545394674E-2</v>
      </c>
      <c r="AT37" s="1">
        <f t="shared" si="39"/>
        <v>2.1346561415858729E-2</v>
      </c>
      <c r="AU37" s="1">
        <f t="shared" si="35"/>
        <v>-8.0778560942922212E-3</v>
      </c>
      <c r="AV37" s="1">
        <f t="shared" si="40"/>
        <v>-2.3351375129535945E-2</v>
      </c>
      <c r="AW37">
        <f t="shared" si="41"/>
        <v>4.6702750259071883E-2</v>
      </c>
    </row>
    <row r="38" spans="29:49" x14ac:dyDescent="0.2">
      <c r="AC38">
        <f t="shared" si="11"/>
        <v>28</v>
      </c>
      <c r="AD38" s="1">
        <f t="shared" si="31"/>
        <v>0.2378268852553321</v>
      </c>
      <c r="AE38" s="1">
        <f t="shared" si="12"/>
        <v>0</v>
      </c>
      <c r="AF38" s="1">
        <f t="shared" si="36"/>
        <v>0.53816741486294384</v>
      </c>
      <c r="AG38" s="1">
        <f t="shared" si="14"/>
        <v>0.41546564522596208</v>
      </c>
      <c r="AH38" s="1">
        <f t="shared" si="15"/>
        <v>-9.3030300121711193E-2</v>
      </c>
      <c r="AI38" s="1">
        <f t="shared" si="16"/>
        <v>0.27592019504339521</v>
      </c>
      <c r="AJ38" s="1">
        <f t="shared" si="32"/>
        <v>0.14449450376656336</v>
      </c>
      <c r="AK38" s="1">
        <f t="shared" si="17"/>
        <v>0.36895049516510642</v>
      </c>
      <c r="AL38">
        <f t="shared" si="18"/>
        <v>-0.26224721981954863</v>
      </c>
      <c r="AN38">
        <f t="shared" si="19"/>
        <v>28</v>
      </c>
      <c r="AO38" s="1">
        <f t="shared" si="20"/>
        <v>0</v>
      </c>
      <c r="AP38" s="1">
        <f t="shared" si="33"/>
        <v>0.2378268852553321</v>
      </c>
      <c r="AQ38" s="1">
        <f t="shared" si="34"/>
        <v>-2.4924230524490134E-2</v>
      </c>
      <c r="AR38" s="1">
        <f t="shared" si="37"/>
        <v>-4.3922694237577366E-2</v>
      </c>
      <c r="AS38" s="1">
        <f t="shared" si="38"/>
        <v>4.2737540875296791E-2</v>
      </c>
      <c r="AT38" s="1">
        <f t="shared" si="39"/>
        <v>2.0183617075367817E-2</v>
      </c>
      <c r="AU38" s="1">
        <f t="shared" si="35"/>
        <v>-6.6919962486335777E-3</v>
      </c>
      <c r="AV38" s="1">
        <f t="shared" si="40"/>
        <v>-2.2553923799928974E-2</v>
      </c>
      <c r="AW38">
        <f t="shared" si="41"/>
        <v>4.5107847599857948E-2</v>
      </c>
    </row>
    <row r="39" spans="29:49" x14ac:dyDescent="0.2">
      <c r="AC39">
        <f t="shared" ref="AC39:AC60" si="44">AC38+1</f>
        <v>29</v>
      </c>
      <c r="AD39" s="1">
        <f t="shared" si="31"/>
        <v>0.22593554099256549</v>
      </c>
      <c r="AE39" s="1">
        <f t="shared" si="12"/>
        <v>0</v>
      </c>
      <c r="AF39" s="1">
        <f t="shared" si="36"/>
        <v>0.52832559208553442</v>
      </c>
      <c r="AG39" s="1">
        <f t="shared" ref="AG39:AG60" si="45">$W$8*AF39+$W$9*AD39+$W$10*AE39</f>
        <v>0.40505188771564948</v>
      </c>
      <c r="AH39" s="1">
        <f t="shared" si="15"/>
        <v>-9.3983595630513228E-2</v>
      </c>
      <c r="AI39" s="1">
        <f t="shared" si="16"/>
        <v>0.26407649426987967</v>
      </c>
      <c r="AJ39" s="1">
        <f t="shared" si="32"/>
        <v>0.11721981138297632</v>
      </c>
      <c r="AK39" s="1">
        <f t="shared" si="17"/>
        <v>0.3580600899003929</v>
      </c>
      <c r="AL39">
        <f t="shared" si="18"/>
        <v>-0.26424909781565475</v>
      </c>
      <c r="AN39">
        <f t="shared" si="19"/>
        <v>29</v>
      </c>
      <c r="AO39" s="1">
        <f t="shared" si="20"/>
        <v>0</v>
      </c>
      <c r="AP39" s="1">
        <f t="shared" si="33"/>
        <v>0.22593554099256549</v>
      </c>
      <c r="AQ39" s="1">
        <f t="shared" si="34"/>
        <v>-2.4468424667593722E-2</v>
      </c>
      <c r="AR39" s="1">
        <f t="shared" si="37"/>
        <v>-4.2206341793979238E-2</v>
      </c>
      <c r="AS39" s="1">
        <f t="shared" si="38"/>
        <v>4.0860240285737606E-2</v>
      </c>
      <c r="AT39" s="1">
        <f t="shared" si="39"/>
        <v>1.9084018634627165E-2</v>
      </c>
      <c r="AU39" s="1">
        <f t="shared" si="35"/>
        <v>-5.4288192117514164E-3</v>
      </c>
      <c r="AV39" s="1">
        <f t="shared" si="40"/>
        <v>-2.1776221651110442E-2</v>
      </c>
      <c r="AW39">
        <f t="shared" si="41"/>
        <v>4.3552443302220883E-2</v>
      </c>
    </row>
    <row r="40" spans="29:49" x14ac:dyDescent="0.2">
      <c r="AC40">
        <f t="shared" si="44"/>
        <v>30</v>
      </c>
      <c r="AD40" s="1">
        <f t="shared" si="31"/>
        <v>0.21463876394293721</v>
      </c>
      <c r="AE40" s="1">
        <f t="shared" si="12"/>
        <v>0</v>
      </c>
      <c r="AF40" s="1">
        <f t="shared" si="36"/>
        <v>0.51804794756797057</v>
      </c>
      <c r="AG40" s="1">
        <f t="shared" si="45"/>
        <v>0.3945955678877664</v>
      </c>
      <c r="AH40" s="1">
        <f t="shared" si="15"/>
        <v>-9.4584491283781699E-2</v>
      </c>
      <c r="AI40" s="1">
        <f t="shared" si="16"/>
        <v>0.25271883096209385</v>
      </c>
      <c r="AJ40" s="1">
        <f t="shared" si="32"/>
        <v>9.2398975816792461E-2</v>
      </c>
      <c r="AK40" s="1">
        <f t="shared" si="17"/>
        <v>0.34730332224587557</v>
      </c>
      <c r="AL40">
        <f t="shared" si="18"/>
        <v>-0.26532911660587671</v>
      </c>
      <c r="AN40">
        <f t="shared" si="19"/>
        <v>30</v>
      </c>
      <c r="AO40" s="1">
        <f t="shared" si="20"/>
        <v>0</v>
      </c>
      <c r="AP40" s="1">
        <f t="shared" si="33"/>
        <v>0.21463876394293721</v>
      </c>
      <c r="AQ40" s="1">
        <f t="shared" si="34"/>
        <v>-2.3992434531197666E-2</v>
      </c>
      <c r="AR40" s="1">
        <f t="shared" si="37"/>
        <v>-4.0549721079458367E-2</v>
      </c>
      <c r="AS40" s="1">
        <f t="shared" si="38"/>
        <v>3.9062691482870976E-2</v>
      </c>
      <c r="AT40" s="1">
        <f t="shared" si="39"/>
        <v>1.8044316144848093E-2</v>
      </c>
      <c r="AU40" s="1">
        <f t="shared" si="35"/>
        <v>-4.2792880242870993E-3</v>
      </c>
      <c r="AV40" s="1">
        <f t="shared" si="40"/>
        <v>-2.1018375338022883E-2</v>
      </c>
      <c r="AW40">
        <f t="shared" si="41"/>
        <v>4.2036750676045759E-2</v>
      </c>
    </row>
    <row r="41" spans="29:49" x14ac:dyDescent="0.2">
      <c r="AC41">
        <f t="shared" si="44"/>
        <v>31</v>
      </c>
      <c r="AD41" s="1">
        <f t="shared" si="31"/>
        <v>0.20390682574579033</v>
      </c>
      <c r="AE41" s="1">
        <f t="shared" si="12"/>
        <v>0</v>
      </c>
      <c r="AF41" s="1">
        <f t="shared" si="36"/>
        <v>0.50740672327419112</v>
      </c>
      <c r="AG41" s="1">
        <f t="shared" si="45"/>
        <v>0.38412943792518633</v>
      </c>
      <c r="AH41" s="1">
        <f t="shared" si="15"/>
        <v>-9.4867175603914819E-2</v>
      </c>
      <c r="AI41" s="1">
        <f t="shared" si="16"/>
        <v>0.24182867451931406</v>
      </c>
      <c r="AJ41" s="1">
        <f t="shared" si="32"/>
        <v>6.9850033985176863E-2</v>
      </c>
      <c r="AK41" s="1">
        <f t="shared" si="17"/>
        <v>0.33669585012322889</v>
      </c>
      <c r="AL41">
        <f t="shared" si="18"/>
        <v>-0.26557804875487706</v>
      </c>
      <c r="AN41">
        <f t="shared" si="19"/>
        <v>31</v>
      </c>
      <c r="AO41" s="1">
        <f t="shared" si="20"/>
        <v>0</v>
      </c>
      <c r="AP41" s="1">
        <f t="shared" si="33"/>
        <v>0.20390682574579033</v>
      </c>
      <c r="AQ41" s="1">
        <f t="shared" si="34"/>
        <v>-2.3499605868524901E-2</v>
      </c>
      <c r="AR41" s="1">
        <f t="shared" si="37"/>
        <v>-3.8951263804700959E-2</v>
      </c>
      <c r="AS41" s="1">
        <f t="shared" si="38"/>
        <v>3.7341674218231195E-2</v>
      </c>
      <c r="AT41" s="1">
        <f t="shared" si="39"/>
        <v>1.7061247522645828E-2</v>
      </c>
      <c r="AU41" s="1">
        <f t="shared" si="35"/>
        <v>-3.2349754019079802E-3</v>
      </c>
      <c r="AV41" s="1">
        <f t="shared" si="40"/>
        <v>-2.0280426695585368E-2</v>
      </c>
      <c r="AW41">
        <f t="shared" si="41"/>
        <v>4.0560853391170729E-2</v>
      </c>
    </row>
    <row r="42" spans="29:49" x14ac:dyDescent="0.2">
      <c r="AC42">
        <f t="shared" si="44"/>
        <v>32</v>
      </c>
      <c r="AD42" s="1">
        <f t="shared" si="31"/>
        <v>0.19371148445850081</v>
      </c>
      <c r="AE42" s="1">
        <f t="shared" si="12"/>
        <v>0</v>
      </c>
      <c r="AF42" s="1">
        <f t="shared" si="36"/>
        <v>0.49646780604196583</v>
      </c>
      <c r="AG42" s="1">
        <f t="shared" si="45"/>
        <v>0.37368294736274388</v>
      </c>
      <c r="AH42" s="1">
        <f t="shared" si="15"/>
        <v>-9.4863226851705632E-2</v>
      </c>
      <c r="AI42" s="1">
        <f t="shared" si="16"/>
        <v>0.23138810708518542</v>
      </c>
      <c r="AJ42" s="1">
        <f t="shared" si="32"/>
        <v>4.9403343498695906E-2</v>
      </c>
      <c r="AK42" s="1">
        <f t="shared" si="17"/>
        <v>0.32625133393689104</v>
      </c>
      <c r="AL42">
        <f t="shared" si="18"/>
        <v>-0.26507969895678041</v>
      </c>
      <c r="AN42">
        <f t="shared" si="19"/>
        <v>32</v>
      </c>
      <c r="AO42" s="1">
        <f t="shared" si="20"/>
        <v>0</v>
      </c>
      <c r="AP42" s="1">
        <f t="shared" ref="AP42:AP60" si="46">$K$15*AP41</f>
        <v>0.19371148445850081</v>
      </c>
      <c r="AQ42" s="1">
        <f t="shared" si="34"/>
        <v>-2.2992990106859481E-2</v>
      </c>
      <c r="AR42" s="1">
        <f t="shared" si="37"/>
        <v>-3.7409402981655654E-2</v>
      </c>
      <c r="AS42" s="1">
        <f t="shared" si="38"/>
        <v>3.5694087535243002E-2</v>
      </c>
      <c r="AT42" s="1">
        <f t="shared" si="39"/>
        <v>1.6131728321208839E-2</v>
      </c>
      <c r="AU42" s="1">
        <f t="shared" si="35"/>
        <v>-2.2880246704562318E-3</v>
      </c>
      <c r="AV42" s="1">
        <f t="shared" si="40"/>
        <v>-1.9562359214034163E-2</v>
      </c>
      <c r="AW42">
        <f t="shared" si="41"/>
        <v>3.912471842806832E-2</v>
      </c>
    </row>
    <row r="43" spans="29:49" x14ac:dyDescent="0.2">
      <c r="AC43">
        <f t="shared" si="44"/>
        <v>33</v>
      </c>
      <c r="AD43" s="1">
        <f t="shared" ref="AD43:AD60" si="47">$K$14*AD42</f>
        <v>0.18402591023557577</v>
      </c>
      <c r="AE43" s="1">
        <f t="shared" si="12"/>
        <v>0</v>
      </c>
      <c r="AF43" s="1">
        <f t="shared" si="36"/>
        <v>0.48529119447838409</v>
      </c>
      <c r="AG43" s="1">
        <f t="shared" si="45"/>
        <v>0.36328249874825641</v>
      </c>
      <c r="AH43" s="1">
        <f t="shared" si="15"/>
        <v>-9.4601792518093461E-2</v>
      </c>
      <c r="AI43" s="1">
        <f t="shared" si="16"/>
        <v>0.22137980997111623</v>
      </c>
      <c r="AJ43" s="1">
        <f t="shared" si="32"/>
        <v>3.0900791416308415E-2</v>
      </c>
      <c r="AK43" s="1">
        <f t="shared" si="17"/>
        <v>0.3159816024892097</v>
      </c>
      <c r="AL43">
        <f t="shared" si="18"/>
        <v>-0.26391138450726787</v>
      </c>
      <c r="AN43">
        <f t="shared" si="19"/>
        <v>33</v>
      </c>
      <c r="AO43" s="1">
        <f t="shared" si="20"/>
        <v>0</v>
      </c>
      <c r="AP43" s="1">
        <f t="shared" si="46"/>
        <v>0.18402591023557577</v>
      </c>
      <c r="AQ43" s="1">
        <f t="shared" si="34"/>
        <v>-2.2475365970949401E-2</v>
      </c>
      <c r="AR43" s="1">
        <f t="shared" si="37"/>
        <v>-3.5922577051136315E-2</v>
      </c>
      <c r="AS43" s="1">
        <f t="shared" si="38"/>
        <v>3.4116946072983816E-2</v>
      </c>
      <c r="AT43" s="1">
        <f t="shared" si="39"/>
        <v>1.5252842058339409E-2</v>
      </c>
      <c r="AU43" s="1">
        <f t="shared" si="35"/>
        <v>-1.4311131208964364E-3</v>
      </c>
      <c r="AV43" s="1">
        <f t="shared" si="40"/>
        <v>-1.8864104014644407E-2</v>
      </c>
      <c r="AW43">
        <f t="shared" si="41"/>
        <v>3.7728208029288807E-2</v>
      </c>
    </row>
    <row r="44" spans="29:49" x14ac:dyDescent="0.2">
      <c r="AC44">
        <f t="shared" si="44"/>
        <v>34</v>
      </c>
      <c r="AD44" s="1">
        <f t="shared" si="47"/>
        <v>0.17482461472379698</v>
      </c>
      <c r="AE44" s="1">
        <f t="shared" si="12"/>
        <v>0</v>
      </c>
      <c r="AF44" s="1">
        <f t="shared" si="36"/>
        <v>0.47393143440183222</v>
      </c>
      <c r="AG44" s="1">
        <f t="shared" si="45"/>
        <v>0.35295168559842938</v>
      </c>
      <c r="AH44" s="1">
        <f t="shared" si="15"/>
        <v>-9.4109757178344799E-2</v>
      </c>
      <c r="AI44" s="1">
        <f t="shared" si="16"/>
        <v>0.21178704983091218</v>
      </c>
      <c r="AJ44" s="1">
        <f t="shared" si="32"/>
        <v>1.4195052088837645E-2</v>
      </c>
      <c r="AK44" s="1">
        <f t="shared" si="17"/>
        <v>0.30589680700925698</v>
      </c>
      <c r="AL44">
        <f t="shared" si="18"/>
        <v>-0.26214438457092004</v>
      </c>
      <c r="AN44">
        <f t="shared" si="19"/>
        <v>34</v>
      </c>
      <c r="AO44" s="1">
        <f t="shared" si="20"/>
        <v>0</v>
      </c>
      <c r="AP44" s="1">
        <f t="shared" si="46"/>
        <v>0.17482461472379698</v>
      </c>
      <c r="AQ44" s="1">
        <f t="shared" si="34"/>
        <v>-2.1949259649698079E-2</v>
      </c>
      <c r="AR44" s="1">
        <f t="shared" si="37"/>
        <v>-3.448923357608831E-2</v>
      </c>
      <c r="AS44" s="1">
        <f t="shared" si="38"/>
        <v>3.2607376431426742E-2</v>
      </c>
      <c r="AT44" s="1">
        <f t="shared" si="39"/>
        <v>1.4421831071051799E-2</v>
      </c>
      <c r="AU44" s="1">
        <f t="shared" si="35"/>
        <v>-6.574176377055832E-4</v>
      </c>
      <c r="AV44" s="1">
        <f t="shared" si="40"/>
        <v>-1.8185545360374943E-2</v>
      </c>
      <c r="AW44">
        <f t="shared" si="41"/>
        <v>3.6371090720749878E-2</v>
      </c>
    </row>
    <row r="45" spans="29:49" x14ac:dyDescent="0.2">
      <c r="AC45">
        <f t="shared" si="44"/>
        <v>35</v>
      </c>
      <c r="AD45" s="1">
        <f t="shared" si="47"/>
        <v>0.16608338398760714</v>
      </c>
      <c r="AE45" s="1">
        <f t="shared" si="12"/>
        <v>0</v>
      </c>
      <c r="AF45" s="1">
        <f t="shared" si="36"/>
        <v>0.46243802484400742</v>
      </c>
      <c r="AG45" s="1">
        <f t="shared" si="45"/>
        <v>0.34271151380251397</v>
      </c>
      <c r="AH45" s="1">
        <f t="shared" si="15"/>
        <v>-9.3411899435328072E-2</v>
      </c>
      <c r="AI45" s="1">
        <f t="shared" si="16"/>
        <v>0.20259366464952183</v>
      </c>
      <c r="AJ45" s="1">
        <f t="shared" si="32"/>
        <v>-8.5110888143591357E-4</v>
      </c>
      <c r="AK45" s="1">
        <f t="shared" si="17"/>
        <v>0.2960055640848499</v>
      </c>
      <c r="AL45">
        <f t="shared" si="18"/>
        <v>-0.25984436019448559</v>
      </c>
      <c r="AN45">
        <f t="shared" si="19"/>
        <v>35</v>
      </c>
      <c r="AO45" s="1">
        <f t="shared" si="20"/>
        <v>0</v>
      </c>
      <c r="AP45" s="1">
        <f t="shared" si="46"/>
        <v>0.16608338398760714</v>
      </c>
      <c r="AQ45" s="1">
        <f t="shared" si="34"/>
        <v>-2.1416963599398271E-2</v>
      </c>
      <c r="AR45" s="1">
        <f t="shared" si="37"/>
        <v>-3.3107832534629192E-2</v>
      </c>
      <c r="AS45" s="1">
        <f t="shared" si="38"/>
        <v>3.1162613601795723E-2</v>
      </c>
      <c r="AT45" s="1">
        <f t="shared" si="39"/>
        <v>1.3636087868064393E-2</v>
      </c>
      <c r="AU45" s="1">
        <f t="shared" si="35"/>
        <v>3.9417536953190169E-5</v>
      </c>
      <c r="AV45" s="1">
        <f t="shared" si="40"/>
        <v>-1.752652573373133E-2</v>
      </c>
      <c r="AW45">
        <f t="shared" si="41"/>
        <v>3.5053051467462668E-2</v>
      </c>
    </row>
    <row r="46" spans="29:49" x14ac:dyDescent="0.2">
      <c r="AC46">
        <f t="shared" si="44"/>
        <v>36</v>
      </c>
      <c r="AD46" s="1">
        <f t="shared" si="47"/>
        <v>0.15777921478822676</v>
      </c>
      <c r="AE46" s="1">
        <f t="shared" si="12"/>
        <v>0</v>
      </c>
      <c r="AF46" s="1">
        <f t="shared" si="36"/>
        <v>0.45085579650087138</v>
      </c>
      <c r="AG46" s="1">
        <f t="shared" si="45"/>
        <v>0.33258060755439439</v>
      </c>
      <c r="AH46" s="1">
        <f t="shared" si="15"/>
        <v>-9.2531038634343254E-2</v>
      </c>
      <c r="AI46" s="1">
        <f t="shared" si="16"/>
        <v>0.19378404960287945</v>
      </c>
      <c r="AJ46" s="1">
        <f t="shared" si="32"/>
        <v>-1.4365487360659901E-2</v>
      </c>
      <c r="AK46" s="1">
        <f t="shared" si="17"/>
        <v>0.28631508823722274</v>
      </c>
      <c r="AL46">
        <f t="shared" si="18"/>
        <v>-0.25707174689799195</v>
      </c>
      <c r="AN46">
        <f t="shared" si="19"/>
        <v>36</v>
      </c>
      <c r="AO46" s="1">
        <f t="shared" si="20"/>
        <v>0</v>
      </c>
      <c r="AP46" s="1">
        <f t="shared" si="46"/>
        <v>0.15777921478822676</v>
      </c>
      <c r="AQ46" s="1">
        <f t="shared" si="34"/>
        <v>-2.0880554070989488E-2</v>
      </c>
      <c r="AR46" s="1">
        <f t="shared" si="37"/>
        <v>-3.1776849244595104E-2</v>
      </c>
      <c r="AS46" s="1">
        <f t="shared" si="38"/>
        <v>2.9779997465118328E-2</v>
      </c>
      <c r="AT46" s="1">
        <f t="shared" si="39"/>
        <v>1.2893146953082388E-2</v>
      </c>
      <c r="AU46" s="1">
        <f t="shared" si="35"/>
        <v>6.6531103274792419E-4</v>
      </c>
      <c r="AV46" s="1">
        <f t="shared" si="40"/>
        <v>-1.688685051203594E-2</v>
      </c>
      <c r="AW46">
        <f t="shared" si="41"/>
        <v>3.3773701024071873E-2</v>
      </c>
    </row>
    <row r="47" spans="29:49" x14ac:dyDescent="0.2">
      <c r="AC47">
        <f t="shared" si="44"/>
        <v>37</v>
      </c>
      <c r="AD47" s="1">
        <f t="shared" si="47"/>
        <v>0.14989025404881542</v>
      </c>
      <c r="AE47" s="1">
        <f t="shared" si="12"/>
        <v>0</v>
      </c>
      <c r="AF47" s="1">
        <f t="shared" si="36"/>
        <v>0.43922526440433313</v>
      </c>
      <c r="AG47" s="1">
        <f t="shared" si="45"/>
        <v>0.32257540082598746</v>
      </c>
      <c r="AH47" s="1">
        <f t="shared" si="15"/>
        <v>-9.1488171990399283E-2</v>
      </c>
      <c r="AI47" s="1">
        <f t="shared" si="16"/>
        <v>0.18534314284038847</v>
      </c>
      <c r="AJ47" s="1">
        <f t="shared" si="32"/>
        <v>-2.6467052711940942E-2</v>
      </c>
      <c r="AK47" s="1">
        <f t="shared" si="17"/>
        <v>0.27683131483078777</v>
      </c>
      <c r="AL47">
        <f t="shared" si="18"/>
        <v>-0.25388212156394463</v>
      </c>
      <c r="AN47">
        <f t="shared" si="19"/>
        <v>37</v>
      </c>
      <c r="AO47" s="1">
        <f t="shared" si="20"/>
        <v>0</v>
      </c>
      <c r="AP47" s="1">
        <f t="shared" si="46"/>
        <v>0.14989025404881542</v>
      </c>
      <c r="AQ47" s="1">
        <f t="shared" si="34"/>
        <v>-2.0341907443396055E-2</v>
      </c>
      <c r="AR47" s="1">
        <f t="shared" si="37"/>
        <v>-3.0494776949100702E-2</v>
      </c>
      <c r="AS47" s="1">
        <f t="shared" si="38"/>
        <v>2.8456969361562424E-2</v>
      </c>
      <c r="AT47" s="1">
        <f t="shared" si="39"/>
        <v>1.2190677093242929E-2</v>
      </c>
      <c r="AU47" s="1">
        <f t="shared" si="35"/>
        <v>1.2257726961492563E-3</v>
      </c>
      <c r="AV47" s="1">
        <f t="shared" si="40"/>
        <v>-1.6266292268319493E-2</v>
      </c>
      <c r="AW47">
        <f t="shared" si="41"/>
        <v>3.2532584536638987E-2</v>
      </c>
    </row>
    <row r="48" spans="29:49" x14ac:dyDescent="0.2">
      <c r="AC48">
        <f t="shared" si="44"/>
        <v>38</v>
      </c>
      <c r="AD48" s="1">
        <f t="shared" si="47"/>
        <v>0.14239574134637464</v>
      </c>
      <c r="AE48" s="1">
        <f t="shared" si="12"/>
        <v>0</v>
      </c>
      <c r="AF48" s="1">
        <f t="shared" si="36"/>
        <v>0.4275829564764263</v>
      </c>
      <c r="AG48" s="1">
        <f t="shared" si="45"/>
        <v>0.31271031533118243</v>
      </c>
      <c r="AH48" s="1">
        <f t="shared" si="15"/>
        <v>-9.0302602729748688E-2</v>
      </c>
      <c r="AI48" s="1">
        <f t="shared" si="16"/>
        <v>0.17725641123655939</v>
      </c>
      <c r="AJ48" s="1">
        <f t="shared" si="32"/>
        <v>-3.7266521605074154E-2</v>
      </c>
      <c r="AK48" s="1">
        <f t="shared" si="17"/>
        <v>0.2675590139663081</v>
      </c>
      <c r="AL48">
        <f t="shared" si="18"/>
        <v>-0.25032654523986692</v>
      </c>
      <c r="AN48">
        <f t="shared" si="19"/>
        <v>38</v>
      </c>
      <c r="AO48" s="1">
        <f t="shared" si="20"/>
        <v>0</v>
      </c>
      <c r="AP48" s="1">
        <f t="shared" si="46"/>
        <v>0.14239574134637464</v>
      </c>
      <c r="AQ48" s="1">
        <f t="shared" si="34"/>
        <v>-1.9802715439907422E-2</v>
      </c>
      <c r="AR48" s="1">
        <f t="shared" si="37"/>
        <v>-2.9260129090542257E-2</v>
      </c>
      <c r="AS48" s="1">
        <f t="shared" si="38"/>
        <v>2.7191068732687739E-2</v>
      </c>
      <c r="AT48" s="1">
        <f t="shared" si="39"/>
        <v>1.1526474008489352E-2</v>
      </c>
      <c r="AU48" s="1">
        <f t="shared" si="35"/>
        <v>1.7259301653692882E-3</v>
      </c>
      <c r="AV48" s="1">
        <f t="shared" si="40"/>
        <v>-1.5664594724198386E-2</v>
      </c>
      <c r="AW48">
        <f t="shared" si="41"/>
        <v>3.1329189448396771E-2</v>
      </c>
    </row>
    <row r="49" spans="29:49" x14ac:dyDescent="0.2">
      <c r="AC49">
        <f t="shared" si="44"/>
        <v>39</v>
      </c>
      <c r="AD49" s="1">
        <f t="shared" si="47"/>
        <v>0.13527595427905589</v>
      </c>
      <c r="AE49" s="1">
        <f t="shared" si="12"/>
        <v>0</v>
      </c>
      <c r="AF49" s="1">
        <f t="shared" si="36"/>
        <v>0.41596171952438882</v>
      </c>
      <c r="AG49" s="1">
        <f t="shared" si="45"/>
        <v>0.30299792586978447</v>
      </c>
      <c r="AH49" s="1">
        <f t="shared" si="15"/>
        <v>-8.8992059810741125E-2</v>
      </c>
      <c r="AI49" s="1">
        <f t="shared" si="16"/>
        <v>0.16950983615367277</v>
      </c>
      <c r="AJ49" s="1">
        <f t="shared" si="32"/>
        <v>-4.686689593255966E-2</v>
      </c>
      <c r="AK49" s="1">
        <f t="shared" si="17"/>
        <v>0.25850189596441386</v>
      </c>
      <c r="AL49">
        <f t="shared" si="18"/>
        <v>-0.24645188337071605</v>
      </c>
      <c r="AN49">
        <f t="shared" si="19"/>
        <v>39</v>
      </c>
      <c r="AO49" s="1">
        <f t="shared" si="20"/>
        <v>0</v>
      </c>
      <c r="AP49" s="1">
        <f t="shared" si="46"/>
        <v>0.13527595427905589</v>
      </c>
      <c r="AQ49" s="1">
        <f t="shared" si="34"/>
        <v>-1.9264499299775507E-2</v>
      </c>
      <c r="AR49" s="1">
        <f t="shared" si="37"/>
        <v>-2.8071441298532281E-2</v>
      </c>
      <c r="AS49" s="1">
        <f t="shared" si="38"/>
        <v>2.5979929838328537E-2</v>
      </c>
      <c r="AT49" s="1">
        <f t="shared" si="39"/>
        <v>1.0898453458960521E-2</v>
      </c>
      <c r="AU49" s="1">
        <f t="shared" si="35"/>
        <v>2.1705537829485658E-3</v>
      </c>
      <c r="AV49" s="1">
        <f t="shared" si="40"/>
        <v>-1.5081476379368016E-2</v>
      </c>
      <c r="AW49">
        <f t="shared" si="41"/>
        <v>3.0162952758736029E-2</v>
      </c>
    </row>
    <row r="50" spans="29:49" x14ac:dyDescent="0.2">
      <c r="AC50">
        <f t="shared" si="44"/>
        <v>40</v>
      </c>
      <c r="AD50" s="1">
        <f t="shared" si="47"/>
        <v>0.12851215656510309</v>
      </c>
      <c r="AE50" s="1">
        <f t="shared" si="12"/>
        <v>0</v>
      </c>
      <c r="AF50" s="1">
        <f t="shared" si="36"/>
        <v>0.40439100413796508</v>
      </c>
      <c r="AG50" s="1">
        <f t="shared" si="45"/>
        <v>0.29344911388481565</v>
      </c>
      <c r="AH50" s="1">
        <f t="shared" si="15"/>
        <v>-8.7572809754510289E-2</v>
      </c>
      <c r="AI50" s="1">
        <f t="shared" si="16"/>
        <v>0.16208989925305023</v>
      </c>
      <c r="AJ50" s="1">
        <f t="shared" si="32"/>
        <v>-5.5363967018236426E-2</v>
      </c>
      <c r="AK50" s="1">
        <f t="shared" si="17"/>
        <v>0.24966270900756052</v>
      </c>
      <c r="AL50">
        <f t="shared" si="18"/>
        <v>-0.24230110488491485</v>
      </c>
      <c r="AN50">
        <f t="shared" si="19"/>
        <v>40</v>
      </c>
      <c r="AO50" s="1">
        <f t="shared" si="20"/>
        <v>0</v>
      </c>
      <c r="AP50" s="1">
        <f t="shared" si="46"/>
        <v>0.12851215656510309</v>
      </c>
      <c r="AQ50" s="1">
        <f t="shared" si="34"/>
        <v>-1.8728622972707408E-2</v>
      </c>
      <c r="AR50" s="1">
        <f t="shared" si="37"/>
        <v>-2.6927273115440877E-2</v>
      </c>
      <c r="AS50" s="1">
        <f t="shared" si="38"/>
        <v>2.4821278549446091E-2</v>
      </c>
      <c r="AT50" s="1">
        <f t="shared" si="39"/>
        <v>1.0304644708728257E-2</v>
      </c>
      <c r="AU50" s="1">
        <f t="shared" si="35"/>
        <v>2.5640799472487798E-3</v>
      </c>
      <c r="AV50" s="1">
        <f t="shared" si="40"/>
        <v>-1.4516633840717835E-2</v>
      </c>
      <c r="AW50">
        <f t="shared" si="41"/>
        <v>2.9033267681435666E-2</v>
      </c>
    </row>
    <row r="51" spans="29:49" x14ac:dyDescent="0.2">
      <c r="AC51">
        <f t="shared" si="44"/>
        <v>41</v>
      </c>
      <c r="AD51" s="1">
        <f t="shared" si="47"/>
        <v>0.12208654873684793</v>
      </c>
      <c r="AE51" s="1">
        <f t="shared" si="12"/>
        <v>0</v>
      </c>
      <c r="AF51" s="1">
        <f t="shared" si="36"/>
        <v>0.39289712985906011</v>
      </c>
      <c r="AG51" s="1">
        <f t="shared" si="45"/>
        <v>0.28407321001386088</v>
      </c>
      <c r="AH51" s="1">
        <f t="shared" si="15"/>
        <v>-8.6059761083530598E-2</v>
      </c>
      <c r="AI51" s="1">
        <f t="shared" si="16"/>
        <v>0.15498356838856492</v>
      </c>
      <c r="AJ51" s="1">
        <f t="shared" si="32"/>
        <v>-6.2846788174254264E-2</v>
      </c>
      <c r="AK51" s="1">
        <f t="shared" si="17"/>
        <v>0.2410433294720955</v>
      </c>
      <c r="AL51">
        <f t="shared" si="18"/>
        <v>-0.23791356147049519</v>
      </c>
      <c r="AN51">
        <f t="shared" si="19"/>
        <v>41</v>
      </c>
      <c r="AO51" s="1">
        <f t="shared" si="20"/>
        <v>0</v>
      </c>
      <c r="AP51" s="1">
        <f t="shared" si="46"/>
        <v>0.12208654873684793</v>
      </c>
      <c r="AQ51" s="1">
        <f t="shared" si="34"/>
        <v>-1.8196305399708505E-2</v>
      </c>
      <c r="AR51" s="1">
        <f t="shared" si="37"/>
        <v>-2.5826209481525614E-2</v>
      </c>
      <c r="AS51" s="1">
        <f t="shared" si="38"/>
        <v>2.3712929217947334E-2</v>
      </c>
      <c r="AT51" s="1">
        <f t="shared" si="39"/>
        <v>9.7431843453953861E-3</v>
      </c>
      <c r="AU51" s="1">
        <f t="shared" si="35"/>
        <v>2.9106329980566302E-3</v>
      </c>
      <c r="AV51" s="1">
        <f t="shared" si="40"/>
        <v>-1.3969744872551948E-2</v>
      </c>
      <c r="AW51">
        <f t="shared" si="41"/>
        <v>2.7939489745103893E-2</v>
      </c>
    </row>
    <row r="52" spans="29:49" x14ac:dyDescent="0.2">
      <c r="AC52">
        <f t="shared" si="44"/>
        <v>42</v>
      </c>
      <c r="AD52" s="1">
        <f t="shared" si="47"/>
        <v>0.11598222130000553</v>
      </c>
      <c r="AE52" s="1">
        <f t="shared" si="12"/>
        <v>0</v>
      </c>
      <c r="AF52" s="1">
        <f t="shared" si="36"/>
        <v>0.38150353190822728</v>
      </c>
      <c r="AG52" s="1">
        <f t="shared" si="45"/>
        <v>0.27487812636570297</v>
      </c>
      <c r="AH52" s="1">
        <f t="shared" si="15"/>
        <v>-8.446656183554821E-2</v>
      </c>
      <c r="AI52" s="1">
        <f t="shared" si="16"/>
        <v>0.14817828361238064</v>
      </c>
      <c r="AJ52" s="1">
        <f t="shared" si="32"/>
        <v>-6.9398117539170467E-2</v>
      </c>
      <c r="AK52" s="1">
        <f t="shared" si="17"/>
        <v>0.23264484544792885</v>
      </c>
      <c r="AL52">
        <f t="shared" si="18"/>
        <v>-0.23332524829584664</v>
      </c>
      <c r="AN52">
        <f t="shared" si="19"/>
        <v>42</v>
      </c>
      <c r="AO52" s="1">
        <f t="shared" si="20"/>
        <v>0</v>
      </c>
      <c r="AP52" s="1">
        <f t="shared" si="46"/>
        <v>0.11598222130000553</v>
      </c>
      <c r="AQ52" s="1">
        <f t="shared" si="34"/>
        <v>-1.7668631939764378E-2</v>
      </c>
      <c r="AR52" s="1">
        <f t="shared" si="37"/>
        <v>-2.4766862000050814E-2</v>
      </c>
      <c r="AS52" s="1">
        <f t="shared" si="38"/>
        <v>2.2652781624155228E-2</v>
      </c>
      <c r="AT52" s="1">
        <f t="shared" si="39"/>
        <v>9.2123104361820259E-3</v>
      </c>
      <c r="AU52" s="1">
        <f t="shared" si="35"/>
        <v>3.2140457258127628E-3</v>
      </c>
      <c r="AV52" s="1">
        <f t="shared" si="40"/>
        <v>-1.3440471187973202E-2</v>
      </c>
      <c r="AW52">
        <f t="shared" si="41"/>
        <v>2.6880942375946404E-2</v>
      </c>
    </row>
    <row r="53" spans="29:49" x14ac:dyDescent="0.2">
      <c r="AC53">
        <f t="shared" si="44"/>
        <v>43</v>
      </c>
      <c r="AD53" s="1">
        <f t="shared" si="47"/>
        <v>0.11018311023500525</v>
      </c>
      <c r="AE53" s="1">
        <f t="shared" si="12"/>
        <v>0</v>
      </c>
      <c r="AF53" s="1">
        <f t="shared" si="36"/>
        <v>0.37023099067204235</v>
      </c>
      <c r="AG53" s="1">
        <f t="shared" si="45"/>
        <v>0.2658704792070965</v>
      </c>
      <c r="AH53" s="1">
        <f t="shared" si="15"/>
        <v>-8.2805690591694667E-2</v>
      </c>
      <c r="AI53" s="1">
        <f t="shared" si="16"/>
        <v>0.14166194331955451</v>
      </c>
      <c r="AJ53" s="1">
        <f t="shared" si="32"/>
        <v>-7.5094833014293427E-2</v>
      </c>
      <c r="AK53" s="1">
        <f t="shared" si="17"/>
        <v>0.22446763391124919</v>
      </c>
      <c r="AL53">
        <f t="shared" si="18"/>
        <v>-0.22856904735248784</v>
      </c>
      <c r="AN53">
        <f t="shared" si="19"/>
        <v>43</v>
      </c>
      <c r="AO53" s="1">
        <f t="shared" si="20"/>
        <v>0</v>
      </c>
      <c r="AP53" s="1">
        <f t="shared" si="46"/>
        <v>0.11018311023500525</v>
      </c>
      <c r="AQ53" s="1">
        <f t="shared" si="34"/>
        <v>-1.714656499812495E-2</v>
      </c>
      <c r="AR53" s="1">
        <f t="shared" si="37"/>
        <v>-2.3747870001321513E-2</v>
      </c>
      <c r="AS53" s="1">
        <f t="shared" si="38"/>
        <v>2.163881800233584E-2</v>
      </c>
      <c r="AT53" s="1">
        <f t="shared" si="39"/>
        <v>8.7103570021822424E-3</v>
      </c>
      <c r="AU53" s="1">
        <f t="shared" si="35"/>
        <v>3.4778785886228486E-3</v>
      </c>
      <c r="AV53" s="1">
        <f t="shared" si="40"/>
        <v>-1.2928461000153598E-2</v>
      </c>
      <c r="AW53">
        <f t="shared" si="41"/>
        <v>2.5856922000307193E-2</v>
      </c>
    </row>
    <row r="54" spans="29:49" x14ac:dyDescent="0.2">
      <c r="AC54">
        <f t="shared" si="44"/>
        <v>44</v>
      </c>
      <c r="AD54" s="1">
        <f t="shared" si="47"/>
        <v>0.10467395472325498</v>
      </c>
      <c r="AE54" s="1">
        <f t="shared" si="12"/>
        <v>0</v>
      </c>
      <c r="AF54" s="1">
        <f t="shared" si="36"/>
        <v>0.35909784507988396</v>
      </c>
      <c r="AG54" s="1">
        <f t="shared" si="45"/>
        <v>0.25705570270097833</v>
      </c>
      <c r="AH54" s="1">
        <f t="shared" si="15"/>
        <v>-8.1088541430616445E-2</v>
      </c>
      <c r="AI54" s="1">
        <f t="shared" si="16"/>
        <v>0.13542289055505369</v>
      </c>
      <c r="AJ54" s="1">
        <f t="shared" si="32"/>
        <v>-8.0008321006521776E-2</v>
      </c>
      <c r="AK54" s="1">
        <f t="shared" si="17"/>
        <v>0.21651143198567013</v>
      </c>
      <c r="AL54">
        <f t="shared" si="18"/>
        <v>-0.22367495452483027</v>
      </c>
      <c r="AN54">
        <f t="shared" si="19"/>
        <v>44</v>
      </c>
      <c r="AO54" s="1">
        <f t="shared" si="20"/>
        <v>0</v>
      </c>
      <c r="AP54" s="1">
        <f t="shared" si="46"/>
        <v>0.10467395472325498</v>
      </c>
      <c r="AQ54" s="1">
        <f t="shared" si="34"/>
        <v>-1.6630953908456259E-2</v>
      </c>
      <c r="AR54" s="1">
        <f t="shared" si="37"/>
        <v>-2.2767901423180147E-2</v>
      </c>
      <c r="AS54" s="1">
        <f t="shared" si="38"/>
        <v>2.0669100144433676E-2</v>
      </c>
      <c r="AT54" s="1">
        <f t="shared" si="39"/>
        <v>8.2357487934703634E-3</v>
      </c>
      <c r="AU54" s="1">
        <f t="shared" si="35"/>
        <v>3.7054377161646231E-3</v>
      </c>
      <c r="AV54" s="1">
        <f t="shared" si="40"/>
        <v>-1.2433351350963313E-2</v>
      </c>
      <c r="AW54">
        <f t="shared" si="41"/>
        <v>2.4866702701926622E-2</v>
      </c>
    </row>
    <row r="55" spans="29:49" x14ac:dyDescent="0.2">
      <c r="AC55">
        <f t="shared" si="44"/>
        <v>45</v>
      </c>
      <c r="AD55" s="1">
        <f t="shared" si="47"/>
        <v>9.9440256987092232E-2</v>
      </c>
      <c r="AE55" s="1">
        <f t="shared" si="12"/>
        <v>0</v>
      </c>
      <c r="AF55" s="1">
        <f t="shared" si="36"/>
        <v>0.34812019092772384</v>
      </c>
      <c r="AG55" s="1">
        <f t="shared" si="45"/>
        <v>0.24843815429655466</v>
      </c>
      <c r="AH55" s="1">
        <f t="shared" si="15"/>
        <v>-7.9325503195102259E-2</v>
      </c>
      <c r="AI55" s="1">
        <f t="shared" si="16"/>
        <v>0.12944989950390126</v>
      </c>
      <c r="AJ55" s="1">
        <f t="shared" si="32"/>
        <v>-8.4204840583490204E-2</v>
      </c>
      <c r="AK55" s="1">
        <f t="shared" si="17"/>
        <v>0.20877540269900352</v>
      </c>
      <c r="AL55">
        <f t="shared" si="18"/>
        <v>-0.21867029142382258</v>
      </c>
      <c r="AN55">
        <f t="shared" si="19"/>
        <v>45</v>
      </c>
      <c r="AO55" s="1">
        <f t="shared" si="20"/>
        <v>0</v>
      </c>
      <c r="AP55" s="1">
        <f t="shared" si="46"/>
        <v>9.9440256987092232E-2</v>
      </c>
      <c r="AQ55" s="1">
        <f t="shared" si="34"/>
        <v>-1.6122544117840736E-2</v>
      </c>
      <c r="AR55" s="1">
        <f t="shared" si="37"/>
        <v>-2.1825653524229202E-2</v>
      </c>
      <c r="AS55" s="1">
        <f t="shared" si="38"/>
        <v>1.9741766581938752E-2</v>
      </c>
      <c r="AT55" s="1">
        <f t="shared" si="39"/>
        <v>7.7869963486789226E-3</v>
      </c>
      <c r="AU55" s="1">
        <f t="shared" si="35"/>
        <v>3.8997917748612616E-3</v>
      </c>
      <c r="AV55" s="1">
        <f t="shared" si="40"/>
        <v>-1.1954770233259828E-2</v>
      </c>
      <c r="AW55">
        <f t="shared" si="41"/>
        <v>2.390954046651966E-2</v>
      </c>
    </row>
    <row r="56" spans="29:49" x14ac:dyDescent="0.2">
      <c r="AC56">
        <f t="shared" si="44"/>
        <v>46</v>
      </c>
      <c r="AD56" s="1">
        <f t="shared" si="47"/>
        <v>9.446824413773762E-2</v>
      </c>
      <c r="AE56" s="1">
        <f t="shared" si="12"/>
        <v>0</v>
      </c>
      <c r="AF56" s="1">
        <f t="shared" si="36"/>
        <v>0.33731206513994355</v>
      </c>
      <c r="AG56" s="1">
        <f t="shared" si="45"/>
        <v>0.24002121233336121</v>
      </c>
      <c r="AH56" s="1">
        <f t="shared" si="15"/>
        <v>-7.7526033433865937E-2</v>
      </c>
      <c r="AI56" s="1">
        <f t="shared" si="16"/>
        <v>0.12373216218256229</v>
      </c>
      <c r="AJ56" s="1">
        <f t="shared" si="32"/>
        <v>-8.7745864550447972E-2</v>
      </c>
      <c r="AK56" s="1">
        <f t="shared" si="17"/>
        <v>0.20125819561642821</v>
      </c>
      <c r="AL56">
        <f t="shared" si="18"/>
        <v>-0.21357990295738127</v>
      </c>
      <c r="AN56">
        <f t="shared" si="19"/>
        <v>46</v>
      </c>
      <c r="AO56" s="1">
        <f t="shared" si="20"/>
        <v>0</v>
      </c>
      <c r="AP56" s="1">
        <f t="shared" si="46"/>
        <v>9.446824413773762E-2</v>
      </c>
      <c r="AQ56" s="1">
        <f t="shared" si="34"/>
        <v>-1.5621985720523188E-2</v>
      </c>
      <c r="AR56" s="1">
        <f t="shared" si="37"/>
        <v>-2.0919853444844684E-2</v>
      </c>
      <c r="AS56" s="1">
        <f t="shared" si="38"/>
        <v>1.8855029845604346E-2</v>
      </c>
      <c r="AT56" s="1">
        <f t="shared" si="39"/>
        <v>7.3626913235618338E-3</v>
      </c>
      <c r="AU56" s="1">
        <f t="shared" si="35"/>
        <v>4.0637877642276318E-3</v>
      </c>
      <c r="AV56" s="1">
        <f t="shared" si="40"/>
        <v>-1.1492338522042511E-2</v>
      </c>
      <c r="AW56">
        <f t="shared" si="41"/>
        <v>2.2984677044085022E-2</v>
      </c>
    </row>
    <row r="57" spans="29:49" x14ac:dyDescent="0.2">
      <c r="AC57">
        <f t="shared" si="44"/>
        <v>47</v>
      </c>
      <c r="AD57" s="1">
        <f t="shared" si="47"/>
        <v>8.9744831930850741E-2</v>
      </c>
      <c r="AE57" s="1">
        <f t="shared" si="12"/>
        <v>0</v>
      </c>
      <c r="AF57" s="1">
        <f t="shared" si="36"/>
        <v>0.32668561689768383</v>
      </c>
      <c r="AG57" s="1">
        <f t="shared" si="45"/>
        <v>0.23180736638542213</v>
      </c>
      <c r="AH57" s="1">
        <f t="shared" si="15"/>
        <v>-7.569872735875241E-2</v>
      </c>
      <c r="AI57" s="1">
        <f t="shared" si="16"/>
        <v>0.1182592753472935</v>
      </c>
      <c r="AJ57" s="1">
        <f t="shared" si="32"/>
        <v>-9.0688398867591058E-2</v>
      </c>
      <c r="AK57" s="1">
        <f t="shared" si="17"/>
        <v>0.19395800270604591</v>
      </c>
      <c r="AL57">
        <f t="shared" si="18"/>
        <v>-0.20842634155039033</v>
      </c>
      <c r="AN57">
        <f t="shared" si="19"/>
        <v>47</v>
      </c>
      <c r="AO57" s="1">
        <f t="shared" si="20"/>
        <v>0</v>
      </c>
      <c r="AP57" s="1">
        <f t="shared" si="46"/>
        <v>8.9744831930850741E-2</v>
      </c>
      <c r="AQ57" s="1">
        <f t="shared" si="34"/>
        <v>-1.5129841383404419E-2</v>
      </c>
      <c r="AR57" s="1">
        <f t="shared" si="37"/>
        <v>-2.004925862992752E-2</v>
      </c>
      <c r="AS57" s="1">
        <f t="shared" si="38"/>
        <v>1.8007173802551256E-2</v>
      </c>
      <c r="AT57" s="1">
        <f t="shared" si="39"/>
        <v>6.9615020738993637E-3</v>
      </c>
      <c r="AU57" s="1">
        <f t="shared" si="35"/>
        <v>4.2000658100944145E-3</v>
      </c>
      <c r="AV57" s="1">
        <f t="shared" si="40"/>
        <v>-1.1045671728651892E-2</v>
      </c>
      <c r="AW57">
        <f t="shared" si="41"/>
        <v>2.2091343457303785E-2</v>
      </c>
    </row>
    <row r="58" spans="29:49" x14ac:dyDescent="0.2">
      <c r="AC58">
        <f t="shared" si="44"/>
        <v>48</v>
      </c>
      <c r="AD58" s="1">
        <f t="shared" si="47"/>
        <v>8.52575903343082E-2</v>
      </c>
      <c r="AE58" s="1">
        <f t="shared" si="12"/>
        <v>0</v>
      </c>
      <c r="AF58" s="1">
        <f t="shared" si="36"/>
        <v>0.31625126650355201</v>
      </c>
      <c r="AG58" s="1">
        <f t="shared" si="45"/>
        <v>0.22379830083788704</v>
      </c>
      <c r="AH58" s="1">
        <f t="shared" si="15"/>
        <v>-7.3851382136597088E-2</v>
      </c>
      <c r="AI58" s="1">
        <f t="shared" si="16"/>
        <v>0.11302122763299141</v>
      </c>
      <c r="AJ58" s="1">
        <f t="shared" si="32"/>
        <v>-9.3085281741241421E-2</v>
      </c>
      <c r="AK58" s="1">
        <f t="shared" si="17"/>
        <v>0.1868726097695885</v>
      </c>
      <c r="AL58">
        <f t="shared" si="18"/>
        <v>-0.2032300388705606</v>
      </c>
      <c r="AN58">
        <f t="shared" si="19"/>
        <v>48</v>
      </c>
      <c r="AO58" s="1">
        <f t="shared" si="20"/>
        <v>0</v>
      </c>
      <c r="AP58" s="1">
        <f t="shared" si="46"/>
        <v>8.52575903343082E-2</v>
      </c>
      <c r="AQ58" s="1">
        <f t="shared" si="34"/>
        <v>-1.4646593703566949E-2</v>
      </c>
      <c r="AR58" s="1">
        <f t="shared" si="37"/>
        <v>-1.9212657126298299E-2</v>
      </c>
      <c r="AS58" s="1">
        <f t="shared" si="38"/>
        <v>1.719655107013118E-2</v>
      </c>
      <c r="AT58" s="1">
        <f t="shared" si="39"/>
        <v>6.5821694788984701E-3</v>
      </c>
      <c r="AU58" s="1">
        <f t="shared" si="35"/>
        <v>4.3110730164639885E-3</v>
      </c>
      <c r="AV58" s="1">
        <f t="shared" si="40"/>
        <v>-1.0614381591232709E-2</v>
      </c>
      <c r="AW58">
        <f t="shared" si="41"/>
        <v>2.1228763182465419E-2</v>
      </c>
    </row>
    <row r="59" spans="29:49" x14ac:dyDescent="0.2">
      <c r="AC59">
        <f t="shared" si="44"/>
        <v>49</v>
      </c>
      <c r="AD59" s="1">
        <f t="shared" si="47"/>
        <v>8.0994710817592783E-2</v>
      </c>
      <c r="AE59" s="1">
        <f t="shared" si="12"/>
        <v>0</v>
      </c>
      <c r="AF59" s="1">
        <f t="shared" si="36"/>
        <v>0.30601785279743215</v>
      </c>
      <c r="AG59" s="1">
        <f t="shared" si="45"/>
        <v>0.21599497215687322</v>
      </c>
      <c r="AH59" s="1">
        <f t="shared" si="15"/>
        <v>-7.1991056815200752E-2</v>
      </c>
      <c r="AI59" s="1">
        <f t="shared" si="16"/>
        <v>0.10800838693407207</v>
      </c>
      <c r="AJ59" s="1">
        <f t="shared" si="32"/>
        <v>-9.4985463641974854E-2</v>
      </c>
      <c r="AK59" s="1">
        <f t="shared" si="17"/>
        <v>0.17999944374927282</v>
      </c>
      <c r="AL59">
        <f t="shared" si="18"/>
        <v>-0.1980094658633601</v>
      </c>
      <c r="AN59">
        <f t="shared" si="19"/>
        <v>49</v>
      </c>
      <c r="AO59" s="1">
        <f t="shared" si="20"/>
        <v>0</v>
      </c>
      <c r="AP59" s="1">
        <f t="shared" si="46"/>
        <v>8.0994710817592783E-2</v>
      </c>
      <c r="AQ59" s="1">
        <f t="shared" si="34"/>
        <v>-1.4172652035566178E-2</v>
      </c>
      <c r="AR59" s="1">
        <f t="shared" si="37"/>
        <v>-1.8408867766669591E-2</v>
      </c>
      <c r="AS59" s="1">
        <f t="shared" si="38"/>
        <v>1.6421580505777036E-2</v>
      </c>
      <c r="AT59" s="1">
        <f t="shared" si="39"/>
        <v>6.2235029919959651E-3</v>
      </c>
      <c r="AU59" s="1">
        <f t="shared" si="35"/>
        <v>4.3990764340332278E-3</v>
      </c>
      <c r="AV59" s="1">
        <f t="shared" si="40"/>
        <v>-1.0198077513781071E-2</v>
      </c>
      <c r="AW59">
        <f t="shared" si="41"/>
        <v>2.0396155027562143E-2</v>
      </c>
    </row>
    <row r="60" spans="29:49" x14ac:dyDescent="0.2">
      <c r="AC60">
        <f t="shared" si="44"/>
        <v>50</v>
      </c>
      <c r="AD60" s="1">
        <f t="shared" si="47"/>
        <v>7.6944975276713137E-2</v>
      </c>
      <c r="AE60" s="1">
        <f t="shared" si="12"/>
        <v>0</v>
      </c>
      <c r="AF60" s="1">
        <f t="shared" si="36"/>
        <v>0.29599276988644702</v>
      </c>
      <c r="AG60" s="1">
        <f t="shared" si="45"/>
        <v>0.2083976802835498</v>
      </c>
      <c r="AH60" s="1">
        <f t="shared" si="15"/>
        <v>-7.0124128164310434E-2</v>
      </c>
      <c r="AI60" s="1">
        <f t="shared" si="16"/>
        <v>0.10321148803708415</v>
      </c>
      <c r="AJ60" s="1">
        <f t="shared" si="32"/>
        <v>-9.6434269427278452E-2</v>
      </c>
      <c r="AK60" s="1">
        <f t="shared" si="17"/>
        <v>0.17333561620139459</v>
      </c>
      <c r="AL60">
        <f t="shared" si="18"/>
        <v>-0.19278128184936288</v>
      </c>
      <c r="AN60">
        <f t="shared" si="19"/>
        <v>50</v>
      </c>
      <c r="AO60" s="1">
        <f t="shared" si="20"/>
        <v>0</v>
      </c>
      <c r="AP60" s="1">
        <f t="shared" si="46"/>
        <v>7.6944975276713137E-2</v>
      </c>
      <c r="AQ60" s="1">
        <f t="shared" si="34"/>
        <v>-1.3708358823826193E-2</v>
      </c>
      <c r="AR60" s="1">
        <f t="shared" si="37"/>
        <v>-1.7636740251225247E-2</v>
      </c>
      <c r="AS60" s="1">
        <f t="shared" si="38"/>
        <v>1.5680744771939821E-2</v>
      </c>
      <c r="AT60" s="1">
        <f t="shared" si="39"/>
        <v>5.8843769066844829E-3</v>
      </c>
      <c r="AU60" s="1">
        <f t="shared" si="35"/>
        <v>4.4661751999206453E-3</v>
      </c>
      <c r="AV60" s="1">
        <f t="shared" si="40"/>
        <v>-9.7963678652553381E-3</v>
      </c>
      <c r="AW60">
        <f t="shared" si="41"/>
        <v>1.9592735730510676E-2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Graphs</vt:lpstr>
      <vt:lpstr>Numbers</vt:lpstr>
    </vt:vector>
  </TitlesOfParts>
  <Company>HEI, Geneva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tille</dc:creator>
  <cp:lastModifiedBy>Tille Cédric</cp:lastModifiedBy>
  <cp:lastPrinted>2016-10-20T13:35:46Z</cp:lastPrinted>
  <dcterms:created xsi:type="dcterms:W3CDTF">2005-10-20T14:20:27Z</dcterms:created>
  <dcterms:modified xsi:type="dcterms:W3CDTF">2020-10-15T14:27:49Z</dcterms:modified>
</cp:coreProperties>
</file>