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hosh.ORADEV\Documents\Oracle\Projects\DataServices\DOS\"/>
    </mc:Choice>
  </mc:AlternateContent>
  <xr:revisionPtr revIDLastSave="0" documentId="13_ncr:1_{F05DB351-AA75-417B-87E4-486F459C6EAD}" xr6:coauthVersionLast="45" xr6:coauthVersionMax="45" xr10:uidLastSave="{00000000-0000-0000-0000-000000000000}"/>
  <bookViews>
    <workbookView xWindow="-108" yWindow="-108" windowWidth="23256" windowHeight="12576" firstSheet="1" activeTab="3" xr2:uid="{0954BD9E-0062-46AB-A158-F41DD3CA1A7D}"/>
  </bookViews>
  <sheets>
    <sheet name="Sheet1" sheetId="1" r:id="rId1"/>
    <sheet name="1 Pipeline_4dags" sheetId="3" r:id="rId2"/>
    <sheet name="10 Pipelines_3dags" sheetId="2" r:id="rId3"/>
    <sheet name="10 Pipelines_27dags" sheetId="4" r:id="rId4"/>
    <sheet name="10 Pipelines_70dags" sheetId="5" r:id="rId5"/>
    <sheet name="10 Pipelines_100dags" sheetId="6" r:id="rId6"/>
    <sheet name="Sheet3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6" l="1"/>
  <c r="L28" i="6"/>
  <c r="L25" i="6"/>
  <c r="L22" i="6"/>
  <c r="L19" i="6"/>
  <c r="L16" i="6"/>
  <c r="L13" i="6"/>
  <c r="L10" i="6"/>
  <c r="L7" i="6"/>
  <c r="L4" i="6"/>
  <c r="K30" i="6"/>
  <c r="K27" i="6"/>
  <c r="K24" i="6"/>
  <c r="K21" i="6"/>
  <c r="K18" i="6"/>
  <c r="K15" i="6"/>
  <c r="K12" i="6"/>
  <c r="K9" i="6"/>
  <c r="K6" i="6"/>
  <c r="K3" i="6"/>
  <c r="I30" i="6"/>
  <c r="I28" i="6"/>
  <c r="I27" i="6"/>
  <c r="I25" i="6"/>
  <c r="I24" i="6"/>
  <c r="I21" i="6"/>
  <c r="I19" i="6"/>
  <c r="I18" i="6"/>
  <c r="I15" i="6"/>
  <c r="I13" i="6"/>
  <c r="I12" i="6"/>
  <c r="I9" i="6"/>
  <c r="I6" i="6"/>
  <c r="I4" i="6"/>
  <c r="I3" i="6"/>
  <c r="H29" i="6"/>
  <c r="H26" i="6"/>
  <c r="H23" i="6"/>
  <c r="H20" i="6"/>
  <c r="H17" i="6"/>
  <c r="H14" i="6"/>
  <c r="H11" i="6"/>
  <c r="H8" i="6"/>
  <c r="H5" i="6"/>
  <c r="H2" i="6"/>
  <c r="I31" i="6"/>
  <c r="I22" i="6"/>
  <c r="I16" i="6"/>
  <c r="I10" i="6"/>
  <c r="I7" i="6"/>
  <c r="L31" i="5"/>
  <c r="L28" i="5"/>
  <c r="L25" i="5"/>
  <c r="L22" i="5"/>
  <c r="L19" i="5"/>
  <c r="L16" i="5"/>
  <c r="L13" i="5"/>
  <c r="L10" i="5"/>
  <c r="L7" i="5"/>
  <c r="L4" i="5"/>
  <c r="K30" i="5"/>
  <c r="K27" i="5"/>
  <c r="K24" i="5"/>
  <c r="K21" i="5"/>
  <c r="K18" i="5"/>
  <c r="K15" i="5"/>
  <c r="K12" i="5"/>
  <c r="K9" i="5"/>
  <c r="K6" i="5"/>
  <c r="K3" i="5"/>
  <c r="I31" i="5"/>
  <c r="I30" i="5"/>
  <c r="I27" i="5"/>
  <c r="I22" i="5"/>
  <c r="I21" i="5"/>
  <c r="I16" i="5"/>
  <c r="I15" i="5"/>
  <c r="I12" i="5"/>
  <c r="I10" i="5"/>
  <c r="I9" i="5"/>
  <c r="I7" i="5"/>
  <c r="I6" i="5"/>
  <c r="I4" i="5"/>
  <c r="I3" i="5"/>
  <c r="H29" i="5"/>
  <c r="H26" i="5"/>
  <c r="H23" i="5"/>
  <c r="H20" i="5"/>
  <c r="H17" i="5"/>
  <c r="H14" i="5"/>
  <c r="H11" i="5"/>
  <c r="H8" i="5"/>
  <c r="H5" i="5"/>
  <c r="H2" i="5"/>
  <c r="I28" i="5"/>
  <c r="I25" i="5"/>
  <c r="I24" i="5"/>
  <c r="I19" i="5"/>
  <c r="I18" i="5"/>
  <c r="I13" i="5"/>
  <c r="L31" i="4"/>
  <c r="L28" i="4"/>
  <c r="L25" i="4"/>
  <c r="L22" i="4"/>
  <c r="L19" i="4"/>
  <c r="L16" i="4"/>
  <c r="L13" i="4"/>
  <c r="L10" i="4"/>
  <c r="L7" i="4"/>
  <c r="L4" i="4"/>
  <c r="K30" i="4"/>
  <c r="K27" i="4"/>
  <c r="K24" i="4"/>
  <c r="K21" i="4"/>
  <c r="K18" i="4"/>
  <c r="K15" i="4"/>
  <c r="K12" i="4"/>
  <c r="K9" i="4"/>
  <c r="K6" i="4"/>
  <c r="K3" i="4"/>
  <c r="I31" i="4" l="1"/>
  <c r="I30" i="4"/>
  <c r="I28" i="4"/>
  <c r="I27" i="4"/>
  <c r="I24" i="4"/>
  <c r="I25" i="4"/>
  <c r="I22" i="4"/>
  <c r="I21" i="4"/>
  <c r="I19" i="4"/>
  <c r="I18" i="4"/>
  <c r="I15" i="4"/>
  <c r="I10" i="4"/>
  <c r="I9" i="4"/>
  <c r="I6" i="4"/>
  <c r="I3" i="4"/>
  <c r="I4" i="4"/>
  <c r="H29" i="4"/>
  <c r="H26" i="4"/>
  <c r="H23" i="4"/>
  <c r="H20" i="4"/>
  <c r="H17" i="4"/>
  <c r="H14" i="4"/>
  <c r="H11" i="4"/>
  <c r="H8" i="4"/>
  <c r="H5" i="4"/>
  <c r="H2" i="4"/>
  <c r="I16" i="4"/>
  <c r="I12" i="4"/>
  <c r="I13" i="4"/>
  <c r="I7" i="4"/>
  <c r="L31" i="2" l="1"/>
  <c r="L28" i="2"/>
  <c r="L25" i="2"/>
  <c r="L22" i="2"/>
  <c r="L19" i="2"/>
  <c r="L13" i="2"/>
  <c r="L10" i="2"/>
  <c r="L7" i="2"/>
  <c r="K30" i="2"/>
  <c r="K27" i="2"/>
  <c r="K24" i="2"/>
  <c r="K21" i="2"/>
  <c r="K18" i="2"/>
  <c r="K15" i="2"/>
  <c r="K12" i="2"/>
  <c r="K9" i="2"/>
  <c r="K6" i="2"/>
  <c r="K3" i="2"/>
  <c r="I31" i="2"/>
  <c r="I30" i="2"/>
  <c r="I28" i="2"/>
  <c r="I27" i="2"/>
  <c r="I25" i="2"/>
  <c r="I24" i="2"/>
  <c r="I22" i="2"/>
  <c r="I21" i="2"/>
  <c r="I19" i="2"/>
  <c r="I18" i="2"/>
  <c r="I16" i="2"/>
  <c r="I15" i="2"/>
  <c r="I13" i="2"/>
  <c r="I12" i="2"/>
  <c r="I10" i="2"/>
  <c r="I9" i="2"/>
  <c r="I7" i="2"/>
  <c r="I6" i="2"/>
  <c r="I4" i="2"/>
  <c r="I3" i="2"/>
  <c r="H29" i="2"/>
  <c r="H26" i="2"/>
  <c r="H23" i="2"/>
  <c r="H20" i="2"/>
  <c r="H17" i="2"/>
  <c r="H14" i="2"/>
  <c r="H11" i="2"/>
  <c r="H8" i="2"/>
  <c r="H5" i="2"/>
  <c r="H2" i="2"/>
</calcChain>
</file>

<file path=xl/sharedStrings.xml><?xml version="1.0" encoding="utf-8"?>
<sst xmlns="http://schemas.openxmlformats.org/spreadsheetml/2006/main" count="1052" uniqueCount="558">
  <si>
    <t>1 Dag</t>
  </si>
  <si>
    <t>50 Dags</t>
  </si>
  <si>
    <t>115 Dags</t>
  </si>
  <si>
    <t>500 Dags</t>
  </si>
  <si>
    <t>max_threads = 2</t>
  </si>
  <si>
    <t>max_threads = 4</t>
  </si>
  <si>
    <t>max_threads =6</t>
  </si>
  <si>
    <t>max_threads =8</t>
  </si>
  <si>
    <t>max_threads =10</t>
  </si>
  <si>
    <t>Inter-task delay</t>
  </si>
  <si>
    <t>Dag-delay</t>
  </si>
  <si>
    <t>Dag-loading duration</t>
  </si>
  <si>
    <t>Cpu utilization</t>
  </si>
  <si>
    <t>Impact on system memory</t>
  </si>
  <si>
    <t>max_threads = default</t>
  </si>
  <si>
    <t># concurrent dags running</t>
  </si>
  <si>
    <t># total dags in the system</t>
  </si>
  <si>
    <t>Total Execution time</t>
  </si>
  <si>
    <t>Min. execution time</t>
  </si>
  <si>
    <t>Max. execution time</t>
  </si>
  <si>
    <t>NA</t>
  </si>
  <si>
    <t xml:space="preserve">	
15 minutes 52 seconds</t>
  </si>
  <si>
    <t>8 minutes 34 seconds</t>
  </si>
  <si>
    <t>11 minutes 15 seconds</t>
  </si>
  <si>
    <t>~22%(Celery)
~7% (Scheduler) 
 ~5.6% (Redis)
~8% (WebServer)</t>
  </si>
  <si>
    <t>~36% (Celery)
~7.1% (Scheduler)
~30% (Redis)
~12% (WebServer)</t>
  </si>
  <si>
    <t>Name</t>
  </si>
  <si>
    <t>Status</t>
  </si>
  <si>
    <t>Type</t>
  </si>
  <si>
    <t>Started</t>
  </si>
  <si>
    <t>Ended</t>
  </si>
  <si>
    <t>Duration</t>
  </si>
  <si>
    <t>Task Run Key</t>
  </si>
  <si>
    <t>Success</t>
  </si>
  <si>
    <t>Pipeline</t>
  </si>
  <si>
    <t>SQL</t>
  </si>
  <si>
    <t>2 minutes, 3 seconds</t>
  </si>
  <si>
    <t>2 minutes, 2 seconds</t>
  </si>
  <si>
    <t>PSR_PIPELINETASK_DEMO1_1627561824217</t>
  </si>
  <si>
    <t>Thu, Jul 29, 2021, 12:30:24 UTC</t>
  </si>
  <si>
    <t>Thu, Jul 29, 2021, 12:39:09 UTC</t>
  </si>
  <si>
    <t>8 minutes, 45 seconds</t>
  </si>
  <si>
    <t>e4cddc9f-08c4-47b5-8f3d-c26a3a97ec4a</t>
  </si>
  <si>
    <t>fe977dc3-4cda-480a-9b87-3354107c332b</t>
  </si>
  <si>
    <t>a79d9fe6-4457-4a85-a589-df1f4723ee8b</t>
  </si>
  <si>
    <t>2 minutes, 4 seconds</t>
  </si>
  <si>
    <t>Thu, Jul 29, 2021, 12:38:30 UTC</t>
  </si>
  <si>
    <t>Thu, Jul 29, 2021, 12:36:25 UTC</t>
  </si>
  <si>
    <t>Thu, Jul 29, 2021, 12:35:53 UTC</t>
  </si>
  <si>
    <t>Thu, Jul 29, 2021, 12:33:50 UTC</t>
  </si>
  <si>
    <t>PSR_SQLTASK_DEMO2_1627562185634</t>
  </si>
  <si>
    <t>PSR_SQLTASK_DEMO1_1627562030413</t>
  </si>
  <si>
    <t>Thu, Jul 29, 2021, 12:30:23 UTC</t>
  </si>
  <si>
    <t>Thu, Jul 29, 2021, 12:40:43 UTC</t>
  </si>
  <si>
    <t>10 minutes, 19 seconds</t>
  </si>
  <si>
    <t>297187d7-cb73-4cfd-9448-7dc134b5e1b0</t>
  </si>
  <si>
    <t>Thu, Jul 29, 2021, 12:33:54 UTC</t>
  </si>
  <si>
    <t>Thu, Jul 29, 2021, 12:35:59 UTC</t>
  </si>
  <si>
    <t>2 minutes, 5 seconds</t>
  </si>
  <si>
    <t>6972de47-7455-4388-bcd1-862a8e8cfd46</t>
  </si>
  <si>
    <t>Thu, Jul 29, 2021, 12:38:02 UTC</t>
  </si>
  <si>
    <t>Thu, Jul 29, 2021, 12:40:05 UTC</t>
  </si>
  <si>
    <t>e6b71758-7f3e-4bc0-a9d1-b7abac2065a7</t>
  </si>
  <si>
    <t>PSR_PIPELINETASK_DEMO2_1627561823705</t>
  </si>
  <si>
    <t>PSR_SQLTASK_DEMO2_1627562282370</t>
  </si>
  <si>
    <t>PSR_SQLTASK_DEMO1_1627562034287</t>
  </si>
  <si>
    <t>10 minutes, 20 seconds</t>
  </si>
  <si>
    <t>e41a091a-9667-4eb2-aa64-3ae64ce026fd</t>
  </si>
  <si>
    <t>Thu, Jul 29, 2021, 12:33:52 UTC</t>
  </si>
  <si>
    <t>Thu, Jul 29, 2021, 12:35:57 UTC</t>
  </si>
  <si>
    <t>68f3a594-45c9-453e-ae51-516542554000</t>
  </si>
  <si>
    <t>Thu, Jul 29, 2021, 12:37:59 UTC</t>
  </si>
  <si>
    <t>Thu, Jul 29, 2021, 12:40:03 UTC</t>
  </si>
  <si>
    <t>b8f1606d-a03b-403f-8abc-9feaec5e436c</t>
  </si>
  <si>
    <t>PSR_PIPELINETASK_DEMO3_1627561823011</t>
  </si>
  <si>
    <t>PSR_SQLTASK_DEMO1_1627562032527</t>
  </si>
  <si>
    <t>PSR_SQLTASK_DEMO2_1627562279525</t>
  </si>
  <si>
    <t>Thu, Jul 29, 2021, 12:30:29 UTC</t>
  </si>
  <si>
    <t>10 minutes, 13 seconds</t>
  </si>
  <si>
    <t>448bb823-10f5-43cf-a072-c1f768ddbe8a</t>
  </si>
  <si>
    <t>Thu, Jul 29, 2021, 12:33:49 UTC</t>
  </si>
  <si>
    <t>78662515-624a-4220-95c0-265648b52a1d</t>
  </si>
  <si>
    <t>Thu, Jul 29, 2021, 12:38:01 UTC</t>
  </si>
  <si>
    <t>099ed885-b013-4515-b98c-287b71cea305</t>
  </si>
  <si>
    <t>PSR_SQLTASK_DEMO2_1627562281024</t>
  </si>
  <si>
    <t>PSR_SQLTASK_DEMO1_1627562029933</t>
  </si>
  <si>
    <t>PSR_PIPELINETASK_DEMO4_1627561829741</t>
  </si>
  <si>
    <t>Thu, Jul 29, 2021, 12:30:35 UTC</t>
  </si>
  <si>
    <t>8 minutes, 34 seconds</t>
  </si>
  <si>
    <t>a32e2e14-421a-4806-ac8a-5e3ab93f6a35</t>
  </si>
  <si>
    <t>Thu, Jul 29, 2021, 12:33:48 UTC</t>
  </si>
  <si>
    <t>Thu, Jul 29, 2021, 12:35:51 UTC</t>
  </si>
  <si>
    <t>2c52e740-8e34-4e38-97ba-f44b4dba19a2</t>
  </si>
  <si>
    <t>28faffb4-ccb3-4b86-8062-8992d572734a</t>
  </si>
  <si>
    <t>PSR_PIPELINETASK_DEMO5_1627561835539</t>
  </si>
  <si>
    <t>PSR_SQLTASK_DEMO1_1627562028476</t>
  </si>
  <si>
    <t>PSR_SQLTASK_DEMO2_1627562185528</t>
  </si>
  <si>
    <t>Thu, Jul 29, 2021, 12:30:34 UTC</t>
  </si>
  <si>
    <t>Thu, Jul 29, 2021, 12:40:42 UTC</t>
  </si>
  <si>
    <t>10 minutes, 8 seconds</t>
  </si>
  <si>
    <t>83c2597d-9371-4990-9f3f-cacc79136975</t>
  </si>
  <si>
    <t>Thu, Jul 29, 2021, 12:33:53 UTC</t>
  </si>
  <si>
    <t>ba044a61-57cf-456a-be35-ba7eeea54aa9</t>
  </si>
  <si>
    <t>Thu, Jul 29, 2021, 12:38:00 UTC</t>
  </si>
  <si>
    <t>Thu, Jul 29, 2021, 12:40:04 UTC</t>
  </si>
  <si>
    <t>ae2efe76-95da-467d-919a-fc2e9ffa50e4</t>
  </si>
  <si>
    <t>PSR_PIPELINETASK_DEMO6_1627561834390</t>
  </si>
  <si>
    <t>PSR_SQLTASK_DEMO1_1627562033510</t>
  </si>
  <si>
    <t>PSR_SQLTASK_DEMO2_1627562280588</t>
  </si>
  <si>
    <t>Thu, Jul 29, 2021, 12:30:32 UTC</t>
  </si>
  <si>
    <t>10 minutes, 9 seconds</t>
  </si>
  <si>
    <t>ae3197ba-256f-4f2b-b442-199a9e194257</t>
  </si>
  <si>
    <t>Thu, Jul 29, 2021, 12:35:56 UTC</t>
  </si>
  <si>
    <t>4c27ee7f-4d15-4da4-8624-cae2a190dc32</t>
  </si>
  <si>
    <t>2dace1b9-43a2-41ce-ad95-5bca6e6d90d0</t>
  </si>
  <si>
    <t>PSR_SQLTASK_DEMO1_1627562032436</t>
  </si>
  <si>
    <t>PSR_SQLTASK_DEMO2_1627562280593</t>
  </si>
  <si>
    <t>PSR_PIPELINETASK_DEMO7_1627561832777</t>
  </si>
  <si>
    <t>Thu, Jul 29, 2021, 12:30:33 UTC</t>
  </si>
  <si>
    <t>Thu, Jul 29, 2021, 12:40:41 UTC</t>
  </si>
  <si>
    <t>b82e58cb-1f09-4a6f-b121-982bb2b34223</t>
  </si>
  <si>
    <t>Thu, Jul 29, 2021, 12:33:55 UTC</t>
  </si>
  <si>
    <t>Thu, Jul 29, 2021, 12:36:00 UTC</t>
  </si>
  <si>
    <t>6dc03796-5b16-4b62-b82c-e081b54825a2</t>
  </si>
  <si>
    <t>4d65362f-8070-4dd8-b213-b986f0a00b34</t>
  </si>
  <si>
    <t>PSR_PIPELINETASK_DEMO8_1627561833026</t>
  </si>
  <si>
    <t>PSR_SQLTASK_DEMO1_1627562035750</t>
  </si>
  <si>
    <t>PSR_SQLTASK_DEMO2_1627562280240</t>
  </si>
  <si>
    <t>Thu, Jul 29, 2021, 12:41:44 UTC</t>
  </si>
  <si>
    <t>11 minutes, 15 seconds</t>
  </si>
  <si>
    <t>2aebcd6a-02c8-48ea-9c15-bbf61186f8b4</t>
  </si>
  <si>
    <t>Thu, Jul 29, 2021, 12:33:31 UTC</t>
  </si>
  <si>
    <t>Thu, Jul 29, 2021, 12:35:37 UTC</t>
  </si>
  <si>
    <t>16c4c865-f75b-4d68-ac6b-23dc9dd75fd4</t>
  </si>
  <si>
    <t>Thu, Jul 29, 2021, 12:37:30 UTC</t>
  </si>
  <si>
    <t>Thu, Jul 29, 2021, 12:39:34 UTC</t>
  </si>
  <si>
    <t>082e827c-99b7-4244-98e5-3450f8946981</t>
  </si>
  <si>
    <t>PSR_PIPELINETASK_DEMO9_1627561829125</t>
  </si>
  <si>
    <t>PSR_SQLTASK_DEMO1_1627562011474</t>
  </si>
  <si>
    <t>PSR_SQLTASK_DEMO2_1627562250489</t>
  </si>
  <si>
    <t>Thu, Jul 29, 2021, 12:30:30 UTC</t>
  </si>
  <si>
    <t>Thu, Jul 29, 2021, 12:41:43 UTC</t>
  </si>
  <si>
    <t>11 minutes, 12 seconds</t>
  </si>
  <si>
    <t>1e7e69d4-4c87-4512-aab5-a06422214cbf</t>
  </si>
  <si>
    <t>Thu, Jul 29, 2021, 12:33:18 UTC</t>
  </si>
  <si>
    <t>Thu, Jul 29, 2021, 12:35:24 UTC</t>
  </si>
  <si>
    <t>fa2db7d1-ca23-4012-8759-e18eab347f00</t>
  </si>
  <si>
    <t>e2d2f52f-93df-4342-a2f5-ad7fc02e1453</t>
  </si>
  <si>
    <t>PSR_PIPELINETASK_DEMO10_1627561830937</t>
  </si>
  <si>
    <t>PSR_SQLTASK_DEMO1_1627561998310</t>
  </si>
  <si>
    <t>PSR_SQLTASK_DEMO2_1627562250942</t>
  </si>
  <si>
    <t>Fri, Jul 30, 2021, 10:15:34 UTC</t>
  </si>
  <si>
    <t>Fri, Jul 30, 2021, 10:27:14 UTC</t>
  </si>
  <si>
    <t>11 minutes, 39 seconds</t>
  </si>
  <si>
    <t>e6fc4ac1-f6cf-41f6-8452-468f3d3e4245</t>
  </si>
  <si>
    <t>Fri, Jul 30, 2021, 10:20:29 UTC</t>
  </si>
  <si>
    <t>Fri, Jul 30, 2021, 10:22:35 UTC</t>
  </si>
  <si>
    <t>39a13eee-75a1-4f11-b0d7-c6448c3b5ec9</t>
  </si>
  <si>
    <t>Fri, Jul 30, 2021, 10:24:34 UTC</t>
  </si>
  <si>
    <t>Fri, Jul 30, 2021, 10:26:38 UTC</t>
  </si>
  <si>
    <t>23e04152-b442-403f-b55c-a51bf035a1c8</t>
  </si>
  <si>
    <t>PSR_PIPELINETASK_DEMO1_1627640134956</t>
  </si>
  <si>
    <t>PSR_SQLTASK_DEMO1_1627640429386</t>
  </si>
  <si>
    <t>PSR_SQLTASK_DEMO2_1627640674535</t>
  </si>
  <si>
    <t>Fri, Jul 30, 2021, 13:15:30 UTC</t>
  </si>
  <si>
    <t>Fri, Jul 30, 2021, 13:27:14 UTC</t>
  </si>
  <si>
    <t>11 minutes, 43 seconds</t>
  </si>
  <si>
    <t>326882e1-9abb-4b6d-8fed-426f180fdc8f</t>
  </si>
  <si>
    <t>Fri, Jul 30, 2021, 13:20:17 UTC</t>
  </si>
  <si>
    <t>Fri, Jul 30, 2021, 13:22:24 UTC</t>
  </si>
  <si>
    <t>2 minutes, 6 seconds</t>
  </si>
  <si>
    <t>55bed70d-7e58-466c-8eaa-a3e05668fb80</t>
  </si>
  <si>
    <t>Fri, Jul 30, 2021, 13:24:31 UTC</t>
  </si>
  <si>
    <t>Fri, Jul 30, 2021, 13:26:35 UTC</t>
  </si>
  <si>
    <t>e95d9198-09bc-4d9a-af1d-ec7b5d08799b</t>
  </si>
  <si>
    <t>PSR_PIPELINETASK_DEMO1_1627650930189</t>
  </si>
  <si>
    <t>PSR_SQLTASK_DEMO1_1627651217539</t>
  </si>
  <si>
    <t>PSR_SQLTASK_DEMO2_1627651471653</t>
  </si>
  <si>
    <t>Fri, Jul 30, 2021, 13:15:16 UTC</t>
  </si>
  <si>
    <t>Fri, Jul 30, 2021, 13:27:15 UTC</t>
  </si>
  <si>
    <t>11 minutes, 59 seconds</t>
  </si>
  <si>
    <t>08e92a6f-2b3e-4799-9caa-aa5ae9090a90</t>
  </si>
  <si>
    <t>Fri, Jul 30, 2021, 13:20:47 UTC</t>
  </si>
  <si>
    <t>Fri, Jul 30, 2021, 13:22:51 UTC</t>
  </si>
  <si>
    <t>b381e683-7178-4de6-bf3b-2322ce64b103</t>
  </si>
  <si>
    <t>Fri, Jul 30, 2021, 13:24:29 UTC</t>
  </si>
  <si>
    <t>Fri, Jul 30, 2021, 13:26:33 UTC</t>
  </si>
  <si>
    <t>f5fc7fe6-4af4-4f3b-94ff-b2a98d5ffb3a</t>
  </si>
  <si>
    <t>PSR_PIPELINETASK_DEMO2_1627650916241</t>
  </si>
  <si>
    <t>PSR_SQLTASK_DEMO1_1627651247839</t>
  </si>
  <si>
    <t>PSR_SQLTASK_DEMO2_1627651469814</t>
  </si>
  <si>
    <t>Fri, Jul 30, 2021, 13:28:48 UTC</t>
  </si>
  <si>
    <t>13 minutes, 32 seconds</t>
  </si>
  <si>
    <t>ecf5671c-5d8c-46bb-b993-c1d55349262f</t>
  </si>
  <si>
    <t>Fri, Jul 30, 2021, 13:20:16 UTC</t>
  </si>
  <si>
    <t>Fri, Jul 30, 2021, 13:22:23 UTC</t>
  </si>
  <si>
    <t>2 minutes, 7 seconds</t>
  </si>
  <si>
    <t>5ce691d1-430c-4b01-a710-08727d1be846</t>
  </si>
  <si>
    <t>Fri, Jul 30, 2021, 13:24:28 UTC</t>
  </si>
  <si>
    <t>Fri, Jul 30, 2021, 13:26:39 UTC</t>
  </si>
  <si>
    <t>2 minutes, 10 seconds</t>
  </si>
  <si>
    <t>e5ce05bc-a207-4114-9f4c-b310e7c283cc</t>
  </si>
  <si>
    <t>PSR_PIPELINETASK_DEMO3_1627650916011</t>
  </si>
  <si>
    <t>PSR_SQLTASK_DEMO1_1627651216488</t>
  </si>
  <si>
    <t>PSR_SQLTASK_DEMO2_1627651468939</t>
  </si>
  <si>
    <t>PSR_PIPELINETASK_DEMO4_1627650919708</t>
  </si>
  <si>
    <t>Fri, Jul 30, 2021, 13:15:19 UTC</t>
  </si>
  <si>
    <t>Fri, Jul 30, 2021, 13:28:47 UTC</t>
  </si>
  <si>
    <t>13 minutes, 27 seconds</t>
  </si>
  <si>
    <t>709fb750-2bfb-43bb-9d6c-ec25bc387a5f</t>
  </si>
  <si>
    <t>Fri, Jul 30, 2021, 13:20:45 UTC</t>
  </si>
  <si>
    <t>Fri, Jul 30, 2021, 13:22:49 UTC</t>
  </si>
  <si>
    <t>9b15488f-d236-4326-ae98-e3cdf780b444</t>
  </si>
  <si>
    <t>Fri, Jul 30, 2021, 13:24:59 UTC</t>
  </si>
  <si>
    <t>Fri, Jul 30, 2021, 13:27:03 UTC</t>
  </si>
  <si>
    <t>ec940689-49b6-4eb5-bd1a-a3245501eb28</t>
  </si>
  <si>
    <t>PSR_SQLTASK_DEMO1_1627651245852</t>
  </si>
  <si>
    <t>PSR_SQLTASK_DEMO2_1627651499925</t>
  </si>
  <si>
    <t>Fri, Jul 30, 2021, 13:15:18 UTC</t>
  </si>
  <si>
    <t>13 minutes, 30 seconds</t>
  </si>
  <si>
    <t>3eedc64b-80f2-47b7-bc72-9f502f0a9a84</t>
  </si>
  <si>
    <t>Fri, Jul 30, 2021, 13:20:51 UTC</t>
  </si>
  <si>
    <t>Fri, Jul 30, 2021, 13:22:57 UTC</t>
  </si>
  <si>
    <t>673c7b47-0b20-4dfc-b5e8-e51578727ee7</t>
  </si>
  <si>
    <t>Fri, Jul 30, 2021, 13:24:30 UTC</t>
  </si>
  <si>
    <t>37f872a0-bc72-4aa9-8f6b-b9f6c552ef8d</t>
  </si>
  <si>
    <t>PSR_SQLTASK_DEMO1_1627651251014</t>
  </si>
  <si>
    <t>PSR_PIPELINETASK_DEMO5_1627650918064</t>
  </si>
  <si>
    <t>PSR_SQLTASK_DEMO2_1627651470887</t>
  </si>
  <si>
    <t>Fri, Jul 30, 2021, 13:15:28 UTC</t>
  </si>
  <si>
    <t>Fri, Jul 30, 2021, 13:27:43 UTC</t>
  </si>
  <si>
    <t>12 minutes, 14 seconds</t>
  </si>
  <si>
    <t>5ed0a432-373c-40dc-a4bb-fcfd0780dccc</t>
  </si>
  <si>
    <t>Fri, Jul 30, 2021, 13:20:18 UTC</t>
  </si>
  <si>
    <t>9114f055-2268-464d-b0be-32f85dc8f03a</t>
  </si>
  <si>
    <t>Fri, Jul 30, 2021, 13:23:55 UTC</t>
  </si>
  <si>
    <t>Fri, Jul 30, 2021, 13:25:58 UTC</t>
  </si>
  <si>
    <t>12f48c23-b932-46f2-87d6-e14a3519223b</t>
  </si>
  <si>
    <t>PSR_PIPELINETASK_DEMO6_1627650928857</t>
  </si>
  <si>
    <t>PSR_SQLTASK_DEMO1_1627651218681</t>
  </si>
  <si>
    <t>PSR_SQLTASK_DEMO2_1627651435585</t>
  </si>
  <si>
    <t>Fri, Jul 30, 2021, 13:15:25 UTC</t>
  </si>
  <si>
    <t>Fri, Jul 30, 2021, 13:27:40 UTC</t>
  </si>
  <si>
    <t>12 minutes, 15 seconds</t>
  </si>
  <si>
    <t>04d2a973-ac36-436a-8d3c-0a7969da5910</t>
  </si>
  <si>
    <t>Fri, Jul 30, 2021, 13:22:25 UTC</t>
  </si>
  <si>
    <t>d51c08f8-acd4-435a-8119-004d9b15cf19</t>
  </si>
  <si>
    <t>Fri, Jul 30, 2021, 13:26:01 UTC</t>
  </si>
  <si>
    <t>b5e095a5-8f84-4b7e-8b4d-beceb54518e3</t>
  </si>
  <si>
    <t>PSR_PIPELINETASK_DEMO7_1627650925010</t>
  </si>
  <si>
    <t>PSR_SQLTASK_DEMO1_1627651217852</t>
  </si>
  <si>
    <t>PSR_SQLTASK_DEMO2_1627651435649</t>
  </si>
  <si>
    <t>Fri, Jul 30, 2021, 13:28:15 UTC</t>
  </si>
  <si>
    <t>12 minutes, 56 seconds</t>
  </si>
  <si>
    <t>b733b909-700d-4471-b162-be967ee495c1</t>
  </si>
  <si>
    <t>Fri, Jul 30, 2021, 13:20:46 UTC</t>
  </si>
  <si>
    <t>Fri, Jul 30, 2021, 13:22:53 UTC</t>
  </si>
  <si>
    <t>492de65d-1576-4331-b567-15057200eeb8</t>
  </si>
  <si>
    <t>c4198af3-6849-463d-b595-f0da19ee873c</t>
  </si>
  <si>
    <t>PSR_PIPELINETASK_DEMO8_1627650919355</t>
  </si>
  <si>
    <t>PSR_SQLTASK_DEMO1_1627651246601</t>
  </si>
  <si>
    <t>PSR_SQLTASK_DEMO2_1627651471743</t>
  </si>
  <si>
    <t>Fri, Jul 30, 2021, 13:15:23 UTC</t>
  </si>
  <si>
    <t>13 minutes, 24 seconds</t>
  </si>
  <si>
    <t>fd0173e8-1a0b-4e02-a22b-5d32399beac1</t>
  </si>
  <si>
    <t>Fri, Jul 30, 2021, 13:20:49 UTC</t>
  </si>
  <si>
    <t>3f2c2f18-4097-497b-8c0c-5e8247c6193f</t>
  </si>
  <si>
    <t>aaff47de-0e71-49e7-a505-862dd2ebd922</t>
  </si>
  <si>
    <t>PSR_PIPELINETASK_DEMO9_1627650923549</t>
  </si>
  <si>
    <t>PSR_SQLTASK_DEMO1_1627651249985</t>
  </si>
  <si>
    <t>PSR_SQLTASK_DEMO2_1627651499843</t>
  </si>
  <si>
    <t>Fri, Jul 30, 2021, 13:15:26 UTC</t>
  </si>
  <si>
    <t>Fri, Jul 30, 2021, 13:27:12 UTC</t>
  </si>
  <si>
    <t>11 minutes, 45 seconds</t>
  </si>
  <si>
    <t>ee68b580-4da8-4389-b503-d74cb51a2dea</t>
  </si>
  <si>
    <t>348f956d-19fe-4f4e-a48a-f7ef70d2bf88</t>
  </si>
  <si>
    <t>Fri, Jul 30, 2021, 13:26:31 UTC</t>
  </si>
  <si>
    <t>48357cf8-c6fb-4068-935f-45f4f34cf473</t>
  </si>
  <si>
    <t>PSR_PIPELINETASK_DEMO10_1627650926661</t>
  </si>
  <si>
    <t>PSR_SQLTASK_DEMO1_1627651216256</t>
  </si>
  <si>
    <t>PSR_SQLTASK_DEMO2_1627651468375</t>
  </si>
  <si>
    <t>Details</t>
  </si>
  <si>
    <t>Time taken</t>
  </si>
  <si>
    <t>Average Time Taken to complete the Single SQL Task</t>
  </si>
  <si>
    <t>3 mins 31 seconds</t>
  </si>
  <si>
    <t>2 mins 3 seconds</t>
  </si>
  <si>
    <t>2 mins 8 seconds</t>
  </si>
  <si>
    <t>First SQL Task start delay</t>
  </si>
  <si>
    <t>Inter-SQL Task delay</t>
  </si>
  <si>
    <t>11 mins 19 seconds</t>
  </si>
  <si>
    <t>10 mins 6 seconds</t>
  </si>
  <si>
    <t>8 mins 34 seconds</t>
  </si>
  <si>
    <t>11 mins 15 seconds</t>
  </si>
  <si>
    <t xml:space="preserve">Pipeline start delay (seconds) </t>
  </si>
  <si>
    <t>Average Pipeline Start Delay (seconds)</t>
  </si>
  <si>
    <t>Max. Pipeline Start Delay (seconds)</t>
  </si>
  <si>
    <t>Average First SQL Task start delay</t>
  </si>
  <si>
    <t>Average Inter-SQL Task delay</t>
  </si>
  <si>
    <t>Max First SQL Task start delay</t>
  </si>
  <si>
    <t>Max Inter-SQL Task delay</t>
  </si>
  <si>
    <t>3 mins 17 seconds</t>
  </si>
  <si>
    <t>1 min 45 seconds</t>
  </si>
  <si>
    <t>Mon, Aug 2, 2021, 08:15:19 UTC</t>
  </si>
  <si>
    <t>Mon, Aug 2, 2021, 08:25:32 UTC</t>
  </si>
  <si>
    <t>10 minutes, 12 seconds</t>
  </si>
  <si>
    <t>7d5b7f91-7ba6-4f0b-a36c-bee53c485935</t>
  </si>
  <si>
    <t>Mon, Aug 2, 2021, 08:18:30 UTC</t>
  </si>
  <si>
    <t>Mon, Aug 2, 2021, 08:20:41 UTC</t>
  </si>
  <si>
    <t>82063c32-8631-4056-a44f-abbf5c455873</t>
  </si>
  <si>
    <t>Mon, Aug 2, 2021, 08:22:49 UTC</t>
  </si>
  <si>
    <t>9d312afe-1868-4335-96b0-b6f4e0ef9f9b</t>
  </si>
  <si>
    <t>PSR_PIPELINETASK_DEMO1_1627892119937</t>
  </si>
  <si>
    <t>PSR_SQLTASK_DEMO1_1627892310943</t>
  </si>
  <si>
    <t>PSR_SQLTASK_DEMO2_1627892569476</t>
  </si>
  <si>
    <t>Mon, Aug 2, 2021, 08:25:29 UTC</t>
  </si>
  <si>
    <t>3dd48244-6028-40bd-997e-20e96e6d311c</t>
  </si>
  <si>
    <t>Mon, Aug 2, 2021, 08:18:32 UTC</t>
  </si>
  <si>
    <t>2 minutes, 9 seconds</t>
  </si>
  <si>
    <t>66fe9724-af20-4b48-9033-5e63a0bb600e</t>
  </si>
  <si>
    <t>Mon, Aug 2, 2021, 08:22:46 UTC</t>
  </si>
  <si>
    <t>Mon, Aug 2, 2021, 08:24:49 UTC</t>
  </si>
  <si>
    <t>4921fa6c-ec1e-4d14-b0f4-39f74ead6d38</t>
  </si>
  <si>
    <t>Mon, Aug 2, 2021, 08:24:52 UTC</t>
  </si>
  <si>
    <t>PSR_PIPELINETASK_DEMO2_1627892119840</t>
  </si>
  <si>
    <t>PSR_SQLTASK_DEMO1_1627892312263</t>
  </si>
  <si>
    <t>PSR_SQLTASK_DEMO2_1627892566594</t>
  </si>
  <si>
    <t>Mon, Aug 2, 2021, 08:15:21 UTC</t>
  </si>
  <si>
    <t>Mon, Aug 2, 2021, 08:25:28 UTC</t>
  </si>
  <si>
    <t>10 minutes, 6 seconds</t>
  </si>
  <si>
    <t>1a6871f8-0b26-40a7-a79b-902f98e0a943</t>
  </si>
  <si>
    <t>Mon, Aug 2, 2021, 08:18:31 UTC</t>
  </si>
  <si>
    <t>449a3a51-92a5-4ad4-91b5-9907cc4a1220</t>
  </si>
  <si>
    <t>Mon, Aug 2, 2021, 08:22:43 UTC</t>
  </si>
  <si>
    <t>Mon, Aug 2, 2021, 08:24:46 UTC</t>
  </si>
  <si>
    <t>29fb0677-7340-4896-8d0b-8130cee82848</t>
  </si>
  <si>
    <t>PSR_PIPELINETASK_DEMO3_1627892121944</t>
  </si>
  <si>
    <t>PSR_SQLTASK_DEMO1_1627892311060</t>
  </si>
  <si>
    <t>PSR_SQLTASK_DEMO2_1627892563504</t>
  </si>
  <si>
    <t>Mon, Aug 2, 2021, 08:25:31 UTC</t>
  </si>
  <si>
    <t>10 minutes, 11 seconds</t>
  </si>
  <si>
    <t>702afe42-c944-471d-9af0-d599ed0e0712</t>
  </si>
  <si>
    <t>Mon, Aug 2, 2021, 08:20:42 UTC</t>
  </si>
  <si>
    <t>cf9340a8-d150-40b5-b6aa-52ff89b9c380</t>
  </si>
  <si>
    <t>bc4e095d-6337-491c-9985-393b5bfec377</t>
  </si>
  <si>
    <t>PSR_PIPELINETASK_DEMO4_1627892119513</t>
  </si>
  <si>
    <t>PSR_SQLTASK_DEMO1_1627892312974</t>
  </si>
  <si>
    <t>PSR_SQLTASK_DEMO2_1627892566018</t>
  </si>
  <si>
    <t>Mon, Aug 2, 2021, 08:15:18 UTC</t>
  </si>
  <si>
    <t>1d3f37a9-e720-4736-a43a-2183e79e83b9</t>
  </si>
  <si>
    <t>Mon, Aug 2, 2021, 08:18:33 UTC</t>
  </si>
  <si>
    <t>2 minutes, 8 seconds</t>
  </si>
  <si>
    <t>99ffd553-7c69-41c4-8048-ab004d9b89cf</t>
  </si>
  <si>
    <t>Mon, Aug 2, 2021, 08:22:47 UTC</t>
  </si>
  <si>
    <t>Mon, Aug 2, 2021, 08:24:51 UTC</t>
  </si>
  <si>
    <t>56ca7c5e-be1f-4f2d-91ff-36fdd239f17b</t>
  </si>
  <si>
    <t>PSR_SQLTASK_DEMO1_1627892313419</t>
  </si>
  <si>
    <t>PSR_PipelineTask_Demo5_1627892118761</t>
  </si>
  <si>
    <t>PSR_SQLTASK_DEMO2_1627892567940</t>
  </si>
  <si>
    <t>Mon, Aug 2, 2021, 08:25:33 UTC</t>
  </si>
  <si>
    <t>10 minutes, 14 seconds</t>
  </si>
  <si>
    <t>957758ff-7ca9-47df-a25a-2b36846aad15</t>
  </si>
  <si>
    <t>Mon, Aug 2, 2021, 08:18:35 UTC</t>
  </si>
  <si>
    <t>48563dbd-ff45-4c78-bbb3-2c17d57e78ea</t>
  </si>
  <si>
    <t>Mon, Aug 2, 2021, 08:22:50 UTC</t>
  </si>
  <si>
    <t>d8b980c9-07e3-4ae4-ad7e-ef3e1bca1cf7</t>
  </si>
  <si>
    <t>PSR_PipelineTask_Demo6_1627892119014</t>
  </si>
  <si>
    <t>PSR_SQLTASK_DEMO1_1627892315288</t>
  </si>
  <si>
    <t>PSR_SQLTASK_DEMO2_1627892570171</t>
  </si>
  <si>
    <t>Mon, Aug 2, 2021, 08:15:24 UTC</t>
  </si>
  <si>
    <t>Mon, Aug 2, 2021, 08:25:30 UTC</t>
  </si>
  <si>
    <t>47eba22a-d225-4806-9fab-3f86555e5883</t>
  </si>
  <si>
    <t>a69e7156-4bed-4d34-b566-637eaf9d3905</t>
  </si>
  <si>
    <t>Mon, Aug 2, 2021, 08:22:45 UTC</t>
  </si>
  <si>
    <t>5e005ced-5f55-4157-826c-891357655dcd</t>
  </si>
  <si>
    <t>PSR_PipelineTask_Demo7_1627892124470</t>
  </si>
  <si>
    <t>PSR_SQLTASK_DEMO1_1627892313607</t>
  </si>
  <si>
    <t>PSR_SQLTASK_DEMO2_1627892565968</t>
  </si>
  <si>
    <t>10 minutes, 7 seconds</t>
  </si>
  <si>
    <t>c4f99c03-f7ff-47b1-b216-c83a21d283fe</t>
  </si>
  <si>
    <t>Mon, Aug 2, 2021, 08:18:34 UTC</t>
  </si>
  <si>
    <t>44b9e19c-e970-49f0-bc86-51e54f83fb7e</t>
  </si>
  <si>
    <t>05ef347c-069e-450e-a273-69a73cba7911</t>
  </si>
  <si>
    <t>PSR_PipelineTask_Demo8_1627892124178</t>
  </si>
  <si>
    <t>PSR_SQLTASK_DEMO1_1627892314021</t>
  </si>
  <si>
    <t>PSR_SQLTASK_DEMO2_1627892565456</t>
  </si>
  <si>
    <t>7af1d5c4-4ce0-49f4-8b1d-73a9702090e0</t>
  </si>
  <si>
    <t xml:space="preserve">	Mon, Aug 2, 2021, 08:20:41 UTC</t>
  </si>
  <si>
    <t>796e9143-fe65-4db6-9afc-21f984d204f1</t>
  </si>
  <si>
    <t>d6b9fbd0-0ca0-43d2-9de1-00ed0388137f</t>
  </si>
  <si>
    <t>PSR_PipelineTask_Demo9_1627892121769</t>
  </si>
  <si>
    <t>PSR_SQLTASK_DEMO1_1627892313499</t>
  </si>
  <si>
    <t>PSR_SQLTASK_DEMO2_1627892563258</t>
  </si>
  <si>
    <t>Mon, Aug 2, 2021, 08:15:33 UTC</t>
  </si>
  <si>
    <t>9 minutes, 58 seconds</t>
  </si>
  <si>
    <t>a52078d4-ad7d-43f9-89f8-4a71cdf821ff</t>
  </si>
  <si>
    <t>a261701b-c263-438d-b828-a7a01ad8083c</t>
  </si>
  <si>
    <t>Mon, Aug 2, 2021, 08:22:44 UTC</t>
  </si>
  <si>
    <t>Mon, Aug 2, 2021, 08:24:47 UTC</t>
  </si>
  <si>
    <t>75051bcc-de57-4653-bc52-46bd7191bef0</t>
  </si>
  <si>
    <t>PSR_PipelineTask_Demo10_1627892133259</t>
  </si>
  <si>
    <t>PSR_SQLTASK_DEMO1_1627892311691</t>
  </si>
  <si>
    <t>PSR_SQLTASK_DEMO2_1627892564114</t>
  </si>
  <si>
    <t>Tue, Aug 3, 2021, 07:45:23 UTC</t>
  </si>
  <si>
    <t>Tue, Aug 3, 2021, 07:56:21 UTC</t>
  </si>
  <si>
    <t>10 minutes, 57 seconds</t>
  </si>
  <si>
    <t>3078168a-aa69-4a35-bfe6-854367530134</t>
  </si>
  <si>
    <t>Tue, Aug 3, 2021, 07:51:05 UTC</t>
  </si>
  <si>
    <t>Tue, Aug 3, 2021, 07:53:09 UTC</t>
  </si>
  <si>
    <t>df075d80-5e59-493a-b78d-2a472c5bb0f6</t>
  </si>
  <si>
    <t>Tue, Aug 3, 2021, 07:53:35 UTC</t>
  </si>
  <si>
    <t>Tue, Aug 3, 2021, 07:55:38 UTC</t>
  </si>
  <si>
    <t>e7e291cc-e8f1-4f15-9194-633e6c287604</t>
  </si>
  <si>
    <t>PSR_PipelineTask_Demo1_1627976723603</t>
  </si>
  <si>
    <t>PSR_SQLTASK_DEMO1_1627977065144</t>
  </si>
  <si>
    <t>PSR_SQLTASK_DEMO2_1627977215374</t>
  </si>
  <si>
    <t>PSR_PipelineTask_Demo2_1627976715614</t>
  </si>
  <si>
    <t>PSR_SQLTASK_DEMO1_1627977070378</t>
  </si>
  <si>
    <t>PSR_SQLTASK_DEMO2_1627977317901</t>
  </si>
  <si>
    <t>Tue, Aug 3, 2021, 07:45:15 UTC</t>
  </si>
  <si>
    <t>Tue, Aug 3, 2021, 07:59:31 UTC</t>
  </si>
  <si>
    <t>14 minutes, 15 seconds</t>
  </si>
  <si>
    <t>3951d2b7-7850-4ff2-9095-4ddeb895a339</t>
  </si>
  <si>
    <t>Tue, Aug 3, 2021, 07:51:10 UTC</t>
  </si>
  <si>
    <t>Tue, Aug 3, 2021, 07:53:15 UTC</t>
  </si>
  <si>
    <t>0ee17f7a-ae60-4c46-9862-a32fe144ea15</t>
  </si>
  <si>
    <t>Tue, Aug 3, 2021, 07:55:17 UTC</t>
  </si>
  <si>
    <t>Tue, Aug 3, 2021, 07:57:21 UTC</t>
  </si>
  <si>
    <t>330e7a59-3e6d-4ed5-a79d-0f753dad82c6</t>
  </si>
  <si>
    <t>Tue, Aug 3, 2021, 07:45:17 UTC</t>
  </si>
  <si>
    <t>Tue, Aug 3, 2021, 07:59:32 UTC</t>
  </si>
  <si>
    <t>6c5748c9-aa5e-4b03-a271-9ecc7918bebf</t>
  </si>
  <si>
    <t>Tue, Aug 3, 2021, 07:51:07 UTC</t>
  </si>
  <si>
    <t>Tue, Aug 3, 2021, 07:53:12 UTC</t>
  </si>
  <si>
    <t>787a8df9-621d-460b-85bf-acb643ded3ac</t>
  </si>
  <si>
    <t>Tue, Aug 3, 2021, 07:55:16 UTC</t>
  </si>
  <si>
    <t>Tue, Aug 3, 2021, 07:57:20 UTC</t>
  </si>
  <si>
    <t>b8988def-d411-4de9-ad54-832e8db0ba55</t>
  </si>
  <si>
    <t>PSR_PipelineTask_Demo3_1627976717400</t>
  </si>
  <si>
    <t>PSR_SQLTASK_DEMO1_1627977067389</t>
  </si>
  <si>
    <t>PSR_SQLTASK_DEMO2_1627977316858</t>
  </si>
  <si>
    <t>Tue, Aug 3, 2021, 07:45:16 UTC</t>
  </si>
  <si>
    <t>Tue, Aug 3, 2021, 07:59:30 UTC</t>
  </si>
  <si>
    <t>14 minutes, 13 seconds</t>
  </si>
  <si>
    <t>b073e3ff-ca4a-44b3-962a-b0b9ee6afc34</t>
  </si>
  <si>
    <t>Tue, Aug 3, 2021, 07:51:04 UTC</t>
  </si>
  <si>
    <t>Tue, Aug 3, 2021, 07:53:08 UTC</t>
  </si>
  <si>
    <t>afd7df34-2c3d-45f8-8e29-f15de3369b20</t>
  </si>
  <si>
    <t>6a0c10a2-7631-483c-9980-e1767c14e5a0</t>
  </si>
  <si>
    <t>PSR_PipelineTask_Demo4_1627976716453</t>
  </si>
  <si>
    <t>PSR_SQLTASK_DEMO1_1627977064843</t>
  </si>
  <si>
    <t>PSR_SQLTASK_DEMO2_1627977317485</t>
  </si>
  <si>
    <t>Tue, Aug 3, 2021, 07:45:14 UTC</t>
  </si>
  <si>
    <t>14 minutes, 17 seconds</t>
  </si>
  <si>
    <t>2e15f2f5-84b8-4170-8b7e-e9246c3a3226</t>
  </si>
  <si>
    <t>Tue, Aug 3, 2021, 07:53:07 UTC</t>
  </si>
  <si>
    <t>e1405e51-067d-463e-89aa-4c8423ea5934</t>
  </si>
  <si>
    <t>Tue, Aug 3, 2021, 07:55:18 UTC</t>
  </si>
  <si>
    <t>ccafa78d-3340-4060-992b-674a50e65b7f</t>
  </si>
  <si>
    <t>PSR_PipelineTask_Demo5_1627976714603</t>
  </si>
  <si>
    <t>PSR_SQLTASK_DEMO1_1627977064233</t>
  </si>
  <si>
    <t>PSR_SQLTASK_DEMO2_1627977318228</t>
  </si>
  <si>
    <t>Tue, Aug 3, 2021, 07:45:21 UTC</t>
  </si>
  <si>
    <t>Tue, Aug 3, 2021, 07:58:39 UTC</t>
  </si>
  <si>
    <t>13 minutes, 18 seconds</t>
  </si>
  <si>
    <t>063e20fb-d41f-477c-9733-810025c3568d</t>
  </si>
  <si>
    <t>Tue, Aug 3, 2021, 07:51:13 UTC</t>
  </si>
  <si>
    <t>Tue, Aug 3, 2021, 07:53:16 UTC</t>
  </si>
  <si>
    <t>eeef55ef-5434-4399-8bbb-89e703b215cd</t>
  </si>
  <si>
    <t>Tue, Aug 3, 2021, 07:55:15 UTC</t>
  </si>
  <si>
    <t>Tue, Aug 3, 2021, 07:57:19 UTC</t>
  </si>
  <si>
    <t>0cd45f42-83c6-49cb-a996-0b6336e67481</t>
  </si>
  <si>
    <t>PSR_PipelineTask_Demo6_1627976721529</t>
  </si>
  <si>
    <t>PSR_SQLTASK_DEMO1_1627977073429</t>
  </si>
  <si>
    <t>PSR_SQLTASK_DEMO2_1627977315708</t>
  </si>
  <si>
    <t>Tue, Aug 3, 2021, 07:45:18 UTC</t>
  </si>
  <si>
    <t>Tue, Aug 3, 2021, 07:59:33 UTC</t>
  </si>
  <si>
    <t>14 minutes, 14 seconds</t>
  </si>
  <si>
    <t>60089014-697f-462c-a39f-848a6397efd9</t>
  </si>
  <si>
    <t>Tue, Aug 3, 2021, 07:51:03 UTC</t>
  </si>
  <si>
    <t>Tue, Aug 3, 2021, 07:53:10 UTC</t>
  </si>
  <si>
    <t>6ebeec4f-2f0c-4efc-9c81-5e4eb6483957</t>
  </si>
  <si>
    <t>Tue, Aug 3, 2021, 07:57:22 UTC</t>
  </si>
  <si>
    <t>b9a0c2f5-045c-4ce4-80e8-98a193b1ddc6</t>
  </si>
  <si>
    <t>PSR_PipelineTask_Demo7_1627976718509</t>
  </si>
  <si>
    <t>PSR_SQLTASK_DEMO1_1627977063508</t>
  </si>
  <si>
    <t>PSR_SQLTASK_DEMO2_1627977318862</t>
  </si>
  <si>
    <t>Tue, Aug 3, 2021, 07:56:22 UTC</t>
  </si>
  <si>
    <t>11 minutes, 3 seconds</t>
  </si>
  <si>
    <t>38a98fa9-e47e-4e5e-85b6-1492a835d119</t>
  </si>
  <si>
    <t>Tue, Aug 3, 2021, 07:51:01 UTC</t>
  </si>
  <si>
    <t>Tue, Aug 3, 2021, 07:53:06 UTC</t>
  </si>
  <si>
    <t>a2335072-84fd-4b4b-92c5-2685e5ebcb90</t>
  </si>
  <si>
    <t>Tue, Aug 3, 2021, 07:53:37 UTC</t>
  </si>
  <si>
    <t>Tue, Aug 3, 2021, 07:55:40 UTC</t>
  </si>
  <si>
    <t>435a48d0-9202-4005-9098-47e57eaeea0c</t>
  </si>
  <si>
    <t>PSR_PipelineTask_Demo8_1627976718931</t>
  </si>
  <si>
    <t>PSR_SQLTASK_DEMO1_1627977061113</t>
  </si>
  <si>
    <t>PSR_SQLTASK_DEMO2_1627977217356</t>
  </si>
  <si>
    <t>PSR_PipelineTask_Demo9_1627976728241</t>
  </si>
  <si>
    <t>Tue, Aug 3, 2021, 07:45:28 UTC</t>
  </si>
  <si>
    <t>Tue, Aug 3, 2021, 07:58:53 UTC</t>
  </si>
  <si>
    <t>13 minutes, 25 seconds</t>
  </si>
  <si>
    <t>bcd67a75-f621-4deb-9e2a-6a32a799d9ae</t>
  </si>
  <si>
    <t>PSR_SQLTASK_DEMO1_1627977063553</t>
  </si>
  <si>
    <t>ae194ded-6674-4a1f-a56b-488a70989b43</t>
  </si>
  <si>
    <t>PSR_SQLTASK_DEMO2_1627977315013</t>
  </si>
  <si>
    <t>371719de-54a7-4477-82de-47add1ed38ba</t>
  </si>
  <si>
    <t>PSR_PipelineTask_Demo10_1627976722787</t>
  </si>
  <si>
    <t>Tue, Aug 3, 2021, 07:45:22 UTC</t>
  </si>
  <si>
    <t>14 minutes, 7 seconds</t>
  </si>
  <si>
    <t>bdd308f0-91a3-4504-baa5-c54e8929ebf7</t>
  </si>
  <si>
    <t>PSR_SQLTASK_DEMO1_1627977065301</t>
  </si>
  <si>
    <t>Tue, Aug 3, 2021, 07:53:11 UTC</t>
  </si>
  <si>
    <t>e948a92a-7e09-4584-82aa-5c46b4a58965</t>
  </si>
  <si>
    <t>PSR_SQLTASK_DEMO2_1627977317133</t>
  </si>
  <si>
    <t>54643762-af42-4501-b4c0-53aa9daf20bc</t>
  </si>
  <si>
    <t>Pipeline Duration (seconds)</t>
  </si>
  <si>
    <t>SQL Task Duration (seconds)</t>
  </si>
  <si>
    <t>13 mins 32 seconds</t>
  </si>
  <si>
    <t>12 mins 41 seconds</t>
  </si>
  <si>
    <t>11 mins 43 seconds</t>
  </si>
  <si>
    <t>2 mins 5 seconds</t>
  </si>
  <si>
    <t>5 mins 10 seconds</t>
  </si>
  <si>
    <t>5 mins 33 seconds</t>
  </si>
  <si>
    <t>1 min 50 seconds</t>
  </si>
  <si>
    <t>2 mins 10 seconds</t>
  </si>
  <si>
    <t>Cpu utilization (Average)</t>
  </si>
  <si>
    <t>Memory Utilization (Average)</t>
  </si>
  <si>
    <t>~16% (Celery)
~7% (Scheduler)
~20% (Redis)
~12% (WebServer)</t>
  </si>
  <si>
    <t>~36% (Celery)
~7% (Scheduler)
~20% (Redis)
~12% (WebServer)</t>
  </si>
  <si>
    <t>~22%(Celery)
~7% (Scheduler) 
 ~6% (Redis)
~8% (WebServer)</t>
  </si>
  <si>
    <t>10 mins 8 seconds</t>
  </si>
  <si>
    <t>10 mins 14 seconds</t>
  </si>
  <si>
    <t>9 mins 58 seconds</t>
  </si>
  <si>
    <t>10 mins 15 seconds</t>
  </si>
  <si>
    <t>Average Time Taken to complete Single Pipeline Execution</t>
  </si>
  <si>
    <t>Minimum Time Taken to complete Single Execution</t>
  </si>
  <si>
    <t>2 mins 6 seconds</t>
  </si>
  <si>
    <t>3 mins 11 seconds</t>
  </si>
  <si>
    <t>3 mins 19 seconds</t>
  </si>
  <si>
    <t>2 min 4 seconds</t>
  </si>
  <si>
    <t>~24%(Celery)
~10% (Scheduler) 
 ~7% (Redis)
~9% (WebServer)</t>
  </si>
  <si>
    <t>~15%(Celery)
~15% (Scheduler) 
 ~6% (Redis)
9% (WebServer)</t>
  </si>
  <si>
    <t>~24% (Celery)
~8% (Scheduler)
~22% (Redis)
~12% (WebServer)</t>
  </si>
  <si>
    <t xml:space="preserve">      </t>
  </si>
  <si>
    <t>14 mins 19 seconds</t>
  </si>
  <si>
    <t>13 mins 24 seconds</t>
  </si>
  <si>
    <t>10 mins 57 seconds</t>
  </si>
  <si>
    <t>14 mins 17 seconds</t>
  </si>
  <si>
    <t>Maximum Time Taken to complete Single Execution</t>
  </si>
  <si>
    <t>Total time taken to complete the Execution (All 10 Pipelines)</t>
  </si>
  <si>
    <t>2 mins 4 seconds</t>
  </si>
  <si>
    <t>5 mins 46 seconds</t>
  </si>
  <si>
    <t>5 mins 55 seconds</t>
  </si>
  <si>
    <t>1 min 46 seconds</t>
  </si>
  <si>
    <t>2 mins 11 seconds</t>
  </si>
  <si>
    <t>~17%(Celery)
~19% (Scheduler) 
 ~6% (Redis)
9% (WebServer)</t>
  </si>
  <si>
    <t>~17% (Celery)
~6% (Scheduler)
~21% (Redis)
~11% (WebServer)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</si>
</sst>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 indent="2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6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17" xfId="0" applyFont="1" applyBorder="1"/>
    <xf numFmtId="0" fontId="1" fillId="0" borderId="20" xfId="0" applyFont="1" applyBorder="1" applyAlignment="1">
      <alignment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4" xfId="0" applyFont="1" applyBorder="1"/>
    <xf numFmtId="0" fontId="1" fillId="0" borderId="1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22DD-8853-4CE6-8CF1-789A50A57247}">
  <dimension ref="A1:K12"/>
  <sheetViews>
    <sheetView workbookViewId="0">
      <selection activeCell="A11" sqref="A11:C12"/>
    </sheetView>
  </sheetViews>
  <sheetFormatPr defaultColWidth="22.44140625" defaultRowHeight="14.4" x14ac:dyDescent="0.3"/>
  <cols>
    <col min="1" max="1" width="23.77734375" bestFit="1" customWidth="1"/>
    <col min="2" max="2" width="26.109375" hidden="1" customWidth="1"/>
    <col min="3" max="3" width="26.109375" customWidth="1"/>
    <col min="4" max="6" width="19.88671875" bestFit="1" customWidth="1"/>
    <col min="7" max="7" width="20.33203125" bestFit="1" customWidth="1"/>
    <col min="8" max="11" width="20.88671875" bestFit="1" customWidth="1"/>
  </cols>
  <sheetData>
    <row r="1" spans="1:11" x14ac:dyDescent="0.3">
      <c r="A1" s="1"/>
      <c r="B1" s="1"/>
      <c r="C1" s="3"/>
      <c r="D1" s="1" t="s">
        <v>0</v>
      </c>
      <c r="E1" s="1" t="s">
        <v>1</v>
      </c>
      <c r="F1" s="1" t="s">
        <v>2</v>
      </c>
      <c r="G1" s="63" t="s">
        <v>3</v>
      </c>
      <c r="H1" s="63"/>
      <c r="I1" s="63"/>
      <c r="J1" s="63"/>
      <c r="K1" s="63"/>
    </row>
    <row r="2" spans="1:11" x14ac:dyDescent="0.3">
      <c r="A2" s="4"/>
      <c r="B2" s="4" t="s">
        <v>14</v>
      </c>
      <c r="C2" s="4" t="s">
        <v>14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spans="1:11" x14ac:dyDescent="0.3">
      <c r="A3" s="4" t="s">
        <v>15</v>
      </c>
      <c r="B3" s="5">
        <v>1</v>
      </c>
      <c r="C3" s="5">
        <v>10</v>
      </c>
      <c r="D3" s="1"/>
      <c r="E3" s="1"/>
      <c r="F3" s="1"/>
      <c r="G3" s="1"/>
      <c r="H3" s="1"/>
      <c r="I3" s="1"/>
      <c r="J3" s="1"/>
      <c r="K3" s="1"/>
    </row>
    <row r="4" spans="1:11" x14ac:dyDescent="0.3">
      <c r="A4" s="4" t="s">
        <v>16</v>
      </c>
      <c r="B4" s="5"/>
      <c r="C4" s="5">
        <v>3</v>
      </c>
      <c r="D4" s="1"/>
      <c r="E4" s="1"/>
      <c r="F4" s="1"/>
      <c r="G4" s="1"/>
      <c r="H4" s="1"/>
      <c r="I4" s="1"/>
      <c r="J4" s="1"/>
      <c r="K4" s="1"/>
    </row>
    <row r="5" spans="1:11" ht="28.8" x14ac:dyDescent="0.3">
      <c r="A5" s="4" t="s">
        <v>17</v>
      </c>
      <c r="B5" s="5" t="s">
        <v>21</v>
      </c>
      <c r="C5" s="5" t="s">
        <v>20</v>
      </c>
      <c r="D5" s="2"/>
      <c r="E5" s="2"/>
      <c r="F5" s="2"/>
      <c r="G5" s="2"/>
      <c r="H5" s="2"/>
      <c r="I5" s="2"/>
      <c r="J5" s="2"/>
      <c r="K5" s="2"/>
    </row>
    <row r="6" spans="1:11" x14ac:dyDescent="0.3">
      <c r="A6" s="4" t="s">
        <v>18</v>
      </c>
      <c r="B6" s="5" t="s">
        <v>20</v>
      </c>
      <c r="C6" s="5" t="s">
        <v>22</v>
      </c>
      <c r="D6" s="2"/>
      <c r="E6" s="2"/>
      <c r="F6" s="2"/>
      <c r="G6" s="2"/>
      <c r="H6" s="2"/>
      <c r="I6" s="2"/>
      <c r="J6" s="2"/>
      <c r="K6" s="2"/>
    </row>
    <row r="7" spans="1:11" x14ac:dyDescent="0.3">
      <c r="A7" s="4" t="s">
        <v>19</v>
      </c>
      <c r="B7" s="5" t="s">
        <v>20</v>
      </c>
      <c r="C7" s="5" t="s">
        <v>23</v>
      </c>
      <c r="D7" s="2"/>
      <c r="E7" s="2"/>
      <c r="F7" s="2"/>
      <c r="G7" s="2"/>
      <c r="H7" s="2"/>
      <c r="I7" s="2"/>
      <c r="J7" s="2"/>
      <c r="K7" s="2"/>
    </row>
    <row r="8" spans="1:11" x14ac:dyDescent="0.3">
      <c r="A8" s="4" t="s">
        <v>9</v>
      </c>
      <c r="B8" s="5"/>
      <c r="C8" s="5"/>
      <c r="D8" s="2"/>
      <c r="E8" s="2"/>
      <c r="F8" s="2"/>
      <c r="G8" s="2"/>
      <c r="H8" s="2"/>
      <c r="I8" s="2"/>
      <c r="J8" s="2"/>
      <c r="K8" s="2"/>
    </row>
    <row r="9" spans="1:11" x14ac:dyDescent="0.3">
      <c r="A9" s="4" t="s">
        <v>10</v>
      </c>
      <c r="B9" s="5"/>
      <c r="C9" s="5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 t="s">
        <v>11</v>
      </c>
      <c r="B10" s="5"/>
      <c r="C10" s="5"/>
      <c r="D10" s="2"/>
      <c r="E10" s="2"/>
      <c r="F10" s="2"/>
      <c r="G10" s="2"/>
      <c r="H10" s="2"/>
      <c r="I10" s="2"/>
      <c r="J10" s="2"/>
      <c r="K10" s="2"/>
    </row>
    <row r="11" spans="1:11" ht="57.6" x14ac:dyDescent="0.3">
      <c r="A11" s="4" t="s">
        <v>12</v>
      </c>
      <c r="B11" s="5"/>
      <c r="C11" s="5" t="s">
        <v>24</v>
      </c>
      <c r="D11" s="2"/>
      <c r="E11" s="2"/>
      <c r="F11" s="2"/>
      <c r="G11" s="2"/>
      <c r="H11" s="2"/>
      <c r="I11" s="2"/>
      <c r="J11" s="2"/>
      <c r="K11" s="2"/>
    </row>
    <row r="12" spans="1:11" ht="57.6" x14ac:dyDescent="0.3">
      <c r="A12" s="4" t="s">
        <v>13</v>
      </c>
      <c r="B12" s="5"/>
      <c r="C12" s="5" t="s">
        <v>25</v>
      </c>
      <c r="D12" s="2"/>
      <c r="E12" s="2"/>
      <c r="F12" s="2"/>
      <c r="G12" s="2"/>
      <c r="H12" s="2"/>
      <c r="I12" s="2"/>
      <c r="J12" s="2"/>
      <c r="K12" s="2"/>
    </row>
  </sheetData>
  <mergeCells count="1">
    <mergeCell ref="G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7049-5336-487D-875B-68D4D1220E1C}">
  <dimension ref="A1:G4"/>
  <sheetViews>
    <sheetView workbookViewId="0">
      <selection activeCell="D10" sqref="D10"/>
    </sheetView>
  </sheetViews>
  <sheetFormatPr defaultColWidth="47.21875" defaultRowHeight="14.4" x14ac:dyDescent="0.3"/>
  <cols>
    <col min="1" max="1" width="39.21875" bestFit="1" customWidth="1"/>
    <col min="2" max="2" width="7.44140625" bestFit="1" customWidth="1"/>
    <col min="3" max="3" width="7.6640625" bestFit="1" customWidth="1"/>
    <col min="4" max="5" width="27.33203125" bestFit="1" customWidth="1"/>
    <col min="6" max="6" width="19.6640625" bestFit="1" customWidth="1"/>
    <col min="7" max="7" width="35.6640625" bestFit="1" customWidth="1"/>
  </cols>
  <sheetData>
    <row r="1" spans="1:7" ht="15" thickBot="1" x14ac:dyDescent="0.35">
      <c r="A1" s="28" t="s">
        <v>26</v>
      </c>
      <c r="B1" s="37" t="s">
        <v>27</v>
      </c>
      <c r="C1" s="20" t="s">
        <v>28</v>
      </c>
      <c r="D1" s="37" t="s">
        <v>29</v>
      </c>
      <c r="E1" s="19" t="s">
        <v>30</v>
      </c>
      <c r="F1" s="20" t="s">
        <v>31</v>
      </c>
      <c r="G1" s="42" t="s">
        <v>32</v>
      </c>
    </row>
    <row r="2" spans="1:7" ht="28.8" x14ac:dyDescent="0.3">
      <c r="A2" s="29" t="s">
        <v>161</v>
      </c>
      <c r="B2" s="38" t="s">
        <v>33</v>
      </c>
      <c r="C2" s="24" t="s">
        <v>34</v>
      </c>
      <c r="D2" s="38" t="s">
        <v>151</v>
      </c>
      <c r="E2" s="23" t="s">
        <v>152</v>
      </c>
      <c r="F2" s="24" t="s">
        <v>153</v>
      </c>
      <c r="G2" s="43" t="s">
        <v>154</v>
      </c>
    </row>
    <row r="3" spans="1:7" x14ac:dyDescent="0.3">
      <c r="A3" s="30" t="s">
        <v>162</v>
      </c>
      <c r="B3" s="39" t="s">
        <v>33</v>
      </c>
      <c r="C3" s="13" t="s">
        <v>35</v>
      </c>
      <c r="D3" s="39" t="s">
        <v>155</v>
      </c>
      <c r="E3" s="10" t="s">
        <v>156</v>
      </c>
      <c r="F3" s="13" t="s">
        <v>58</v>
      </c>
      <c r="G3" s="44" t="s">
        <v>157</v>
      </c>
    </row>
    <row r="4" spans="1:7" ht="15" thickBot="1" x14ac:dyDescent="0.35">
      <c r="A4" s="31" t="s">
        <v>163</v>
      </c>
      <c r="B4" s="40" t="s">
        <v>33</v>
      </c>
      <c r="C4" s="25" t="s">
        <v>35</v>
      </c>
      <c r="D4" s="40" t="s">
        <v>158</v>
      </c>
      <c r="E4" s="15" t="s">
        <v>159</v>
      </c>
      <c r="F4" s="25" t="s">
        <v>45</v>
      </c>
      <c r="G4" s="45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41C8-27CD-43B5-91BA-A8243EF046F5}">
  <dimension ref="A1:L48"/>
  <sheetViews>
    <sheetView topLeftCell="A31" workbookViewId="0">
      <selection activeCell="A37" sqref="A37"/>
    </sheetView>
  </sheetViews>
  <sheetFormatPr defaultColWidth="10.109375" defaultRowHeight="14.4" x14ac:dyDescent="0.3"/>
  <cols>
    <col min="1" max="1" width="52" style="6" bestFit="1" customWidth="1"/>
    <col min="2" max="2" width="16.77734375" style="7" bestFit="1" customWidth="1"/>
    <col min="3" max="3" width="7.6640625" style="7" bestFit="1" customWidth="1"/>
    <col min="4" max="5" width="27.33203125" style="7" bestFit="1" customWidth="1"/>
    <col min="6" max="6" width="20.6640625" style="7" bestFit="1" customWidth="1"/>
    <col min="7" max="7" width="36.33203125" style="7" bestFit="1" customWidth="1"/>
    <col min="8" max="9" width="9.109375" bestFit="1" customWidth="1"/>
    <col min="10" max="10" width="11.88671875" bestFit="1" customWidth="1"/>
    <col min="11" max="11" width="9" bestFit="1" customWidth="1"/>
    <col min="12" max="12" width="9.77734375" style="61" bestFit="1" customWidth="1"/>
  </cols>
  <sheetData>
    <row r="1" spans="1:12" ht="43.8" thickBot="1" x14ac:dyDescent="0.35">
      <c r="A1" s="28" t="s">
        <v>26</v>
      </c>
      <c r="B1" s="37" t="s">
        <v>27</v>
      </c>
      <c r="C1" s="20" t="s">
        <v>28</v>
      </c>
      <c r="D1" s="37" t="s">
        <v>29</v>
      </c>
      <c r="E1" s="19" t="s">
        <v>30</v>
      </c>
      <c r="F1" s="20" t="s">
        <v>31</v>
      </c>
      <c r="G1" s="42" t="s">
        <v>32</v>
      </c>
      <c r="H1" s="57" t="s">
        <v>516</v>
      </c>
      <c r="I1" s="57" t="s">
        <v>517</v>
      </c>
      <c r="J1" s="57" t="s">
        <v>293</v>
      </c>
      <c r="K1" s="57" t="s">
        <v>287</v>
      </c>
      <c r="L1" s="57" t="s">
        <v>288</v>
      </c>
    </row>
    <row r="2" spans="1:12" x14ac:dyDescent="0.3">
      <c r="A2" s="29" t="s">
        <v>38</v>
      </c>
      <c r="B2" s="38" t="s">
        <v>33</v>
      </c>
      <c r="C2" s="24" t="s">
        <v>34</v>
      </c>
      <c r="D2" s="38" t="s">
        <v>39</v>
      </c>
      <c r="E2" s="23" t="s">
        <v>40</v>
      </c>
      <c r="F2" s="24" t="s">
        <v>41</v>
      </c>
      <c r="G2" s="43" t="s">
        <v>42</v>
      </c>
      <c r="H2" s="7">
        <f>8*60+45</f>
        <v>525</v>
      </c>
      <c r="I2" s="7"/>
      <c r="J2" s="59">
        <v>24</v>
      </c>
      <c r="K2" s="7"/>
      <c r="L2" s="7"/>
    </row>
    <row r="3" spans="1:12" x14ac:dyDescent="0.3">
      <c r="A3" s="30" t="s">
        <v>51</v>
      </c>
      <c r="B3" s="39" t="s">
        <v>33</v>
      </c>
      <c r="C3" s="13" t="s">
        <v>35</v>
      </c>
      <c r="D3" s="39" t="s">
        <v>49</v>
      </c>
      <c r="E3" s="10" t="s">
        <v>48</v>
      </c>
      <c r="F3" s="13" t="s">
        <v>36</v>
      </c>
      <c r="G3" s="44" t="s">
        <v>43</v>
      </c>
      <c r="H3" s="7"/>
      <c r="I3" s="7">
        <f>2*60+3</f>
        <v>123</v>
      </c>
      <c r="J3" s="56"/>
      <c r="K3" s="56">
        <f>3*60+26</f>
        <v>206</v>
      </c>
      <c r="L3" s="7"/>
    </row>
    <row r="4" spans="1:12" ht="15" thickBot="1" x14ac:dyDescent="0.35">
      <c r="A4" s="31" t="s">
        <v>50</v>
      </c>
      <c r="B4" s="40" t="s">
        <v>33</v>
      </c>
      <c r="C4" s="25" t="s">
        <v>35</v>
      </c>
      <c r="D4" s="40" t="s">
        <v>47</v>
      </c>
      <c r="E4" s="15" t="s">
        <v>46</v>
      </c>
      <c r="F4" s="25" t="s">
        <v>45</v>
      </c>
      <c r="G4" s="45" t="s">
        <v>44</v>
      </c>
      <c r="H4" s="7"/>
      <c r="I4" s="7">
        <f>2*60+4</f>
        <v>124</v>
      </c>
      <c r="J4" s="7"/>
      <c r="K4" s="7"/>
      <c r="L4" s="7">
        <v>32</v>
      </c>
    </row>
    <row r="5" spans="1:12" x14ac:dyDescent="0.3">
      <c r="A5" s="32" t="s">
        <v>63</v>
      </c>
      <c r="B5" s="38" t="s">
        <v>33</v>
      </c>
      <c r="C5" s="24" t="s">
        <v>34</v>
      </c>
      <c r="D5" s="51" t="s">
        <v>52</v>
      </c>
      <c r="E5" s="26" t="s">
        <v>53</v>
      </c>
      <c r="F5" s="27" t="s">
        <v>54</v>
      </c>
      <c r="G5" s="46" t="s">
        <v>55</v>
      </c>
      <c r="H5" s="7">
        <f>10*60+19</f>
        <v>619</v>
      </c>
      <c r="I5" s="7"/>
      <c r="J5" s="60">
        <v>23</v>
      </c>
      <c r="K5" s="7"/>
      <c r="L5" s="7"/>
    </row>
    <row r="6" spans="1:12" x14ac:dyDescent="0.3">
      <c r="A6" s="33" t="s">
        <v>65</v>
      </c>
      <c r="B6" s="39" t="s">
        <v>33</v>
      </c>
      <c r="C6" s="13" t="s">
        <v>35</v>
      </c>
      <c r="D6" s="52" t="s">
        <v>56</v>
      </c>
      <c r="E6" s="12" t="s">
        <v>57</v>
      </c>
      <c r="F6" s="14" t="s">
        <v>58</v>
      </c>
      <c r="G6" s="47" t="s">
        <v>59</v>
      </c>
      <c r="H6" s="7"/>
      <c r="I6" s="7">
        <f>2*60+5</f>
        <v>125</v>
      </c>
      <c r="J6" s="58"/>
      <c r="K6" s="58">
        <f>3*60+31</f>
        <v>211</v>
      </c>
      <c r="L6" s="7"/>
    </row>
    <row r="7" spans="1:12" ht="15" thickBot="1" x14ac:dyDescent="0.35">
      <c r="A7" s="34" t="s">
        <v>64</v>
      </c>
      <c r="B7" s="40" t="s">
        <v>33</v>
      </c>
      <c r="C7" s="25" t="s">
        <v>35</v>
      </c>
      <c r="D7" s="53" t="s">
        <v>60</v>
      </c>
      <c r="E7" s="16" t="s">
        <v>61</v>
      </c>
      <c r="F7" s="17" t="s">
        <v>36</v>
      </c>
      <c r="G7" s="48" t="s">
        <v>62</v>
      </c>
      <c r="H7" s="7"/>
      <c r="I7" s="7">
        <f>2*60+3</f>
        <v>123</v>
      </c>
      <c r="J7" s="7"/>
      <c r="K7" s="7"/>
      <c r="L7" s="7">
        <f>2*60+3</f>
        <v>123</v>
      </c>
    </row>
    <row r="8" spans="1:12" x14ac:dyDescent="0.3">
      <c r="A8" s="32" t="s">
        <v>74</v>
      </c>
      <c r="B8" s="38" t="s">
        <v>33</v>
      </c>
      <c r="C8" s="24" t="s">
        <v>34</v>
      </c>
      <c r="D8" s="51" t="s">
        <v>52</v>
      </c>
      <c r="E8" s="23" t="s">
        <v>53</v>
      </c>
      <c r="F8" s="27" t="s">
        <v>66</v>
      </c>
      <c r="G8" s="46" t="s">
        <v>67</v>
      </c>
      <c r="H8" s="7">
        <f>10*60+20</f>
        <v>620</v>
      </c>
      <c r="I8" s="7"/>
      <c r="J8" s="60">
        <v>23</v>
      </c>
      <c r="K8" s="7"/>
      <c r="L8" s="7"/>
    </row>
    <row r="9" spans="1:12" x14ac:dyDescent="0.3">
      <c r="A9" s="33" t="s">
        <v>75</v>
      </c>
      <c r="B9" s="39" t="s">
        <v>33</v>
      </c>
      <c r="C9" s="13" t="s">
        <v>35</v>
      </c>
      <c r="D9" s="52" t="s">
        <v>68</v>
      </c>
      <c r="E9" s="12" t="s">
        <v>69</v>
      </c>
      <c r="F9" s="14" t="s">
        <v>45</v>
      </c>
      <c r="G9" s="47" t="s">
        <v>70</v>
      </c>
      <c r="H9" s="7"/>
      <c r="I9" s="7">
        <f>2*60+4</f>
        <v>124</v>
      </c>
      <c r="J9" s="58"/>
      <c r="K9" s="58">
        <f>3*60+29</f>
        <v>209</v>
      </c>
      <c r="L9" s="7"/>
    </row>
    <row r="10" spans="1:12" ht="15" thickBot="1" x14ac:dyDescent="0.35">
      <c r="A10" s="34" t="s">
        <v>76</v>
      </c>
      <c r="B10" s="40" t="s">
        <v>33</v>
      </c>
      <c r="C10" s="25" t="s">
        <v>35</v>
      </c>
      <c r="D10" s="53" t="s">
        <v>71</v>
      </c>
      <c r="E10" s="16" t="s">
        <v>72</v>
      </c>
      <c r="F10" s="25" t="s">
        <v>36</v>
      </c>
      <c r="G10" s="48" t="s">
        <v>73</v>
      </c>
      <c r="H10" s="7"/>
      <c r="I10" s="7">
        <f>2*60+3</f>
        <v>123</v>
      </c>
      <c r="J10" s="7"/>
      <c r="K10" s="7"/>
      <c r="L10" s="7">
        <f>2*60+2</f>
        <v>122</v>
      </c>
    </row>
    <row r="11" spans="1:12" x14ac:dyDescent="0.3">
      <c r="A11" s="32" t="s">
        <v>86</v>
      </c>
      <c r="B11" s="38" t="s">
        <v>33</v>
      </c>
      <c r="C11" s="24" t="s">
        <v>34</v>
      </c>
      <c r="D11" s="51" t="s">
        <v>77</v>
      </c>
      <c r="E11" s="26" t="s">
        <v>53</v>
      </c>
      <c r="F11" s="27" t="s">
        <v>78</v>
      </c>
      <c r="G11" s="46" t="s">
        <v>79</v>
      </c>
      <c r="H11" s="7">
        <f>10*60+13</f>
        <v>613</v>
      </c>
      <c r="I11" s="7"/>
      <c r="J11" s="60">
        <v>29</v>
      </c>
      <c r="K11" s="7"/>
      <c r="L11" s="7"/>
    </row>
    <row r="12" spans="1:12" x14ac:dyDescent="0.3">
      <c r="A12" s="33" t="s">
        <v>85</v>
      </c>
      <c r="B12" s="39" t="s">
        <v>33</v>
      </c>
      <c r="C12" s="13" t="s">
        <v>35</v>
      </c>
      <c r="D12" s="52" t="s">
        <v>80</v>
      </c>
      <c r="E12" s="12" t="s">
        <v>48</v>
      </c>
      <c r="F12" s="14" t="s">
        <v>36</v>
      </c>
      <c r="G12" s="47" t="s">
        <v>81</v>
      </c>
      <c r="H12" s="7"/>
      <c r="I12" s="7">
        <f>2*60+3</f>
        <v>123</v>
      </c>
      <c r="J12" s="58"/>
      <c r="K12" s="58">
        <f>3*60+20</f>
        <v>200</v>
      </c>
      <c r="L12" s="7"/>
    </row>
    <row r="13" spans="1:12" ht="15" thickBot="1" x14ac:dyDescent="0.35">
      <c r="A13" s="34" t="s">
        <v>84</v>
      </c>
      <c r="B13" s="40" t="s">
        <v>33</v>
      </c>
      <c r="C13" s="25" t="s">
        <v>35</v>
      </c>
      <c r="D13" s="53" t="s">
        <v>82</v>
      </c>
      <c r="E13" s="16" t="s">
        <v>61</v>
      </c>
      <c r="F13" s="17" t="s">
        <v>45</v>
      </c>
      <c r="G13" s="48" t="s">
        <v>83</v>
      </c>
      <c r="H13" s="7"/>
      <c r="I13" s="7">
        <f>2*60+4</f>
        <v>124</v>
      </c>
      <c r="J13" s="7"/>
      <c r="K13" s="7"/>
      <c r="L13" s="7">
        <f>2*60+8</f>
        <v>128</v>
      </c>
    </row>
    <row r="14" spans="1:12" x14ac:dyDescent="0.3">
      <c r="A14" s="32" t="s">
        <v>94</v>
      </c>
      <c r="B14" s="38" t="s">
        <v>33</v>
      </c>
      <c r="C14" s="24" t="s">
        <v>34</v>
      </c>
      <c r="D14" s="51" t="s">
        <v>87</v>
      </c>
      <c r="E14" s="26" t="s">
        <v>40</v>
      </c>
      <c r="F14" s="27" t="s">
        <v>88</v>
      </c>
      <c r="G14" s="46" t="s">
        <v>89</v>
      </c>
      <c r="H14" s="7">
        <f>8*60+34</f>
        <v>514</v>
      </c>
      <c r="I14" s="7"/>
      <c r="J14" s="60">
        <v>35</v>
      </c>
      <c r="K14" s="7"/>
      <c r="L14" s="7"/>
    </row>
    <row r="15" spans="1:12" x14ac:dyDescent="0.3">
      <c r="A15" s="33" t="s">
        <v>95</v>
      </c>
      <c r="B15" s="39" t="s">
        <v>33</v>
      </c>
      <c r="C15" s="13" t="s">
        <v>35</v>
      </c>
      <c r="D15" s="52" t="s">
        <v>90</v>
      </c>
      <c r="E15" s="12" t="s">
        <v>91</v>
      </c>
      <c r="F15" s="14" t="s">
        <v>36</v>
      </c>
      <c r="G15" s="47" t="s">
        <v>92</v>
      </c>
      <c r="H15" s="7"/>
      <c r="I15" s="7">
        <f>2*60+3</f>
        <v>123</v>
      </c>
      <c r="J15" s="7"/>
      <c r="K15" s="58">
        <f>3*60+13</f>
        <v>193</v>
      </c>
      <c r="L15" s="7"/>
    </row>
    <row r="16" spans="1:12" ht="15" thickBot="1" x14ac:dyDescent="0.35">
      <c r="A16" s="34" t="s">
        <v>96</v>
      </c>
      <c r="B16" s="40" t="s">
        <v>33</v>
      </c>
      <c r="C16" s="25" t="s">
        <v>35</v>
      </c>
      <c r="D16" s="53" t="s">
        <v>47</v>
      </c>
      <c r="E16" s="15" t="s">
        <v>46</v>
      </c>
      <c r="F16" s="17" t="s">
        <v>45</v>
      </c>
      <c r="G16" s="48" t="s">
        <v>93</v>
      </c>
      <c r="H16" s="7"/>
      <c r="I16" s="7">
        <f>2*60+4</f>
        <v>124</v>
      </c>
      <c r="J16" s="7"/>
      <c r="K16" s="7"/>
      <c r="L16" s="7">
        <v>34</v>
      </c>
    </row>
    <row r="17" spans="1:12" x14ac:dyDescent="0.3">
      <c r="A17" s="35" t="s">
        <v>106</v>
      </c>
      <c r="B17" s="38" t="s">
        <v>33</v>
      </c>
      <c r="C17" s="24" t="s">
        <v>34</v>
      </c>
      <c r="D17" s="51" t="s">
        <v>97</v>
      </c>
      <c r="E17" s="26" t="s">
        <v>98</v>
      </c>
      <c r="F17" s="27" t="s">
        <v>99</v>
      </c>
      <c r="G17" s="46" t="s">
        <v>100</v>
      </c>
      <c r="H17" s="7">
        <f>10*60+8</f>
        <v>608</v>
      </c>
      <c r="I17" s="7"/>
      <c r="J17" s="60">
        <v>34</v>
      </c>
      <c r="K17" s="7"/>
      <c r="L17" s="7"/>
    </row>
    <row r="18" spans="1:12" x14ac:dyDescent="0.3">
      <c r="A18" s="33" t="s">
        <v>107</v>
      </c>
      <c r="B18" s="39" t="s">
        <v>33</v>
      </c>
      <c r="C18" s="13" t="s">
        <v>35</v>
      </c>
      <c r="D18" s="52" t="s">
        <v>101</v>
      </c>
      <c r="E18" s="12" t="s">
        <v>69</v>
      </c>
      <c r="F18" s="14" t="s">
        <v>36</v>
      </c>
      <c r="G18" s="47" t="s">
        <v>102</v>
      </c>
      <c r="H18" s="7"/>
      <c r="I18" s="7">
        <f>2*60+3</f>
        <v>123</v>
      </c>
      <c r="J18" s="7"/>
      <c r="K18" s="58">
        <f>3*60+19</f>
        <v>199</v>
      </c>
      <c r="L18" s="7"/>
    </row>
    <row r="19" spans="1:12" ht="15" thickBot="1" x14ac:dyDescent="0.35">
      <c r="A19" s="34" t="s">
        <v>108</v>
      </c>
      <c r="B19" s="40" t="s">
        <v>33</v>
      </c>
      <c r="C19" s="25" t="s">
        <v>35</v>
      </c>
      <c r="D19" s="53" t="s">
        <v>103</v>
      </c>
      <c r="E19" s="16" t="s">
        <v>104</v>
      </c>
      <c r="F19" s="17" t="s">
        <v>36</v>
      </c>
      <c r="G19" s="48" t="s">
        <v>105</v>
      </c>
      <c r="H19" s="7"/>
      <c r="I19" s="7">
        <f>2*60+3</f>
        <v>123</v>
      </c>
      <c r="J19" s="7"/>
      <c r="K19" s="7"/>
      <c r="L19" s="7">
        <f>2*60+3</f>
        <v>123</v>
      </c>
    </row>
    <row r="20" spans="1:12" x14ac:dyDescent="0.3">
      <c r="A20" s="32" t="s">
        <v>117</v>
      </c>
      <c r="B20" s="38" t="s">
        <v>33</v>
      </c>
      <c r="C20" s="24" t="s">
        <v>34</v>
      </c>
      <c r="D20" s="51" t="s">
        <v>109</v>
      </c>
      <c r="E20" s="26" t="s">
        <v>98</v>
      </c>
      <c r="F20" s="54" t="s">
        <v>110</v>
      </c>
      <c r="G20" s="46" t="s">
        <v>111</v>
      </c>
      <c r="H20" s="7">
        <f>10*60+9</f>
        <v>609</v>
      </c>
      <c r="I20" s="7"/>
      <c r="J20" s="60">
        <v>32</v>
      </c>
      <c r="K20" s="7"/>
      <c r="L20" s="7"/>
    </row>
    <row r="21" spans="1:12" x14ac:dyDescent="0.3">
      <c r="A21" s="33" t="s">
        <v>115</v>
      </c>
      <c r="B21" s="39" t="s">
        <v>33</v>
      </c>
      <c r="C21" s="13" t="s">
        <v>35</v>
      </c>
      <c r="D21" s="52" t="s">
        <v>68</v>
      </c>
      <c r="E21" s="12" t="s">
        <v>112</v>
      </c>
      <c r="F21" s="14" t="s">
        <v>45</v>
      </c>
      <c r="G21" s="47" t="s">
        <v>113</v>
      </c>
      <c r="H21" s="7"/>
      <c r="I21" s="7">
        <f>2*60+4</f>
        <v>124</v>
      </c>
      <c r="J21" s="7"/>
      <c r="K21" s="58">
        <f>3*60+20</f>
        <v>200</v>
      </c>
      <c r="L21" s="7"/>
    </row>
    <row r="22" spans="1:12" ht="15" thickBot="1" x14ac:dyDescent="0.35">
      <c r="A22" s="34" t="s">
        <v>116</v>
      </c>
      <c r="B22" s="40" t="s">
        <v>33</v>
      </c>
      <c r="C22" s="25" t="s">
        <v>35</v>
      </c>
      <c r="D22" s="53" t="s">
        <v>103</v>
      </c>
      <c r="E22" s="16" t="s">
        <v>104</v>
      </c>
      <c r="F22" s="25" t="s">
        <v>45</v>
      </c>
      <c r="G22" s="48" t="s">
        <v>114</v>
      </c>
      <c r="H22" s="7"/>
      <c r="I22" s="7">
        <f>2*60+4</f>
        <v>124</v>
      </c>
      <c r="J22" s="7"/>
      <c r="K22" s="7"/>
      <c r="L22" s="7">
        <f>2*60+4</f>
        <v>124</v>
      </c>
    </row>
    <row r="23" spans="1:12" x14ac:dyDescent="0.3">
      <c r="A23" s="32" t="s">
        <v>125</v>
      </c>
      <c r="B23" s="38" t="s">
        <v>33</v>
      </c>
      <c r="C23" s="24" t="s">
        <v>34</v>
      </c>
      <c r="D23" s="51" t="s">
        <v>118</v>
      </c>
      <c r="E23" s="26" t="s">
        <v>119</v>
      </c>
      <c r="F23" s="27" t="s">
        <v>99</v>
      </c>
      <c r="G23" s="46" t="s">
        <v>120</v>
      </c>
      <c r="H23" s="7">
        <f>10*60+8</f>
        <v>608</v>
      </c>
      <c r="I23" s="7"/>
      <c r="J23" s="60">
        <v>33</v>
      </c>
      <c r="K23" s="7"/>
      <c r="L23" s="7"/>
    </row>
    <row r="24" spans="1:12" x14ac:dyDescent="0.3">
      <c r="A24" s="33" t="s">
        <v>126</v>
      </c>
      <c r="B24" s="39" t="s">
        <v>33</v>
      </c>
      <c r="C24" s="13" t="s">
        <v>35</v>
      </c>
      <c r="D24" s="52" t="s">
        <v>121</v>
      </c>
      <c r="E24" s="10" t="s">
        <v>122</v>
      </c>
      <c r="F24" s="14" t="s">
        <v>45</v>
      </c>
      <c r="G24" s="47" t="s">
        <v>123</v>
      </c>
      <c r="H24" s="7"/>
      <c r="I24" s="7">
        <f>2*60+4</f>
        <v>124</v>
      </c>
      <c r="J24" s="7"/>
      <c r="K24" s="58">
        <f>3*60+22</f>
        <v>202</v>
      </c>
      <c r="L24" s="7"/>
    </row>
    <row r="25" spans="1:12" ht="15" thickBot="1" x14ac:dyDescent="0.35">
      <c r="A25" s="34" t="s">
        <v>127</v>
      </c>
      <c r="B25" s="40" t="s">
        <v>33</v>
      </c>
      <c r="C25" s="25" t="s">
        <v>35</v>
      </c>
      <c r="D25" s="53" t="s">
        <v>103</v>
      </c>
      <c r="E25" s="16" t="s">
        <v>104</v>
      </c>
      <c r="F25" s="17" t="s">
        <v>45</v>
      </c>
      <c r="G25" s="48" t="s">
        <v>124</v>
      </c>
      <c r="H25" s="7"/>
      <c r="I25" s="7">
        <f>2*60+4</f>
        <v>124</v>
      </c>
      <c r="J25" s="7"/>
      <c r="K25" s="58"/>
      <c r="L25" s="7">
        <f>2*60</f>
        <v>120</v>
      </c>
    </row>
    <row r="26" spans="1:12" x14ac:dyDescent="0.3">
      <c r="A26" s="32" t="s">
        <v>137</v>
      </c>
      <c r="B26" s="38" t="s">
        <v>33</v>
      </c>
      <c r="C26" s="24" t="s">
        <v>34</v>
      </c>
      <c r="D26" s="51" t="s">
        <v>77</v>
      </c>
      <c r="E26" s="26" t="s">
        <v>128</v>
      </c>
      <c r="F26" s="27" t="s">
        <v>129</v>
      </c>
      <c r="G26" s="46" t="s">
        <v>130</v>
      </c>
      <c r="H26" s="7">
        <f>11*60+15</f>
        <v>675</v>
      </c>
      <c r="I26" s="7"/>
      <c r="J26" s="60">
        <v>29</v>
      </c>
      <c r="K26" s="58"/>
      <c r="L26" s="7"/>
    </row>
    <row r="27" spans="1:12" x14ac:dyDescent="0.3">
      <c r="A27" s="33" t="s">
        <v>138</v>
      </c>
      <c r="B27" s="39" t="s">
        <v>33</v>
      </c>
      <c r="C27" s="13" t="s">
        <v>35</v>
      </c>
      <c r="D27" s="52" t="s">
        <v>131</v>
      </c>
      <c r="E27" s="12" t="s">
        <v>132</v>
      </c>
      <c r="F27" s="14" t="s">
        <v>58</v>
      </c>
      <c r="G27" s="47" t="s">
        <v>133</v>
      </c>
      <c r="H27" s="7"/>
      <c r="I27" s="7">
        <f>2*60+5</f>
        <v>125</v>
      </c>
      <c r="J27" s="7"/>
      <c r="K27" s="58">
        <f>3*60+2</f>
        <v>182</v>
      </c>
      <c r="L27" s="7"/>
    </row>
    <row r="28" spans="1:12" ht="15" thickBot="1" x14ac:dyDescent="0.35">
      <c r="A28" s="34" t="s">
        <v>139</v>
      </c>
      <c r="B28" s="40" t="s">
        <v>33</v>
      </c>
      <c r="C28" s="25" t="s">
        <v>35</v>
      </c>
      <c r="D28" s="53" t="s">
        <v>134</v>
      </c>
      <c r="E28" s="16" t="s">
        <v>135</v>
      </c>
      <c r="F28" s="17" t="s">
        <v>45</v>
      </c>
      <c r="G28" s="49" t="s">
        <v>136</v>
      </c>
      <c r="H28" s="7"/>
      <c r="I28" s="7">
        <f>2*60+4</f>
        <v>124</v>
      </c>
      <c r="J28" s="7"/>
      <c r="K28" s="58"/>
      <c r="L28" s="7">
        <f>1*60+53</f>
        <v>113</v>
      </c>
    </row>
    <row r="29" spans="1:12" x14ac:dyDescent="0.3">
      <c r="A29" s="36" t="s">
        <v>148</v>
      </c>
      <c r="B29" s="41" t="s">
        <v>33</v>
      </c>
      <c r="C29" s="18" t="s">
        <v>34</v>
      </c>
      <c r="D29" s="55" t="s">
        <v>140</v>
      </c>
      <c r="E29" s="21" t="s">
        <v>141</v>
      </c>
      <c r="F29" s="22" t="s">
        <v>142</v>
      </c>
      <c r="G29" s="50" t="s">
        <v>143</v>
      </c>
      <c r="H29" s="7">
        <f>11*60+12</f>
        <v>672</v>
      </c>
      <c r="I29" s="7"/>
      <c r="J29" s="60">
        <v>30</v>
      </c>
      <c r="K29" s="7"/>
      <c r="L29" s="7"/>
    </row>
    <row r="30" spans="1:12" x14ac:dyDescent="0.3">
      <c r="A30" s="33" t="s">
        <v>149</v>
      </c>
      <c r="B30" s="39" t="s">
        <v>33</v>
      </c>
      <c r="C30" s="13" t="s">
        <v>35</v>
      </c>
      <c r="D30" s="52" t="s">
        <v>144</v>
      </c>
      <c r="E30" s="12" t="s">
        <v>145</v>
      </c>
      <c r="F30" s="14" t="s">
        <v>58</v>
      </c>
      <c r="G30" s="47" t="s">
        <v>146</v>
      </c>
      <c r="H30" s="7"/>
      <c r="I30" s="7">
        <f>2*60+5</f>
        <v>125</v>
      </c>
      <c r="J30" s="7"/>
      <c r="K30" s="58">
        <f>2*60+48</f>
        <v>168</v>
      </c>
      <c r="L30" s="7"/>
    </row>
    <row r="31" spans="1:12" ht="15" thickBot="1" x14ac:dyDescent="0.35">
      <c r="A31" s="34" t="s">
        <v>150</v>
      </c>
      <c r="B31" s="40" t="s">
        <v>33</v>
      </c>
      <c r="C31" s="25" t="s">
        <v>35</v>
      </c>
      <c r="D31" s="53" t="s">
        <v>134</v>
      </c>
      <c r="E31" s="16" t="s">
        <v>135</v>
      </c>
      <c r="F31" s="17" t="s">
        <v>36</v>
      </c>
      <c r="G31" s="48" t="s">
        <v>147</v>
      </c>
      <c r="H31" s="7"/>
      <c r="I31" s="7">
        <f>2*60+3</f>
        <v>123</v>
      </c>
      <c r="J31" s="7"/>
      <c r="K31" s="7"/>
      <c r="L31" s="7">
        <f>2*60+6</f>
        <v>126</v>
      </c>
    </row>
    <row r="35" spans="1:12" x14ac:dyDescent="0.3">
      <c r="A35" s="8" t="s">
        <v>281</v>
      </c>
      <c r="B35" s="4" t="s">
        <v>282</v>
      </c>
    </row>
    <row r="36" spans="1:12" x14ac:dyDescent="0.3">
      <c r="A36" s="9" t="s">
        <v>550</v>
      </c>
      <c r="B36" s="10" t="s">
        <v>289</v>
      </c>
    </row>
    <row r="37" spans="1:12" x14ac:dyDescent="0.3">
      <c r="A37" s="9" t="s">
        <v>535</v>
      </c>
      <c r="B37" s="10" t="s">
        <v>290</v>
      </c>
    </row>
    <row r="38" spans="1:12" x14ac:dyDescent="0.3">
      <c r="A38" s="9" t="s">
        <v>536</v>
      </c>
      <c r="B38" s="10" t="s">
        <v>291</v>
      </c>
    </row>
    <row r="39" spans="1:12" x14ac:dyDescent="0.3">
      <c r="A39" s="9" t="s">
        <v>549</v>
      </c>
      <c r="B39" s="10" t="s">
        <v>292</v>
      </c>
    </row>
    <row r="40" spans="1:12" x14ac:dyDescent="0.3">
      <c r="A40" s="9" t="s">
        <v>283</v>
      </c>
      <c r="B40" s="10" t="s">
        <v>285</v>
      </c>
    </row>
    <row r="41" spans="1:12" x14ac:dyDescent="0.3">
      <c r="A41" s="11" t="s">
        <v>294</v>
      </c>
      <c r="B41" s="12">
        <v>29</v>
      </c>
    </row>
    <row r="42" spans="1:12" x14ac:dyDescent="0.3">
      <c r="A42" s="11" t="s">
        <v>295</v>
      </c>
      <c r="B42" s="12">
        <v>35</v>
      </c>
    </row>
    <row r="43" spans="1:12" x14ac:dyDescent="0.3">
      <c r="A43" s="11" t="s">
        <v>296</v>
      </c>
      <c r="B43" s="12" t="s">
        <v>300</v>
      </c>
    </row>
    <row r="44" spans="1:12" x14ac:dyDescent="0.3">
      <c r="A44" s="11" t="s">
        <v>298</v>
      </c>
      <c r="B44" s="12" t="s">
        <v>284</v>
      </c>
    </row>
    <row r="45" spans="1:12" x14ac:dyDescent="0.3">
      <c r="A45" s="11" t="s">
        <v>297</v>
      </c>
      <c r="B45" s="12" t="s">
        <v>301</v>
      </c>
    </row>
    <row r="46" spans="1:12" x14ac:dyDescent="0.3">
      <c r="A46" s="11" t="s">
        <v>299</v>
      </c>
      <c r="B46" s="12" t="s">
        <v>286</v>
      </c>
    </row>
    <row r="47" spans="1:12" ht="57.6" x14ac:dyDescent="0.3">
      <c r="A47" s="62" t="s">
        <v>12</v>
      </c>
      <c r="B47" s="5" t="s">
        <v>530</v>
      </c>
      <c r="G47"/>
      <c r="K47" s="61"/>
      <c r="L47"/>
    </row>
    <row r="48" spans="1:12" ht="57.6" x14ac:dyDescent="0.3">
      <c r="A48" s="62" t="s">
        <v>13</v>
      </c>
      <c r="B48" s="5" t="s">
        <v>529</v>
      </c>
      <c r="G48"/>
      <c r="K48" s="61"/>
      <c r="L4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E71A-2FA2-4116-99E6-34B9942ACD30}">
  <dimension ref="A1:L47"/>
  <sheetViews>
    <sheetView tabSelected="1" workbookViewId="0">
      <selection activeCell="B46" sqref="B46"/>
    </sheetView>
  </sheetViews>
  <sheetFormatPr defaultColWidth="7.77734375" defaultRowHeight="14.4" x14ac:dyDescent="0.3"/>
  <cols>
    <col min="1" max="1" width="52" bestFit="1" customWidth="1"/>
    <col min="2" max="2" width="16.77734375" bestFit="1" customWidth="1"/>
    <col min="3" max="3" width="7.6640625" bestFit="1" customWidth="1"/>
    <col min="4" max="5" width="26.109375" bestFit="1" customWidth="1"/>
    <col min="6" max="6" width="20.6640625" bestFit="1" customWidth="1"/>
    <col min="7" max="7" width="36.88671875" bestFit="1" customWidth="1"/>
    <col min="8" max="9" width="9.109375" bestFit="1" customWidth="1"/>
    <col min="10" max="10" width="11.88671875" bestFit="1" customWidth="1"/>
    <col min="11" max="11" width="12.33203125" customWidth="1"/>
    <col min="12" max="12" width="9.77734375" bestFit="1" customWidth="1"/>
  </cols>
  <sheetData>
    <row r="1" spans="1:12" ht="43.8" thickBot="1" x14ac:dyDescent="0.35">
      <c r="A1" s="28" t="s">
        <v>26</v>
      </c>
      <c r="B1" s="37" t="s">
        <v>27</v>
      </c>
      <c r="C1" s="20" t="s">
        <v>28</v>
      </c>
      <c r="D1" s="37" t="s">
        <v>29</v>
      </c>
      <c r="E1" s="19" t="s">
        <v>30</v>
      </c>
      <c r="F1" s="20" t="s">
        <v>31</v>
      </c>
      <c r="G1" s="42" t="s">
        <v>32</v>
      </c>
      <c r="H1" s="57" t="s">
        <v>516</v>
      </c>
      <c r="I1" s="57" t="s">
        <v>517</v>
      </c>
      <c r="J1" s="57" t="s">
        <v>293</v>
      </c>
      <c r="K1" s="57" t="s">
        <v>287</v>
      </c>
      <c r="L1" s="57" t="s">
        <v>288</v>
      </c>
    </row>
    <row r="2" spans="1:12" x14ac:dyDescent="0.3">
      <c r="A2" s="29" t="s">
        <v>175</v>
      </c>
      <c r="B2" s="38" t="s">
        <v>33</v>
      </c>
      <c r="C2" s="24" t="s">
        <v>34</v>
      </c>
      <c r="D2" s="38" t="s">
        <v>164</v>
      </c>
      <c r="E2" s="23" t="s">
        <v>165</v>
      </c>
      <c r="F2" s="24" t="s">
        <v>166</v>
      </c>
      <c r="G2" s="43" t="s">
        <v>167</v>
      </c>
      <c r="H2" s="7">
        <f>11*60+43</f>
        <v>703</v>
      </c>
      <c r="I2" s="7"/>
      <c r="J2" s="59">
        <v>30</v>
      </c>
      <c r="K2" s="7"/>
      <c r="L2" s="7"/>
    </row>
    <row r="3" spans="1:12" x14ac:dyDescent="0.3">
      <c r="A3" s="30" t="s">
        <v>176</v>
      </c>
      <c r="B3" s="39" t="s">
        <v>33</v>
      </c>
      <c r="C3" s="13" t="s">
        <v>35</v>
      </c>
      <c r="D3" s="39" t="s">
        <v>168</v>
      </c>
      <c r="E3" s="10" t="s">
        <v>169</v>
      </c>
      <c r="F3" s="13" t="s">
        <v>170</v>
      </c>
      <c r="G3" s="44" t="s">
        <v>171</v>
      </c>
      <c r="H3" s="7"/>
      <c r="I3" s="7">
        <f>2*60+6</f>
        <v>126</v>
      </c>
      <c r="J3" s="56"/>
      <c r="K3" s="56">
        <f>4*60+47</f>
        <v>287</v>
      </c>
      <c r="L3" s="7"/>
    </row>
    <row r="4" spans="1:12" ht="15" thickBot="1" x14ac:dyDescent="0.35">
      <c r="A4" s="31" t="s">
        <v>177</v>
      </c>
      <c r="B4" s="40" t="s">
        <v>33</v>
      </c>
      <c r="C4" s="25" t="s">
        <v>35</v>
      </c>
      <c r="D4" s="40" t="s">
        <v>172</v>
      </c>
      <c r="E4" s="15" t="s">
        <v>173</v>
      </c>
      <c r="F4" s="25" t="s">
        <v>36</v>
      </c>
      <c r="G4" s="45" t="s">
        <v>174</v>
      </c>
      <c r="H4" s="7"/>
      <c r="I4" s="7">
        <f>2*60+3</f>
        <v>123</v>
      </c>
      <c r="J4" s="7"/>
      <c r="K4" s="7"/>
      <c r="L4" s="7">
        <f>2*60+7</f>
        <v>127</v>
      </c>
    </row>
    <row r="5" spans="1:12" x14ac:dyDescent="0.3">
      <c r="A5" s="29" t="s">
        <v>188</v>
      </c>
      <c r="B5" s="38" t="s">
        <v>33</v>
      </c>
      <c r="C5" s="24" t="s">
        <v>34</v>
      </c>
      <c r="D5" s="38" t="s">
        <v>178</v>
      </c>
      <c r="E5" s="23" t="s">
        <v>179</v>
      </c>
      <c r="F5" s="24" t="s">
        <v>180</v>
      </c>
      <c r="G5" s="43" t="s">
        <v>181</v>
      </c>
      <c r="H5" s="7">
        <f>11*60+59</f>
        <v>719</v>
      </c>
      <c r="I5" s="7"/>
      <c r="J5" s="60">
        <v>16</v>
      </c>
      <c r="K5" s="7"/>
      <c r="L5" s="7"/>
    </row>
    <row r="6" spans="1:12" x14ac:dyDescent="0.3">
      <c r="A6" s="30" t="s">
        <v>189</v>
      </c>
      <c r="B6" s="39" t="s">
        <v>33</v>
      </c>
      <c r="C6" s="13" t="s">
        <v>35</v>
      </c>
      <c r="D6" s="39" t="s">
        <v>182</v>
      </c>
      <c r="E6" s="10" t="s">
        <v>183</v>
      </c>
      <c r="F6" s="13" t="s">
        <v>36</v>
      </c>
      <c r="G6" s="44" t="s">
        <v>184</v>
      </c>
      <c r="H6" s="7"/>
      <c r="I6" s="7">
        <f>2*60+3</f>
        <v>123</v>
      </c>
      <c r="J6" s="58"/>
      <c r="K6" s="58">
        <f>5*60+31</f>
        <v>331</v>
      </c>
      <c r="L6" s="7"/>
    </row>
    <row r="7" spans="1:12" ht="15" thickBot="1" x14ac:dyDescent="0.35">
      <c r="A7" s="31" t="s">
        <v>190</v>
      </c>
      <c r="B7" s="40" t="s">
        <v>33</v>
      </c>
      <c r="C7" s="25" t="s">
        <v>35</v>
      </c>
      <c r="D7" s="40" t="s">
        <v>185</v>
      </c>
      <c r="E7" s="15" t="s">
        <v>186</v>
      </c>
      <c r="F7" s="25" t="s">
        <v>36</v>
      </c>
      <c r="G7" s="45" t="s">
        <v>187</v>
      </c>
      <c r="H7" s="7"/>
      <c r="I7" s="7">
        <f>2*60+3</f>
        <v>123</v>
      </c>
      <c r="J7" s="7"/>
      <c r="K7" s="7"/>
      <c r="L7" s="7">
        <f>1*60+38</f>
        <v>98</v>
      </c>
    </row>
    <row r="8" spans="1:12" x14ac:dyDescent="0.3">
      <c r="A8" s="29" t="s">
        <v>202</v>
      </c>
      <c r="B8" s="38" t="s">
        <v>33</v>
      </c>
      <c r="C8" s="24" t="s">
        <v>34</v>
      </c>
      <c r="D8" s="38" t="s">
        <v>178</v>
      </c>
      <c r="E8" s="23" t="s">
        <v>191</v>
      </c>
      <c r="F8" s="24" t="s">
        <v>192</v>
      </c>
      <c r="G8" s="43" t="s">
        <v>193</v>
      </c>
      <c r="H8" s="7">
        <f>13*60+32</f>
        <v>812</v>
      </c>
      <c r="I8" s="7"/>
      <c r="J8" s="60">
        <v>16</v>
      </c>
      <c r="K8" s="7"/>
      <c r="L8" s="7"/>
    </row>
    <row r="9" spans="1:12" x14ac:dyDescent="0.3">
      <c r="A9" s="30" t="s">
        <v>203</v>
      </c>
      <c r="B9" s="39" t="s">
        <v>33</v>
      </c>
      <c r="C9" s="13" t="s">
        <v>35</v>
      </c>
      <c r="D9" s="39" t="s">
        <v>194</v>
      </c>
      <c r="E9" s="10" t="s">
        <v>195</v>
      </c>
      <c r="F9" s="13" t="s">
        <v>196</v>
      </c>
      <c r="G9" s="44" t="s">
        <v>197</v>
      </c>
      <c r="H9" s="7"/>
      <c r="I9" s="7">
        <f>2*60+7</f>
        <v>127</v>
      </c>
      <c r="J9" s="58"/>
      <c r="K9" s="58">
        <f>5*60+0</f>
        <v>300</v>
      </c>
      <c r="L9" s="7"/>
    </row>
    <row r="10" spans="1:12" ht="15" thickBot="1" x14ac:dyDescent="0.35">
      <c r="A10" s="31" t="s">
        <v>204</v>
      </c>
      <c r="B10" s="40" t="s">
        <v>33</v>
      </c>
      <c r="C10" s="25" t="s">
        <v>35</v>
      </c>
      <c r="D10" s="40" t="s">
        <v>198</v>
      </c>
      <c r="E10" s="15" t="s">
        <v>199</v>
      </c>
      <c r="F10" s="25" t="s">
        <v>200</v>
      </c>
      <c r="G10" s="45" t="s">
        <v>201</v>
      </c>
      <c r="H10" s="7"/>
      <c r="I10" s="7">
        <f>2*60+10</f>
        <v>130</v>
      </c>
      <c r="J10" s="7"/>
      <c r="K10" s="7"/>
      <c r="L10" s="7">
        <f>2*60+5</f>
        <v>125</v>
      </c>
    </row>
    <row r="11" spans="1:12" x14ac:dyDescent="0.3">
      <c r="A11" s="29" t="s">
        <v>205</v>
      </c>
      <c r="B11" s="38" t="s">
        <v>33</v>
      </c>
      <c r="C11" s="24" t="s">
        <v>34</v>
      </c>
      <c r="D11" s="38" t="s">
        <v>206</v>
      </c>
      <c r="E11" s="23" t="s">
        <v>207</v>
      </c>
      <c r="F11" s="24" t="s">
        <v>208</v>
      </c>
      <c r="G11" s="43" t="s">
        <v>209</v>
      </c>
      <c r="H11" s="7">
        <f>13*60+27</f>
        <v>807</v>
      </c>
      <c r="I11" s="7"/>
      <c r="J11" s="60">
        <v>19</v>
      </c>
      <c r="K11" s="7"/>
      <c r="L11" s="7"/>
    </row>
    <row r="12" spans="1:12" x14ac:dyDescent="0.3">
      <c r="A12" s="30" t="s">
        <v>216</v>
      </c>
      <c r="B12" s="39" t="s">
        <v>33</v>
      </c>
      <c r="C12" s="13" t="s">
        <v>35</v>
      </c>
      <c r="D12" s="39" t="s">
        <v>210</v>
      </c>
      <c r="E12" s="10" t="s">
        <v>211</v>
      </c>
      <c r="F12" s="13" t="s">
        <v>45</v>
      </c>
      <c r="G12" s="44" t="s">
        <v>212</v>
      </c>
      <c r="H12" s="7"/>
      <c r="I12" s="7">
        <f>2*60+4</f>
        <v>124</v>
      </c>
      <c r="J12" s="58"/>
      <c r="K12" s="58">
        <f>5*60+26</f>
        <v>326</v>
      </c>
      <c r="L12" s="7"/>
    </row>
    <row r="13" spans="1:12" ht="15" thickBot="1" x14ac:dyDescent="0.35">
      <c r="A13" s="31" t="s">
        <v>217</v>
      </c>
      <c r="B13" s="40" t="s">
        <v>33</v>
      </c>
      <c r="C13" s="25" t="s">
        <v>35</v>
      </c>
      <c r="D13" s="40" t="s">
        <v>213</v>
      </c>
      <c r="E13" s="15" t="s">
        <v>214</v>
      </c>
      <c r="F13" s="25" t="s">
        <v>36</v>
      </c>
      <c r="G13" s="45" t="s">
        <v>215</v>
      </c>
      <c r="H13" s="7"/>
      <c r="I13" s="7">
        <f>2*60+3</f>
        <v>123</v>
      </c>
      <c r="J13" s="7"/>
      <c r="K13" s="7"/>
      <c r="L13" s="7">
        <f>2*60+10</f>
        <v>130</v>
      </c>
    </row>
    <row r="14" spans="1:12" x14ac:dyDescent="0.3">
      <c r="A14" s="29" t="s">
        <v>227</v>
      </c>
      <c r="B14" s="38" t="s">
        <v>33</v>
      </c>
      <c r="C14" s="24" t="s">
        <v>34</v>
      </c>
      <c r="D14" s="38" t="s">
        <v>218</v>
      </c>
      <c r="E14" s="23" t="s">
        <v>191</v>
      </c>
      <c r="F14" s="24" t="s">
        <v>219</v>
      </c>
      <c r="G14" s="43" t="s">
        <v>220</v>
      </c>
      <c r="H14" s="7">
        <f>13*60+30</f>
        <v>810</v>
      </c>
      <c r="I14" s="7"/>
      <c r="J14" s="60">
        <v>18</v>
      </c>
      <c r="K14" s="7"/>
      <c r="L14" s="7"/>
    </row>
    <row r="15" spans="1:12" x14ac:dyDescent="0.3">
      <c r="A15" s="30" t="s">
        <v>226</v>
      </c>
      <c r="B15" s="39" t="s">
        <v>33</v>
      </c>
      <c r="C15" s="13" t="s">
        <v>35</v>
      </c>
      <c r="D15" s="39" t="s">
        <v>221</v>
      </c>
      <c r="E15" s="10" t="s">
        <v>222</v>
      </c>
      <c r="F15" s="13" t="s">
        <v>170</v>
      </c>
      <c r="G15" s="44" t="s">
        <v>223</v>
      </c>
      <c r="H15" s="7"/>
      <c r="I15" s="7">
        <f>2*60+6</f>
        <v>126</v>
      </c>
      <c r="J15" s="7"/>
      <c r="K15" s="58">
        <f>5*60+33</f>
        <v>333</v>
      </c>
      <c r="L15" s="7"/>
    </row>
    <row r="16" spans="1:12" ht="15" thickBot="1" x14ac:dyDescent="0.35">
      <c r="A16" s="31" t="s">
        <v>228</v>
      </c>
      <c r="B16" s="40" t="s">
        <v>33</v>
      </c>
      <c r="C16" s="25" t="s">
        <v>35</v>
      </c>
      <c r="D16" s="40" t="s">
        <v>224</v>
      </c>
      <c r="E16" s="15" t="s">
        <v>173</v>
      </c>
      <c r="F16" s="25" t="s">
        <v>45</v>
      </c>
      <c r="G16" s="45" t="s">
        <v>225</v>
      </c>
      <c r="H16" s="7"/>
      <c r="I16" s="7">
        <f>2*60+4</f>
        <v>124</v>
      </c>
      <c r="J16" s="7"/>
      <c r="K16" s="7"/>
      <c r="L16" s="7">
        <f>1*60+33</f>
        <v>93</v>
      </c>
    </row>
    <row r="17" spans="1:12" x14ac:dyDescent="0.3">
      <c r="A17" s="29" t="s">
        <v>238</v>
      </c>
      <c r="B17" s="38" t="s">
        <v>33</v>
      </c>
      <c r="C17" s="24" t="s">
        <v>34</v>
      </c>
      <c r="D17" s="38" t="s">
        <v>229</v>
      </c>
      <c r="E17" s="23" t="s">
        <v>230</v>
      </c>
      <c r="F17" s="24" t="s">
        <v>231</v>
      </c>
      <c r="G17" s="43" t="s">
        <v>232</v>
      </c>
      <c r="H17" s="7">
        <f>12*60+14</f>
        <v>734</v>
      </c>
      <c r="I17" s="7"/>
      <c r="J17" s="60">
        <v>28</v>
      </c>
      <c r="K17" s="7"/>
      <c r="L17" s="7"/>
    </row>
    <row r="18" spans="1:12" x14ac:dyDescent="0.3">
      <c r="A18" s="30" t="s">
        <v>239</v>
      </c>
      <c r="B18" s="39" t="s">
        <v>33</v>
      </c>
      <c r="C18" s="13" t="s">
        <v>35</v>
      </c>
      <c r="D18" s="39" t="s">
        <v>233</v>
      </c>
      <c r="E18" s="10" t="s">
        <v>169</v>
      </c>
      <c r="F18" s="13" t="s">
        <v>170</v>
      </c>
      <c r="G18" s="44" t="s">
        <v>234</v>
      </c>
      <c r="H18" s="7"/>
      <c r="I18" s="7">
        <f>2*60+6</f>
        <v>126</v>
      </c>
      <c r="J18" s="7"/>
      <c r="K18" s="58">
        <f>4*60+50</f>
        <v>290</v>
      </c>
      <c r="L18" s="7"/>
    </row>
    <row r="19" spans="1:12" ht="15" thickBot="1" x14ac:dyDescent="0.35">
      <c r="A19" s="31" t="s">
        <v>240</v>
      </c>
      <c r="B19" s="40" t="s">
        <v>33</v>
      </c>
      <c r="C19" s="25" t="s">
        <v>35</v>
      </c>
      <c r="D19" s="40" t="s">
        <v>235</v>
      </c>
      <c r="E19" s="15" t="s">
        <v>236</v>
      </c>
      <c r="F19" s="25" t="s">
        <v>37</v>
      </c>
      <c r="G19" s="45" t="s">
        <v>237</v>
      </c>
      <c r="H19" s="7"/>
      <c r="I19" s="7">
        <f>2*60+2</f>
        <v>122</v>
      </c>
      <c r="J19" s="7"/>
      <c r="K19" s="7"/>
      <c r="L19" s="7">
        <f>1*60+31</f>
        <v>91</v>
      </c>
    </row>
    <row r="20" spans="1:12" x14ac:dyDescent="0.3">
      <c r="A20" s="29" t="s">
        <v>249</v>
      </c>
      <c r="B20" s="38" t="s">
        <v>33</v>
      </c>
      <c r="C20" s="24" t="s">
        <v>34</v>
      </c>
      <c r="D20" s="38" t="s">
        <v>241</v>
      </c>
      <c r="E20" s="23" t="s">
        <v>242</v>
      </c>
      <c r="F20" s="24" t="s">
        <v>243</v>
      </c>
      <c r="G20" s="43" t="s">
        <v>244</v>
      </c>
      <c r="H20" s="7">
        <f>12*60+15</f>
        <v>735</v>
      </c>
      <c r="I20" s="7"/>
      <c r="J20" s="60">
        <v>25</v>
      </c>
      <c r="K20" s="7"/>
      <c r="L20" s="7"/>
    </row>
    <row r="21" spans="1:12" x14ac:dyDescent="0.3">
      <c r="A21" s="30" t="s">
        <v>250</v>
      </c>
      <c r="B21" s="39" t="s">
        <v>33</v>
      </c>
      <c r="C21" s="13" t="s">
        <v>35</v>
      </c>
      <c r="D21" s="39" t="s">
        <v>168</v>
      </c>
      <c r="E21" s="10" t="s">
        <v>245</v>
      </c>
      <c r="F21" s="13" t="s">
        <v>196</v>
      </c>
      <c r="G21" s="44" t="s">
        <v>246</v>
      </c>
      <c r="H21" s="7"/>
      <c r="I21" s="7">
        <f>2*60+7</f>
        <v>127</v>
      </c>
      <c r="J21" s="7"/>
      <c r="K21" s="58">
        <f>4*60+52</f>
        <v>292</v>
      </c>
      <c r="L21" s="7"/>
    </row>
    <row r="22" spans="1:12" ht="15" thickBot="1" x14ac:dyDescent="0.35">
      <c r="A22" s="31" t="s">
        <v>251</v>
      </c>
      <c r="B22" s="40" t="s">
        <v>33</v>
      </c>
      <c r="C22" s="25" t="s">
        <v>35</v>
      </c>
      <c r="D22" s="40" t="s">
        <v>235</v>
      </c>
      <c r="E22" s="15" t="s">
        <v>247</v>
      </c>
      <c r="F22" s="25" t="s">
        <v>58</v>
      </c>
      <c r="G22" s="45" t="s">
        <v>248</v>
      </c>
      <c r="H22" s="7"/>
      <c r="I22" s="7">
        <f>2*60+5</f>
        <v>125</v>
      </c>
      <c r="J22" s="7"/>
      <c r="K22" s="7"/>
      <c r="L22" s="7">
        <f>1*60+30</f>
        <v>90</v>
      </c>
    </row>
    <row r="23" spans="1:12" x14ac:dyDescent="0.3">
      <c r="A23" s="29" t="s">
        <v>259</v>
      </c>
      <c r="B23" s="38" t="s">
        <v>33</v>
      </c>
      <c r="C23" s="24" t="s">
        <v>34</v>
      </c>
      <c r="D23" s="38" t="s">
        <v>206</v>
      </c>
      <c r="E23" s="23" t="s">
        <v>252</v>
      </c>
      <c r="F23" s="24" t="s">
        <v>253</v>
      </c>
      <c r="G23" s="43" t="s">
        <v>254</v>
      </c>
      <c r="H23" s="7">
        <f>12*60+56</f>
        <v>776</v>
      </c>
      <c r="I23" s="7"/>
      <c r="J23" s="60">
        <v>19</v>
      </c>
      <c r="K23" s="7"/>
      <c r="L23" s="7"/>
    </row>
    <row r="24" spans="1:12" x14ac:dyDescent="0.3">
      <c r="A24" s="30" t="s">
        <v>260</v>
      </c>
      <c r="B24" s="39" t="s">
        <v>33</v>
      </c>
      <c r="C24" s="13" t="s">
        <v>35</v>
      </c>
      <c r="D24" s="39" t="s">
        <v>255</v>
      </c>
      <c r="E24" s="10" t="s">
        <v>256</v>
      </c>
      <c r="F24" s="13" t="s">
        <v>196</v>
      </c>
      <c r="G24" s="44" t="s">
        <v>257</v>
      </c>
      <c r="H24" s="7"/>
      <c r="I24" s="7">
        <f>2*60+7</f>
        <v>127</v>
      </c>
      <c r="J24" s="7"/>
      <c r="K24" s="58">
        <f>5*60+27</f>
        <v>327</v>
      </c>
      <c r="L24" s="7"/>
    </row>
    <row r="25" spans="1:12" ht="15" thickBot="1" x14ac:dyDescent="0.35">
      <c r="A25" s="31" t="s">
        <v>261</v>
      </c>
      <c r="B25" s="40" t="s">
        <v>33</v>
      </c>
      <c r="C25" s="25" t="s">
        <v>35</v>
      </c>
      <c r="D25" s="40" t="s">
        <v>172</v>
      </c>
      <c r="E25" s="15" t="s">
        <v>173</v>
      </c>
      <c r="F25" s="25" t="s">
        <v>36</v>
      </c>
      <c r="G25" s="45" t="s">
        <v>258</v>
      </c>
      <c r="H25" s="7"/>
      <c r="I25" s="7">
        <f>2*60+3</f>
        <v>123</v>
      </c>
      <c r="J25" s="7"/>
      <c r="K25" s="58"/>
      <c r="L25" s="7">
        <f>1*60+38</f>
        <v>98</v>
      </c>
    </row>
    <row r="26" spans="1:12" x14ac:dyDescent="0.3">
      <c r="A26" s="29" t="s">
        <v>268</v>
      </c>
      <c r="B26" s="38" t="s">
        <v>33</v>
      </c>
      <c r="C26" s="24" t="s">
        <v>34</v>
      </c>
      <c r="D26" s="38" t="s">
        <v>262</v>
      </c>
      <c r="E26" s="23" t="s">
        <v>191</v>
      </c>
      <c r="F26" s="24" t="s">
        <v>263</v>
      </c>
      <c r="G26" s="43" t="s">
        <v>264</v>
      </c>
      <c r="H26" s="7">
        <f>13*60+24</f>
        <v>804</v>
      </c>
      <c r="I26" s="7"/>
      <c r="J26" s="60">
        <v>23</v>
      </c>
      <c r="K26" s="58"/>
      <c r="L26" s="7"/>
    </row>
    <row r="27" spans="1:12" x14ac:dyDescent="0.3">
      <c r="A27" s="30" t="s">
        <v>269</v>
      </c>
      <c r="B27" s="39" t="s">
        <v>33</v>
      </c>
      <c r="C27" s="13" t="s">
        <v>35</v>
      </c>
      <c r="D27" s="39" t="s">
        <v>265</v>
      </c>
      <c r="E27" s="10" t="s">
        <v>256</v>
      </c>
      <c r="F27" s="13" t="s">
        <v>36</v>
      </c>
      <c r="G27" s="44" t="s">
        <v>266</v>
      </c>
      <c r="H27" s="7"/>
      <c r="I27" s="7">
        <f>2*60+3</f>
        <v>123</v>
      </c>
      <c r="J27" s="7"/>
      <c r="K27" s="58">
        <f>5*60+26</f>
        <v>326</v>
      </c>
      <c r="L27" s="7"/>
    </row>
    <row r="28" spans="1:12" ht="15" thickBot="1" x14ac:dyDescent="0.35">
      <c r="A28" s="31" t="s">
        <v>270</v>
      </c>
      <c r="B28" s="40" t="s">
        <v>33</v>
      </c>
      <c r="C28" s="25" t="s">
        <v>35</v>
      </c>
      <c r="D28" s="40" t="s">
        <v>213</v>
      </c>
      <c r="E28" s="15" t="s">
        <v>214</v>
      </c>
      <c r="F28" s="25" t="s">
        <v>36</v>
      </c>
      <c r="G28" s="45" t="s">
        <v>267</v>
      </c>
      <c r="H28" s="7"/>
      <c r="I28" s="7">
        <f>2*60+3</f>
        <v>123</v>
      </c>
      <c r="J28" s="7"/>
      <c r="K28" s="58"/>
      <c r="L28" s="7">
        <f>2*60+6</f>
        <v>126</v>
      </c>
    </row>
    <row r="29" spans="1:12" x14ac:dyDescent="0.3">
      <c r="A29" s="29" t="s">
        <v>278</v>
      </c>
      <c r="B29" s="38" t="s">
        <v>33</v>
      </c>
      <c r="C29" s="24" t="s">
        <v>34</v>
      </c>
      <c r="D29" s="38" t="s">
        <v>271</v>
      </c>
      <c r="E29" s="23" t="s">
        <v>272</v>
      </c>
      <c r="F29" s="24" t="s">
        <v>273</v>
      </c>
      <c r="G29" s="43" t="s">
        <v>274</v>
      </c>
      <c r="H29" s="7">
        <f>11*60+45</f>
        <v>705</v>
      </c>
      <c r="I29" s="7"/>
      <c r="J29" s="60">
        <v>26</v>
      </c>
      <c r="K29" s="7"/>
      <c r="L29" s="7"/>
    </row>
    <row r="30" spans="1:12" x14ac:dyDescent="0.3">
      <c r="A30" s="30" t="s">
        <v>279</v>
      </c>
      <c r="B30" s="39" t="s">
        <v>33</v>
      </c>
      <c r="C30" s="13" t="s">
        <v>35</v>
      </c>
      <c r="D30" s="39" t="s">
        <v>194</v>
      </c>
      <c r="E30" s="10" t="s">
        <v>195</v>
      </c>
      <c r="F30" s="13" t="s">
        <v>196</v>
      </c>
      <c r="G30" s="44" t="s">
        <v>275</v>
      </c>
      <c r="H30" s="7"/>
      <c r="I30" s="7">
        <f>2*60+7</f>
        <v>127</v>
      </c>
      <c r="J30" s="7"/>
      <c r="K30" s="58">
        <f>4*60+50</f>
        <v>290</v>
      </c>
      <c r="L30" s="7"/>
    </row>
    <row r="31" spans="1:12" ht="15" thickBot="1" x14ac:dyDescent="0.35">
      <c r="A31" s="31" t="s">
        <v>280</v>
      </c>
      <c r="B31" s="40" t="s">
        <v>33</v>
      </c>
      <c r="C31" s="25" t="s">
        <v>35</v>
      </c>
      <c r="D31" s="40" t="s">
        <v>198</v>
      </c>
      <c r="E31" s="15" t="s">
        <v>276</v>
      </c>
      <c r="F31" s="25" t="s">
        <v>37</v>
      </c>
      <c r="G31" s="45" t="s">
        <v>277</v>
      </c>
      <c r="H31" s="7"/>
      <c r="I31" s="7">
        <f>2*60+2</f>
        <v>122</v>
      </c>
      <c r="J31" s="7"/>
      <c r="K31" s="7"/>
      <c r="L31" s="7">
        <f>2*60+5</f>
        <v>125</v>
      </c>
    </row>
    <row r="34" spans="1:2" x14ac:dyDescent="0.3">
      <c r="A34" s="8" t="s">
        <v>281</v>
      </c>
      <c r="B34" s="4" t="s">
        <v>282</v>
      </c>
    </row>
    <row r="35" spans="1:2" x14ac:dyDescent="0.3">
      <c r="A35" s="9" t="s">
        <v>550</v>
      </c>
      <c r="B35" s="10" t="s">
        <v>518</v>
      </c>
    </row>
    <row r="36" spans="1:2" x14ac:dyDescent="0.3">
      <c r="A36" s="9" t="s">
        <v>535</v>
      </c>
      <c r="B36" s="10" t="s">
        <v>519</v>
      </c>
    </row>
    <row r="37" spans="1:2" x14ac:dyDescent="0.3">
      <c r="A37" s="9" t="s">
        <v>536</v>
      </c>
      <c r="B37" s="10" t="s">
        <v>520</v>
      </c>
    </row>
    <row r="38" spans="1:2" x14ac:dyDescent="0.3">
      <c r="A38" s="9" t="s">
        <v>549</v>
      </c>
      <c r="B38" s="10" t="s">
        <v>518</v>
      </c>
    </row>
    <row r="39" spans="1:2" x14ac:dyDescent="0.3">
      <c r="A39" s="9" t="s">
        <v>283</v>
      </c>
      <c r="B39" s="10" t="s">
        <v>521</v>
      </c>
    </row>
    <row r="40" spans="1:2" x14ac:dyDescent="0.3">
      <c r="A40" s="11" t="s">
        <v>294</v>
      </c>
      <c r="B40" s="12">
        <v>22</v>
      </c>
    </row>
    <row r="41" spans="1:2" x14ac:dyDescent="0.3">
      <c r="A41" s="11" t="s">
        <v>295</v>
      </c>
      <c r="B41" s="12">
        <v>30</v>
      </c>
    </row>
    <row r="42" spans="1:2" x14ac:dyDescent="0.3">
      <c r="A42" s="11" t="s">
        <v>296</v>
      </c>
      <c r="B42" s="12" t="s">
        <v>522</v>
      </c>
    </row>
    <row r="43" spans="1:2" x14ac:dyDescent="0.3">
      <c r="A43" s="11" t="s">
        <v>298</v>
      </c>
      <c r="B43" s="12" t="s">
        <v>523</v>
      </c>
    </row>
    <row r="44" spans="1:2" x14ac:dyDescent="0.3">
      <c r="A44" s="11" t="s">
        <v>297</v>
      </c>
      <c r="B44" s="12" t="s">
        <v>524</v>
      </c>
    </row>
    <row r="45" spans="1:2" x14ac:dyDescent="0.3">
      <c r="A45" s="11" t="s">
        <v>299</v>
      </c>
      <c r="B45" s="12" t="s">
        <v>525</v>
      </c>
    </row>
    <row r="46" spans="1:2" ht="57.6" x14ac:dyDescent="0.3">
      <c r="A46" s="62" t="s">
        <v>526</v>
      </c>
      <c r="B46" s="5" t="s">
        <v>541</v>
      </c>
    </row>
    <row r="47" spans="1:2" ht="57.6" x14ac:dyDescent="0.3">
      <c r="A47" s="62" t="s">
        <v>527</v>
      </c>
      <c r="B47" s="5" t="s">
        <v>528</v>
      </c>
    </row>
  </sheetData>
  <sortState xmlns:xlrd2="http://schemas.microsoft.com/office/spreadsheetml/2017/richdata2" ref="I12:I13">
    <sortCondition descending="1" ref="I1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1CB60-AD77-4C2A-A71C-548FF4AD400A}">
  <dimension ref="A1:L47"/>
  <sheetViews>
    <sheetView topLeftCell="A19" workbookViewId="0">
      <selection activeCell="B46" sqref="B46"/>
    </sheetView>
  </sheetViews>
  <sheetFormatPr defaultColWidth="7.88671875" defaultRowHeight="14.4" x14ac:dyDescent="0.3"/>
  <cols>
    <col min="1" max="1" width="52" bestFit="1" customWidth="1"/>
    <col min="2" max="2" width="16.77734375" bestFit="1" customWidth="1"/>
    <col min="3" max="3" width="7.6640625" bestFit="1" customWidth="1"/>
    <col min="4" max="4" width="28.21875" bestFit="1" customWidth="1"/>
    <col min="5" max="5" width="28.33203125" bestFit="1" customWidth="1"/>
    <col min="6" max="6" width="20.6640625" bestFit="1" customWidth="1"/>
    <col min="7" max="7" width="36.77734375" bestFit="1" customWidth="1"/>
    <col min="8" max="9" width="9.109375" bestFit="1" customWidth="1"/>
    <col min="10" max="10" width="14.21875" bestFit="1" customWidth="1"/>
    <col min="11" max="11" width="12.33203125" bestFit="1" customWidth="1"/>
    <col min="12" max="12" width="9.77734375" bestFit="1" customWidth="1"/>
  </cols>
  <sheetData>
    <row r="1" spans="1:12" ht="43.8" thickBot="1" x14ac:dyDescent="0.35">
      <c r="A1" s="28" t="s">
        <v>544</v>
      </c>
      <c r="B1" s="37" t="s">
        <v>27</v>
      </c>
      <c r="C1" s="20" t="s">
        <v>28</v>
      </c>
      <c r="D1" s="37" t="s">
        <v>29</v>
      </c>
      <c r="E1" s="19" t="s">
        <v>30</v>
      </c>
      <c r="F1" s="20" t="s">
        <v>31</v>
      </c>
      <c r="G1" s="42" t="s">
        <v>32</v>
      </c>
      <c r="H1" s="57" t="s">
        <v>516</v>
      </c>
      <c r="I1" s="57" t="s">
        <v>517</v>
      </c>
      <c r="J1" s="57" t="s">
        <v>293</v>
      </c>
      <c r="K1" s="57" t="s">
        <v>287</v>
      </c>
      <c r="L1" s="57" t="s">
        <v>288</v>
      </c>
    </row>
    <row r="2" spans="1:12" x14ac:dyDescent="0.3">
      <c r="A2" s="29" t="s">
        <v>311</v>
      </c>
      <c r="B2" s="38" t="s">
        <v>33</v>
      </c>
      <c r="C2" s="24" t="s">
        <v>34</v>
      </c>
      <c r="D2" s="38" t="s">
        <v>302</v>
      </c>
      <c r="E2" s="23" t="s">
        <v>303</v>
      </c>
      <c r="F2" s="24" t="s">
        <v>304</v>
      </c>
      <c r="G2" s="43" t="s">
        <v>305</v>
      </c>
      <c r="H2" s="7">
        <f>10*60+12</f>
        <v>612</v>
      </c>
      <c r="I2" s="7"/>
      <c r="J2" s="59">
        <v>19</v>
      </c>
      <c r="K2" s="7"/>
      <c r="L2" s="7"/>
    </row>
    <row r="3" spans="1:12" x14ac:dyDescent="0.3">
      <c r="A3" s="30" t="s">
        <v>312</v>
      </c>
      <c r="B3" s="39" t="s">
        <v>33</v>
      </c>
      <c r="C3" s="13" t="s">
        <v>35</v>
      </c>
      <c r="D3" s="39" t="s">
        <v>306</v>
      </c>
      <c r="E3" s="10" t="s">
        <v>307</v>
      </c>
      <c r="F3" s="13" t="s">
        <v>200</v>
      </c>
      <c r="G3" s="44" t="s">
        <v>308</v>
      </c>
      <c r="H3" s="7"/>
      <c r="I3" s="7">
        <f>2*60+10</f>
        <v>130</v>
      </c>
      <c r="J3" s="56"/>
      <c r="K3" s="56">
        <f>3*60+11</f>
        <v>191</v>
      </c>
      <c r="L3" s="7"/>
    </row>
    <row r="4" spans="1:12" ht="15" thickBot="1" x14ac:dyDescent="0.35">
      <c r="A4" s="31" t="s">
        <v>313</v>
      </c>
      <c r="B4" s="40" t="s">
        <v>33</v>
      </c>
      <c r="C4" s="25" t="s">
        <v>35</v>
      </c>
      <c r="D4" s="40" t="s">
        <v>309</v>
      </c>
      <c r="E4" s="15" t="s">
        <v>322</v>
      </c>
      <c r="F4" s="25" t="s">
        <v>37</v>
      </c>
      <c r="G4" s="45" t="s">
        <v>310</v>
      </c>
      <c r="H4" s="7"/>
      <c r="I4" s="7">
        <f>2*60+2</f>
        <v>122</v>
      </c>
      <c r="J4" s="7"/>
      <c r="K4" s="7"/>
      <c r="L4" s="7">
        <f>2*60+8</f>
        <v>128</v>
      </c>
    </row>
    <row r="5" spans="1:12" x14ac:dyDescent="0.3">
      <c r="A5" s="29" t="s">
        <v>323</v>
      </c>
      <c r="B5" s="38" t="s">
        <v>33</v>
      </c>
      <c r="C5" s="24" t="s">
        <v>34</v>
      </c>
      <c r="D5" s="38" t="s">
        <v>302</v>
      </c>
      <c r="E5" s="23" t="s">
        <v>314</v>
      </c>
      <c r="F5" s="24" t="s">
        <v>110</v>
      </c>
      <c r="G5" s="43" t="s">
        <v>315</v>
      </c>
      <c r="H5" s="7">
        <f>10*60+9</f>
        <v>609</v>
      </c>
      <c r="I5" s="7"/>
      <c r="J5" s="60">
        <v>19</v>
      </c>
      <c r="K5" s="7"/>
      <c r="L5" s="7"/>
    </row>
    <row r="6" spans="1:12" x14ac:dyDescent="0.3">
      <c r="A6" s="30" t="s">
        <v>324</v>
      </c>
      <c r="B6" s="39" t="s">
        <v>33</v>
      </c>
      <c r="C6" s="13" t="s">
        <v>35</v>
      </c>
      <c r="D6" s="39" t="s">
        <v>316</v>
      </c>
      <c r="E6" s="10" t="s">
        <v>307</v>
      </c>
      <c r="F6" s="13" t="s">
        <v>317</v>
      </c>
      <c r="G6" s="44" t="s">
        <v>318</v>
      </c>
      <c r="H6" s="7"/>
      <c r="I6" s="7">
        <f>2*60+9</f>
        <v>129</v>
      </c>
      <c r="J6" s="58"/>
      <c r="K6" s="58">
        <f>3*60+13</f>
        <v>193</v>
      </c>
      <c r="L6" s="7"/>
    </row>
    <row r="7" spans="1:12" ht="15" thickBot="1" x14ac:dyDescent="0.35">
      <c r="A7" s="31" t="s">
        <v>325</v>
      </c>
      <c r="B7" s="40" t="s">
        <v>33</v>
      </c>
      <c r="C7" s="25" t="s">
        <v>35</v>
      </c>
      <c r="D7" s="40" t="s">
        <v>319</v>
      </c>
      <c r="E7" s="15" t="s">
        <v>320</v>
      </c>
      <c r="F7" s="25" t="s">
        <v>36</v>
      </c>
      <c r="G7" s="45" t="s">
        <v>321</v>
      </c>
      <c r="H7" s="7"/>
      <c r="I7" s="7">
        <f>2*60+3</f>
        <v>123</v>
      </c>
      <c r="J7" s="7"/>
      <c r="K7" s="7"/>
      <c r="L7" s="7">
        <f>2*60+5</f>
        <v>125</v>
      </c>
    </row>
    <row r="8" spans="1:12" x14ac:dyDescent="0.3">
      <c r="A8" s="29" t="s">
        <v>335</v>
      </c>
      <c r="B8" s="38" t="s">
        <v>33</v>
      </c>
      <c r="C8" s="24" t="s">
        <v>34</v>
      </c>
      <c r="D8" s="38" t="s">
        <v>326</v>
      </c>
      <c r="E8" s="23" t="s">
        <v>327</v>
      </c>
      <c r="F8" s="24" t="s">
        <v>328</v>
      </c>
      <c r="G8" s="43" t="s">
        <v>329</v>
      </c>
      <c r="H8" s="7">
        <f>10*60+6</f>
        <v>606</v>
      </c>
      <c r="I8" s="7"/>
      <c r="J8" s="60">
        <v>21</v>
      </c>
      <c r="K8" s="7"/>
      <c r="L8" s="7"/>
    </row>
    <row r="9" spans="1:12" x14ac:dyDescent="0.3">
      <c r="A9" s="30" t="s">
        <v>336</v>
      </c>
      <c r="B9" s="39" t="s">
        <v>33</v>
      </c>
      <c r="C9" s="13" t="s">
        <v>35</v>
      </c>
      <c r="D9" s="39" t="s">
        <v>330</v>
      </c>
      <c r="E9" s="10" t="s">
        <v>307</v>
      </c>
      <c r="F9" s="13" t="s">
        <v>200</v>
      </c>
      <c r="G9" s="44" t="s">
        <v>331</v>
      </c>
      <c r="H9" s="7"/>
      <c r="I9" s="7">
        <f>2*60+10</f>
        <v>130</v>
      </c>
      <c r="J9" s="58"/>
      <c r="K9" s="58">
        <f>3*60+10</f>
        <v>190</v>
      </c>
      <c r="L9" s="7"/>
    </row>
    <row r="10" spans="1:12" ht="15" thickBot="1" x14ac:dyDescent="0.35">
      <c r="A10" s="31" t="s">
        <v>337</v>
      </c>
      <c r="B10" s="40" t="s">
        <v>33</v>
      </c>
      <c r="C10" s="25" t="s">
        <v>35</v>
      </c>
      <c r="D10" s="40" t="s">
        <v>332</v>
      </c>
      <c r="E10" s="15" t="s">
        <v>333</v>
      </c>
      <c r="F10" s="25" t="s">
        <v>36</v>
      </c>
      <c r="G10" s="45" t="s">
        <v>334</v>
      </c>
      <c r="H10" s="7"/>
      <c r="I10" s="7">
        <f>2*60+3</f>
        <v>123</v>
      </c>
      <c r="J10" s="7"/>
      <c r="K10" s="7"/>
      <c r="L10" s="7">
        <f>2*60+2</f>
        <v>122</v>
      </c>
    </row>
    <row r="11" spans="1:12" x14ac:dyDescent="0.3">
      <c r="A11" s="29" t="s">
        <v>344</v>
      </c>
      <c r="B11" s="38" t="s">
        <v>33</v>
      </c>
      <c r="C11" s="24" t="s">
        <v>34</v>
      </c>
      <c r="D11" s="38" t="s">
        <v>302</v>
      </c>
      <c r="E11" s="23" t="s">
        <v>338</v>
      </c>
      <c r="F11" s="24" t="s">
        <v>339</v>
      </c>
      <c r="G11" s="43" t="s">
        <v>340</v>
      </c>
      <c r="H11" s="7">
        <f>10*60+11</f>
        <v>611</v>
      </c>
      <c r="I11" s="7"/>
      <c r="J11" s="60">
        <v>19</v>
      </c>
      <c r="K11" s="7"/>
      <c r="L11" s="7"/>
    </row>
    <row r="12" spans="1:12" x14ac:dyDescent="0.3">
      <c r="A12" s="30" t="s">
        <v>345</v>
      </c>
      <c r="B12" s="39" t="s">
        <v>33</v>
      </c>
      <c r="C12" s="13" t="s">
        <v>35</v>
      </c>
      <c r="D12" s="39" t="s">
        <v>316</v>
      </c>
      <c r="E12" s="10" t="s">
        <v>341</v>
      </c>
      <c r="F12" s="13" t="s">
        <v>317</v>
      </c>
      <c r="G12" s="44" t="s">
        <v>342</v>
      </c>
      <c r="H12" s="7"/>
      <c r="I12" s="7">
        <f>2*60+9</f>
        <v>129</v>
      </c>
      <c r="J12" s="58"/>
      <c r="K12" s="58">
        <f>3*60+13</f>
        <v>193</v>
      </c>
      <c r="L12" s="7"/>
    </row>
    <row r="13" spans="1:12" ht="15" thickBot="1" x14ac:dyDescent="0.35">
      <c r="A13" s="31" t="s">
        <v>346</v>
      </c>
      <c r="B13" s="40" t="s">
        <v>33</v>
      </c>
      <c r="C13" s="25" t="s">
        <v>35</v>
      </c>
      <c r="D13" s="40" t="s">
        <v>319</v>
      </c>
      <c r="E13" s="15" t="s">
        <v>320</v>
      </c>
      <c r="F13" s="25" t="s">
        <v>36</v>
      </c>
      <c r="G13" s="45" t="s">
        <v>343</v>
      </c>
      <c r="H13" s="7"/>
      <c r="I13" s="7">
        <f>2*60+3</f>
        <v>123</v>
      </c>
      <c r="J13" s="7"/>
      <c r="K13" s="7"/>
      <c r="L13" s="7">
        <f>2*60+4</f>
        <v>124</v>
      </c>
    </row>
    <row r="14" spans="1:12" x14ac:dyDescent="0.3">
      <c r="A14" s="29" t="s">
        <v>356</v>
      </c>
      <c r="B14" s="38" t="s">
        <v>33</v>
      </c>
      <c r="C14" s="24" t="s">
        <v>34</v>
      </c>
      <c r="D14" s="38" t="s">
        <v>347</v>
      </c>
      <c r="E14" s="23" t="s">
        <v>338</v>
      </c>
      <c r="F14" s="24" t="s">
        <v>304</v>
      </c>
      <c r="G14" s="43" t="s">
        <v>348</v>
      </c>
      <c r="H14" s="7">
        <f>10*60+12</f>
        <v>612</v>
      </c>
      <c r="I14" s="7"/>
      <c r="J14" s="60">
        <v>18</v>
      </c>
      <c r="K14" s="7"/>
      <c r="L14" s="7"/>
    </row>
    <row r="15" spans="1:12" x14ac:dyDescent="0.3">
      <c r="A15" s="30" t="s">
        <v>355</v>
      </c>
      <c r="B15" s="39" t="s">
        <v>33</v>
      </c>
      <c r="C15" s="13" t="s">
        <v>35</v>
      </c>
      <c r="D15" s="39" t="s">
        <v>349</v>
      </c>
      <c r="E15" s="10" t="s">
        <v>307</v>
      </c>
      <c r="F15" s="13" t="s">
        <v>350</v>
      </c>
      <c r="G15" s="44" t="s">
        <v>351</v>
      </c>
      <c r="H15" s="7"/>
      <c r="I15" s="7">
        <f>2*60+8</f>
        <v>128</v>
      </c>
      <c r="J15" s="7"/>
      <c r="K15" s="58">
        <f>3*60+15</f>
        <v>195</v>
      </c>
      <c r="L15" s="7"/>
    </row>
    <row r="16" spans="1:12" ht="15" thickBot="1" x14ac:dyDescent="0.35">
      <c r="A16" s="31" t="s">
        <v>357</v>
      </c>
      <c r="B16" s="40" t="s">
        <v>33</v>
      </c>
      <c r="C16" s="25" t="s">
        <v>35</v>
      </c>
      <c r="D16" s="40" t="s">
        <v>352</v>
      </c>
      <c r="E16" s="15" t="s">
        <v>353</v>
      </c>
      <c r="F16" s="25" t="s">
        <v>36</v>
      </c>
      <c r="G16" s="45" t="s">
        <v>354</v>
      </c>
      <c r="H16" s="7"/>
      <c r="I16" s="7">
        <f>2*60+3</f>
        <v>123</v>
      </c>
      <c r="J16" s="7"/>
      <c r="K16" s="7"/>
      <c r="L16" s="7">
        <f>2*60+6</f>
        <v>126</v>
      </c>
    </row>
    <row r="17" spans="1:12" x14ac:dyDescent="0.3">
      <c r="A17" s="29" t="s">
        <v>365</v>
      </c>
      <c r="B17" s="38" t="s">
        <v>33</v>
      </c>
      <c r="C17" s="24" t="s">
        <v>34</v>
      </c>
      <c r="D17" s="38" t="s">
        <v>302</v>
      </c>
      <c r="E17" s="23" t="s">
        <v>358</v>
      </c>
      <c r="F17" s="24" t="s">
        <v>359</v>
      </c>
      <c r="G17" s="43" t="s">
        <v>360</v>
      </c>
      <c r="H17" s="7">
        <f>10*60+14</f>
        <v>614</v>
      </c>
      <c r="I17" s="7"/>
      <c r="J17" s="60">
        <v>19</v>
      </c>
      <c r="K17" s="7"/>
      <c r="L17" s="7"/>
    </row>
    <row r="18" spans="1:12" x14ac:dyDescent="0.3">
      <c r="A18" s="30" t="s">
        <v>366</v>
      </c>
      <c r="B18" s="39" t="s">
        <v>33</v>
      </c>
      <c r="C18" s="13" t="s">
        <v>35</v>
      </c>
      <c r="D18" s="39" t="s">
        <v>361</v>
      </c>
      <c r="E18" s="10" t="s">
        <v>341</v>
      </c>
      <c r="F18" s="13" t="s">
        <v>170</v>
      </c>
      <c r="G18" s="44" t="s">
        <v>362</v>
      </c>
      <c r="H18" s="7"/>
      <c r="I18" s="7">
        <f>2*60+6</f>
        <v>126</v>
      </c>
      <c r="J18" s="7"/>
      <c r="K18" s="58">
        <f>3*60+19</f>
        <v>199</v>
      </c>
      <c r="L18" s="7"/>
    </row>
    <row r="19" spans="1:12" ht="15" thickBot="1" x14ac:dyDescent="0.35">
      <c r="A19" s="31" t="s">
        <v>367</v>
      </c>
      <c r="B19" s="40" t="s">
        <v>33</v>
      </c>
      <c r="C19" s="25" t="s">
        <v>35</v>
      </c>
      <c r="D19" s="40" t="s">
        <v>363</v>
      </c>
      <c r="E19" s="15" t="s">
        <v>322</v>
      </c>
      <c r="F19" s="25" t="s">
        <v>37</v>
      </c>
      <c r="G19" s="45" t="s">
        <v>364</v>
      </c>
      <c r="H19" s="7"/>
      <c r="I19" s="7">
        <f>2*60+2</f>
        <v>122</v>
      </c>
      <c r="J19" s="7"/>
      <c r="K19" s="7"/>
      <c r="L19" s="7">
        <f>2*60+8</f>
        <v>128</v>
      </c>
    </row>
    <row r="20" spans="1:12" x14ac:dyDescent="0.3">
      <c r="A20" s="29" t="s">
        <v>374</v>
      </c>
      <c r="B20" s="38" t="s">
        <v>33</v>
      </c>
      <c r="C20" s="24" t="s">
        <v>34</v>
      </c>
      <c r="D20" s="38" t="s">
        <v>368</v>
      </c>
      <c r="E20" s="23" t="s">
        <v>369</v>
      </c>
      <c r="F20" s="24" t="s">
        <v>328</v>
      </c>
      <c r="G20" s="43" t="s">
        <v>370</v>
      </c>
      <c r="H20" s="7">
        <f>10*60+6</f>
        <v>606</v>
      </c>
      <c r="I20" s="7"/>
      <c r="J20" s="60">
        <v>24</v>
      </c>
      <c r="K20" s="7"/>
      <c r="L20" s="7"/>
    </row>
    <row r="21" spans="1:12" x14ac:dyDescent="0.3">
      <c r="A21" s="30" t="s">
        <v>375</v>
      </c>
      <c r="B21" s="39" t="s">
        <v>33</v>
      </c>
      <c r="C21" s="13" t="s">
        <v>35</v>
      </c>
      <c r="D21" s="39" t="s">
        <v>349</v>
      </c>
      <c r="E21" s="10" t="s">
        <v>341</v>
      </c>
      <c r="F21" s="13" t="s">
        <v>350</v>
      </c>
      <c r="G21" s="44" t="s">
        <v>371</v>
      </c>
      <c r="H21" s="7"/>
      <c r="I21" s="7">
        <f>2*60+8</f>
        <v>128</v>
      </c>
      <c r="J21" s="7"/>
      <c r="K21" s="58">
        <f>3*60+9</f>
        <v>189</v>
      </c>
      <c r="L21" s="7"/>
    </row>
    <row r="22" spans="1:12" ht="15" thickBot="1" x14ac:dyDescent="0.35">
      <c r="A22" s="31" t="s">
        <v>376</v>
      </c>
      <c r="B22" s="40" t="s">
        <v>33</v>
      </c>
      <c r="C22" s="25" t="s">
        <v>35</v>
      </c>
      <c r="D22" s="40" t="s">
        <v>372</v>
      </c>
      <c r="E22" s="15" t="s">
        <v>320</v>
      </c>
      <c r="F22" s="25" t="s">
        <v>36</v>
      </c>
      <c r="G22" s="45" t="s">
        <v>373</v>
      </c>
      <c r="H22" s="7"/>
      <c r="I22" s="7">
        <f>2*60+3</f>
        <v>123</v>
      </c>
      <c r="J22" s="7"/>
      <c r="K22" s="7"/>
      <c r="L22" s="7">
        <f>2*60+3</f>
        <v>123</v>
      </c>
    </row>
    <row r="23" spans="1:12" x14ac:dyDescent="0.3">
      <c r="A23" s="29" t="s">
        <v>382</v>
      </c>
      <c r="B23" s="38" t="s">
        <v>33</v>
      </c>
      <c r="C23" s="24" t="s">
        <v>34</v>
      </c>
      <c r="D23" s="38" t="s">
        <v>368</v>
      </c>
      <c r="E23" s="23" t="s">
        <v>303</v>
      </c>
      <c r="F23" s="24" t="s">
        <v>377</v>
      </c>
      <c r="G23" s="43" t="s">
        <v>378</v>
      </c>
      <c r="H23" s="7">
        <f>10*60+7</f>
        <v>607</v>
      </c>
      <c r="I23" s="7"/>
      <c r="J23" s="60">
        <v>24</v>
      </c>
      <c r="K23" s="7"/>
      <c r="L23" s="7"/>
    </row>
    <row r="24" spans="1:12" x14ac:dyDescent="0.3">
      <c r="A24" s="30" t="s">
        <v>383</v>
      </c>
      <c r="B24" s="39" t="s">
        <v>33</v>
      </c>
      <c r="C24" s="13" t="s">
        <v>35</v>
      </c>
      <c r="D24" s="39" t="s">
        <v>379</v>
      </c>
      <c r="E24" s="10" t="s">
        <v>307</v>
      </c>
      <c r="F24" s="13" t="s">
        <v>196</v>
      </c>
      <c r="G24" s="44" t="s">
        <v>380</v>
      </c>
      <c r="H24" s="7"/>
      <c r="I24" s="7">
        <f>2*60+7</f>
        <v>127</v>
      </c>
      <c r="J24" s="7"/>
      <c r="K24" s="58">
        <f>3*60+10</f>
        <v>190</v>
      </c>
      <c r="L24" s="7"/>
    </row>
    <row r="25" spans="1:12" ht="15" thickBot="1" x14ac:dyDescent="0.35">
      <c r="A25" s="31" t="s">
        <v>384</v>
      </c>
      <c r="B25" s="40" t="s">
        <v>33</v>
      </c>
      <c r="C25" s="25" t="s">
        <v>35</v>
      </c>
      <c r="D25" s="40" t="s">
        <v>372</v>
      </c>
      <c r="E25" s="15" t="s">
        <v>320</v>
      </c>
      <c r="F25" s="25" t="s">
        <v>36</v>
      </c>
      <c r="G25" s="45" t="s">
        <v>381</v>
      </c>
      <c r="H25" s="7"/>
      <c r="I25" s="7">
        <f>2*60+3</f>
        <v>123</v>
      </c>
      <c r="J25" s="7"/>
      <c r="K25" s="58"/>
      <c r="L25" s="7">
        <f>2*60+4</f>
        <v>124</v>
      </c>
    </row>
    <row r="26" spans="1:12" x14ac:dyDescent="0.3">
      <c r="A26" s="29" t="s">
        <v>389</v>
      </c>
      <c r="B26" s="38" t="s">
        <v>33</v>
      </c>
      <c r="C26" s="24" t="s">
        <v>34</v>
      </c>
      <c r="D26" s="38" t="s">
        <v>326</v>
      </c>
      <c r="E26" s="23" t="s">
        <v>369</v>
      </c>
      <c r="F26" s="24" t="s">
        <v>110</v>
      </c>
      <c r="G26" s="43" t="s">
        <v>385</v>
      </c>
      <c r="H26" s="7">
        <f>10*60+9</f>
        <v>609</v>
      </c>
      <c r="I26" s="7"/>
      <c r="J26" s="60">
        <v>21</v>
      </c>
      <c r="K26" s="58"/>
      <c r="L26" s="7"/>
    </row>
    <row r="27" spans="1:12" x14ac:dyDescent="0.3">
      <c r="A27" s="30" t="s">
        <v>390</v>
      </c>
      <c r="B27" s="39" t="s">
        <v>33</v>
      </c>
      <c r="C27" s="13" t="s">
        <v>35</v>
      </c>
      <c r="D27" s="39" t="s">
        <v>349</v>
      </c>
      <c r="E27" s="10" t="s">
        <v>386</v>
      </c>
      <c r="F27" s="13" t="s">
        <v>350</v>
      </c>
      <c r="G27" s="44" t="s">
        <v>387</v>
      </c>
      <c r="H27" s="7"/>
      <c r="I27" s="7">
        <f>2*60+8</f>
        <v>128</v>
      </c>
      <c r="J27" s="7"/>
      <c r="K27" s="58">
        <f>3*60+12</f>
        <v>192</v>
      </c>
      <c r="L27" s="7"/>
    </row>
    <row r="28" spans="1:12" ht="15" thickBot="1" x14ac:dyDescent="0.35">
      <c r="A28" s="31" t="s">
        <v>391</v>
      </c>
      <c r="B28" s="40" t="s">
        <v>33</v>
      </c>
      <c r="C28" s="25" t="s">
        <v>35</v>
      </c>
      <c r="D28" s="40" t="s">
        <v>332</v>
      </c>
      <c r="E28" s="15" t="s">
        <v>333</v>
      </c>
      <c r="F28" s="25" t="s">
        <v>36</v>
      </c>
      <c r="G28" s="45" t="s">
        <v>388</v>
      </c>
      <c r="H28" s="7"/>
      <c r="I28" s="7">
        <f>2*60+3</f>
        <v>123</v>
      </c>
      <c r="J28" s="7"/>
      <c r="K28" s="58"/>
      <c r="L28" s="7">
        <f>2*60+2</f>
        <v>122</v>
      </c>
    </row>
    <row r="29" spans="1:12" x14ac:dyDescent="0.3">
      <c r="A29" s="29" t="s">
        <v>399</v>
      </c>
      <c r="B29" s="38" t="s">
        <v>33</v>
      </c>
      <c r="C29" s="24" t="s">
        <v>34</v>
      </c>
      <c r="D29" s="38" t="s">
        <v>392</v>
      </c>
      <c r="E29" s="23" t="s">
        <v>338</v>
      </c>
      <c r="F29" s="24" t="s">
        <v>393</v>
      </c>
      <c r="G29" s="43" t="s">
        <v>394</v>
      </c>
      <c r="H29" s="7">
        <f>9*60+58</f>
        <v>598</v>
      </c>
      <c r="I29" s="7"/>
      <c r="J29" s="60">
        <v>33</v>
      </c>
      <c r="K29" s="7"/>
      <c r="L29" s="7"/>
    </row>
    <row r="30" spans="1:12" x14ac:dyDescent="0.3">
      <c r="A30" s="30" t="s">
        <v>400</v>
      </c>
      <c r="B30" s="39" t="s">
        <v>33</v>
      </c>
      <c r="C30" s="13" t="s">
        <v>35</v>
      </c>
      <c r="D30" s="39" t="s">
        <v>330</v>
      </c>
      <c r="E30" s="10" t="s">
        <v>341</v>
      </c>
      <c r="F30" s="13" t="s">
        <v>200</v>
      </c>
      <c r="G30" s="44" t="s">
        <v>395</v>
      </c>
      <c r="H30" s="7"/>
      <c r="I30" s="7">
        <f>2*60+10</f>
        <v>130</v>
      </c>
      <c r="J30" s="7"/>
      <c r="K30" s="58">
        <f>2*60+58</f>
        <v>178</v>
      </c>
      <c r="L30" s="7"/>
    </row>
    <row r="31" spans="1:12" ht="15" thickBot="1" x14ac:dyDescent="0.35">
      <c r="A31" s="31" t="s">
        <v>401</v>
      </c>
      <c r="B31" s="40" t="s">
        <v>33</v>
      </c>
      <c r="C31" s="25" t="s">
        <v>35</v>
      </c>
      <c r="D31" s="40" t="s">
        <v>396</v>
      </c>
      <c r="E31" s="15" t="s">
        <v>397</v>
      </c>
      <c r="F31" s="25" t="s">
        <v>36</v>
      </c>
      <c r="G31" s="45" t="s">
        <v>398</v>
      </c>
      <c r="H31" s="7"/>
      <c r="I31" s="7">
        <f>2*60+3</f>
        <v>123</v>
      </c>
      <c r="J31" s="7"/>
      <c r="K31" s="7"/>
      <c r="L31" s="7">
        <f>2*60+2</f>
        <v>122</v>
      </c>
    </row>
    <row r="34" spans="1:2" x14ac:dyDescent="0.3">
      <c r="A34" s="8" t="s">
        <v>281</v>
      </c>
      <c r="B34" s="4" t="s">
        <v>282</v>
      </c>
    </row>
    <row r="35" spans="1:2" x14ac:dyDescent="0.3">
      <c r="A35" s="9" t="s">
        <v>550</v>
      </c>
      <c r="B35" s="10" t="s">
        <v>534</v>
      </c>
    </row>
    <row r="36" spans="1:2" x14ac:dyDescent="0.3">
      <c r="A36" s="9" t="s">
        <v>535</v>
      </c>
      <c r="B36" s="10" t="s">
        <v>531</v>
      </c>
    </row>
    <row r="37" spans="1:2" x14ac:dyDescent="0.3">
      <c r="A37" s="9" t="s">
        <v>536</v>
      </c>
      <c r="B37" s="10" t="s">
        <v>533</v>
      </c>
    </row>
    <row r="38" spans="1:2" x14ac:dyDescent="0.3">
      <c r="A38" s="9" t="s">
        <v>549</v>
      </c>
      <c r="B38" s="10" t="s">
        <v>532</v>
      </c>
    </row>
    <row r="39" spans="1:2" x14ac:dyDescent="0.3">
      <c r="A39" s="9" t="s">
        <v>283</v>
      </c>
      <c r="B39" s="10" t="s">
        <v>537</v>
      </c>
    </row>
    <row r="40" spans="1:2" x14ac:dyDescent="0.3">
      <c r="A40" s="11" t="s">
        <v>294</v>
      </c>
      <c r="B40" s="12">
        <v>22</v>
      </c>
    </row>
    <row r="41" spans="1:2" x14ac:dyDescent="0.3">
      <c r="A41" s="11" t="s">
        <v>295</v>
      </c>
      <c r="B41" s="12">
        <v>33</v>
      </c>
    </row>
    <row r="42" spans="1:2" x14ac:dyDescent="0.3">
      <c r="A42" s="11" t="s">
        <v>296</v>
      </c>
      <c r="B42" s="12" t="s">
        <v>538</v>
      </c>
    </row>
    <row r="43" spans="1:2" x14ac:dyDescent="0.3">
      <c r="A43" s="11" t="s">
        <v>298</v>
      </c>
      <c r="B43" s="12" t="s">
        <v>539</v>
      </c>
    </row>
    <row r="44" spans="1:2" x14ac:dyDescent="0.3">
      <c r="A44" s="11" t="s">
        <v>297</v>
      </c>
      <c r="B44" s="12" t="s">
        <v>540</v>
      </c>
    </row>
    <row r="45" spans="1:2" x14ac:dyDescent="0.3">
      <c r="A45" s="11" t="s">
        <v>299</v>
      </c>
      <c r="B45" s="12" t="s">
        <v>286</v>
      </c>
    </row>
    <row r="46" spans="1:2" ht="57.6" x14ac:dyDescent="0.3">
      <c r="A46" s="62" t="s">
        <v>526</v>
      </c>
      <c r="B46" s="5" t="s">
        <v>542</v>
      </c>
    </row>
    <row r="47" spans="1:2" ht="57.6" x14ac:dyDescent="0.3">
      <c r="A47" s="62" t="s">
        <v>527</v>
      </c>
      <c r="B47" s="5" t="s">
        <v>543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B607-013D-4A65-BAC4-02B91AA0EDC1}">
  <dimension ref="A1:L47"/>
  <sheetViews>
    <sheetView topLeftCell="A29" workbookViewId="0">
      <selection activeCell="B46" sqref="B46"/>
    </sheetView>
  </sheetViews>
  <sheetFormatPr defaultColWidth="8.88671875" defaultRowHeight="14.4" x14ac:dyDescent="0.3"/>
  <cols>
    <col min="1" max="1" width="50.88671875" bestFit="1" customWidth="1"/>
    <col min="2" max="2" width="16.77734375" bestFit="1" customWidth="1"/>
    <col min="3" max="3" width="7.6640625" bestFit="1" customWidth="1"/>
    <col min="4" max="5" width="27.33203125" bestFit="1" customWidth="1"/>
    <col min="6" max="6" width="20.6640625" bestFit="1" customWidth="1"/>
    <col min="7" max="7" width="36.44140625" bestFit="1" customWidth="1"/>
    <col min="8" max="8" width="9.109375" bestFit="1" customWidth="1"/>
    <col min="9" max="9" width="9.109375" customWidth="1"/>
    <col min="10" max="10" width="9.77734375" bestFit="1" customWidth="1"/>
    <col min="11" max="11" width="9" bestFit="1" customWidth="1"/>
    <col min="12" max="12" width="9.77734375" bestFit="1" customWidth="1"/>
  </cols>
  <sheetData>
    <row r="1" spans="1:12" ht="43.8" thickBot="1" x14ac:dyDescent="0.35">
      <c r="A1" s="28" t="s">
        <v>26</v>
      </c>
      <c r="B1" s="37" t="s">
        <v>27</v>
      </c>
      <c r="C1" s="20" t="s">
        <v>28</v>
      </c>
      <c r="D1" s="37" t="s">
        <v>29</v>
      </c>
      <c r="E1" s="19" t="s">
        <v>30</v>
      </c>
      <c r="F1" s="20" t="s">
        <v>31</v>
      </c>
      <c r="G1" s="42" t="s">
        <v>32</v>
      </c>
      <c r="H1" s="57" t="s">
        <v>516</v>
      </c>
      <c r="I1" s="57" t="s">
        <v>517</v>
      </c>
      <c r="J1" s="57" t="s">
        <v>293</v>
      </c>
      <c r="K1" s="57" t="s">
        <v>287</v>
      </c>
      <c r="L1" s="57" t="s">
        <v>288</v>
      </c>
    </row>
    <row r="2" spans="1:12" x14ac:dyDescent="0.3">
      <c r="A2" s="29" t="s">
        <v>412</v>
      </c>
      <c r="B2" s="38" t="s">
        <v>33</v>
      </c>
      <c r="C2" s="24" t="s">
        <v>34</v>
      </c>
      <c r="D2" s="38" t="s">
        <v>402</v>
      </c>
      <c r="E2" s="23" t="s">
        <v>403</v>
      </c>
      <c r="F2" s="24" t="s">
        <v>404</v>
      </c>
      <c r="G2" s="43" t="s">
        <v>405</v>
      </c>
      <c r="H2" s="7">
        <f>10*60+57</f>
        <v>657</v>
      </c>
      <c r="I2" s="7"/>
      <c r="J2" s="59">
        <v>23</v>
      </c>
      <c r="K2" s="7"/>
      <c r="L2" s="7"/>
    </row>
    <row r="3" spans="1:12" x14ac:dyDescent="0.3">
      <c r="A3" s="30" t="s">
        <v>413</v>
      </c>
      <c r="B3" s="39" t="s">
        <v>33</v>
      </c>
      <c r="C3" s="13" t="s">
        <v>35</v>
      </c>
      <c r="D3" s="39" t="s">
        <v>406</v>
      </c>
      <c r="E3" s="10" t="s">
        <v>407</v>
      </c>
      <c r="F3" s="13" t="s">
        <v>45</v>
      </c>
      <c r="G3" s="44" t="s">
        <v>408</v>
      </c>
      <c r="H3" s="7"/>
      <c r="I3" s="7">
        <f>2*60+4</f>
        <v>124</v>
      </c>
      <c r="J3" s="56"/>
      <c r="K3" s="56">
        <f>5*60+42</f>
        <v>342</v>
      </c>
      <c r="L3" s="7"/>
    </row>
    <row r="4" spans="1:12" ht="15" thickBot="1" x14ac:dyDescent="0.35">
      <c r="A4" s="31" t="s">
        <v>414</v>
      </c>
      <c r="B4" s="40" t="s">
        <v>33</v>
      </c>
      <c r="C4" s="25" t="s">
        <v>35</v>
      </c>
      <c r="D4" s="40" t="s">
        <v>409</v>
      </c>
      <c r="E4" s="15" t="s">
        <v>410</v>
      </c>
      <c r="F4" s="25" t="s">
        <v>36</v>
      </c>
      <c r="G4" s="45" t="s">
        <v>411</v>
      </c>
      <c r="H4" s="7"/>
      <c r="I4" s="7">
        <f>2*60+3</f>
        <v>123</v>
      </c>
      <c r="J4" s="7"/>
      <c r="K4" s="7"/>
      <c r="L4" s="7">
        <f>0*60+26</f>
        <v>26</v>
      </c>
    </row>
    <row r="5" spans="1:12" x14ac:dyDescent="0.3">
      <c r="A5" s="29" t="s">
        <v>415</v>
      </c>
      <c r="B5" s="38" t="s">
        <v>33</v>
      </c>
      <c r="C5" s="24" t="s">
        <v>34</v>
      </c>
      <c r="D5" s="38" t="s">
        <v>418</v>
      </c>
      <c r="E5" s="23" t="s">
        <v>419</v>
      </c>
      <c r="F5" s="24" t="s">
        <v>420</v>
      </c>
      <c r="G5" s="43" t="s">
        <v>421</v>
      </c>
      <c r="H5" s="7">
        <f>14*60+15</f>
        <v>855</v>
      </c>
      <c r="I5" s="7"/>
      <c r="J5" s="60">
        <v>15</v>
      </c>
      <c r="K5" s="7"/>
      <c r="L5" s="7"/>
    </row>
    <row r="6" spans="1:12" x14ac:dyDescent="0.3">
      <c r="A6" s="30" t="s">
        <v>416</v>
      </c>
      <c r="B6" s="39" t="s">
        <v>33</v>
      </c>
      <c r="C6" s="13" t="s">
        <v>35</v>
      </c>
      <c r="D6" s="39" t="s">
        <v>422</v>
      </c>
      <c r="E6" s="10" t="s">
        <v>423</v>
      </c>
      <c r="F6" s="13" t="s">
        <v>45</v>
      </c>
      <c r="G6" s="44" t="s">
        <v>424</v>
      </c>
      <c r="H6" s="7"/>
      <c r="I6" s="7">
        <f>2*60+4</f>
        <v>124</v>
      </c>
      <c r="J6" s="58"/>
      <c r="K6" s="58">
        <f>5*60+55</f>
        <v>355</v>
      </c>
      <c r="L6" s="7"/>
    </row>
    <row r="7" spans="1:12" ht="15" thickBot="1" x14ac:dyDescent="0.35">
      <c r="A7" s="31" t="s">
        <v>417</v>
      </c>
      <c r="B7" s="40" t="s">
        <v>33</v>
      </c>
      <c r="C7" s="25" t="s">
        <v>35</v>
      </c>
      <c r="D7" s="40" t="s">
        <v>425</v>
      </c>
      <c r="E7" s="15" t="s">
        <v>426</v>
      </c>
      <c r="F7" s="25" t="s">
        <v>36</v>
      </c>
      <c r="G7" s="45" t="s">
        <v>427</v>
      </c>
      <c r="H7" s="7"/>
      <c r="I7" s="7">
        <f>2*60+3</f>
        <v>123</v>
      </c>
      <c r="J7" s="7"/>
      <c r="K7" s="7"/>
      <c r="L7" s="7">
        <f>2*60+2</f>
        <v>122</v>
      </c>
    </row>
    <row r="8" spans="1:12" x14ac:dyDescent="0.3">
      <c r="A8" s="29" t="s">
        <v>437</v>
      </c>
      <c r="B8" s="38" t="s">
        <v>33</v>
      </c>
      <c r="C8" s="24" t="s">
        <v>34</v>
      </c>
      <c r="D8" s="38" t="s">
        <v>428</v>
      </c>
      <c r="E8" s="23" t="s">
        <v>429</v>
      </c>
      <c r="F8" s="24" t="s">
        <v>420</v>
      </c>
      <c r="G8" s="43" t="s">
        <v>430</v>
      </c>
      <c r="H8" s="7">
        <f>14*60+15</f>
        <v>855</v>
      </c>
      <c r="I8" s="7"/>
      <c r="J8" s="60">
        <v>17</v>
      </c>
      <c r="K8" s="7"/>
      <c r="L8" s="7"/>
    </row>
    <row r="9" spans="1:12" x14ac:dyDescent="0.3">
      <c r="A9" s="30" t="s">
        <v>438</v>
      </c>
      <c r="B9" s="39" t="s">
        <v>33</v>
      </c>
      <c r="C9" s="13" t="s">
        <v>35</v>
      </c>
      <c r="D9" s="39" t="s">
        <v>431</v>
      </c>
      <c r="E9" s="10" t="s">
        <v>432</v>
      </c>
      <c r="F9" s="13" t="s">
        <v>58</v>
      </c>
      <c r="G9" s="44" t="s">
        <v>433</v>
      </c>
      <c r="H9" s="7"/>
      <c r="I9" s="7">
        <f>2*60+5</f>
        <v>125</v>
      </c>
      <c r="J9" s="58"/>
      <c r="K9" s="58">
        <f>5*60+50</f>
        <v>350</v>
      </c>
      <c r="L9" s="7"/>
    </row>
    <row r="10" spans="1:12" ht="15" thickBot="1" x14ac:dyDescent="0.35">
      <c r="A10" s="31" t="s">
        <v>439</v>
      </c>
      <c r="B10" s="40" t="s">
        <v>33</v>
      </c>
      <c r="C10" s="25" t="s">
        <v>35</v>
      </c>
      <c r="D10" s="40" t="s">
        <v>434</v>
      </c>
      <c r="E10" s="15" t="s">
        <v>435</v>
      </c>
      <c r="F10" s="25" t="s">
        <v>36</v>
      </c>
      <c r="G10" s="45" t="s">
        <v>436</v>
      </c>
      <c r="H10" s="7"/>
      <c r="I10" s="7">
        <f>2*60+3</f>
        <v>123</v>
      </c>
      <c r="J10" s="7"/>
      <c r="K10" s="7"/>
      <c r="L10" s="7">
        <f>2*60+4</f>
        <v>124</v>
      </c>
    </row>
    <row r="11" spans="1:12" x14ac:dyDescent="0.3">
      <c r="A11" s="29" t="s">
        <v>448</v>
      </c>
      <c r="B11" s="38" t="s">
        <v>33</v>
      </c>
      <c r="C11" s="24" t="s">
        <v>34</v>
      </c>
      <c r="D11" s="38" t="s">
        <v>440</v>
      </c>
      <c r="E11" s="23" t="s">
        <v>441</v>
      </c>
      <c r="F11" s="24" t="s">
        <v>442</v>
      </c>
      <c r="G11" s="43" t="s">
        <v>443</v>
      </c>
      <c r="H11" s="7">
        <f>14*60+13</f>
        <v>853</v>
      </c>
      <c r="I11" s="7"/>
      <c r="J11" s="60">
        <v>16</v>
      </c>
      <c r="K11" s="7"/>
      <c r="L11" s="7"/>
    </row>
    <row r="12" spans="1:12" x14ac:dyDescent="0.3">
      <c r="A12" s="30" t="s">
        <v>449</v>
      </c>
      <c r="B12" s="39" t="s">
        <v>33</v>
      </c>
      <c r="C12" s="13" t="s">
        <v>35</v>
      </c>
      <c r="D12" s="39" t="s">
        <v>444</v>
      </c>
      <c r="E12" s="10" t="s">
        <v>445</v>
      </c>
      <c r="F12" s="13" t="s">
        <v>36</v>
      </c>
      <c r="G12" s="44" t="s">
        <v>446</v>
      </c>
      <c r="H12" s="7"/>
      <c r="I12" s="7">
        <f>2*60+3</f>
        <v>123</v>
      </c>
      <c r="J12" s="58"/>
      <c r="K12" s="58">
        <f>5*60+48</f>
        <v>348</v>
      </c>
      <c r="L12" s="7"/>
    </row>
    <row r="13" spans="1:12" ht="15" thickBot="1" x14ac:dyDescent="0.35">
      <c r="A13" s="31" t="s">
        <v>450</v>
      </c>
      <c r="B13" s="40" t="s">
        <v>33</v>
      </c>
      <c r="C13" s="25" t="s">
        <v>35</v>
      </c>
      <c r="D13" s="40" t="s">
        <v>425</v>
      </c>
      <c r="E13" s="15" t="s">
        <v>426</v>
      </c>
      <c r="F13" s="25" t="s">
        <v>45</v>
      </c>
      <c r="G13" s="45" t="s">
        <v>447</v>
      </c>
      <c r="H13" s="7"/>
      <c r="I13" s="7">
        <f>2*60+4</f>
        <v>124</v>
      </c>
      <c r="J13" s="7"/>
      <c r="K13" s="7"/>
      <c r="L13" s="7">
        <f>2*60+9</f>
        <v>129</v>
      </c>
    </row>
    <row r="14" spans="1:12" x14ac:dyDescent="0.3">
      <c r="A14" s="29" t="s">
        <v>458</v>
      </c>
      <c r="B14" s="38" t="s">
        <v>33</v>
      </c>
      <c r="C14" s="24" t="s">
        <v>34</v>
      </c>
      <c r="D14" s="38" t="s">
        <v>451</v>
      </c>
      <c r="E14" s="23" t="s">
        <v>419</v>
      </c>
      <c r="F14" s="24" t="s">
        <v>452</v>
      </c>
      <c r="G14" s="43" t="s">
        <v>453</v>
      </c>
      <c r="H14" s="7">
        <f>14*60+17</f>
        <v>857</v>
      </c>
      <c r="I14" s="7"/>
      <c r="J14" s="60">
        <v>14</v>
      </c>
      <c r="K14" s="7"/>
      <c r="L14" s="7"/>
    </row>
    <row r="15" spans="1:12" x14ac:dyDescent="0.3">
      <c r="A15" s="30" t="s">
        <v>459</v>
      </c>
      <c r="B15" s="39" t="s">
        <v>33</v>
      </c>
      <c r="C15" s="13" t="s">
        <v>35</v>
      </c>
      <c r="D15" s="39" t="s">
        <v>444</v>
      </c>
      <c r="E15" s="10" t="s">
        <v>454</v>
      </c>
      <c r="F15" s="13" t="s">
        <v>36</v>
      </c>
      <c r="G15" s="44" t="s">
        <v>455</v>
      </c>
      <c r="H15" s="7"/>
      <c r="I15" s="7">
        <f>2*60+3</f>
        <v>123</v>
      </c>
      <c r="J15" s="7"/>
      <c r="K15" s="58">
        <f>5*60+50</f>
        <v>350</v>
      </c>
      <c r="L15" s="7"/>
    </row>
    <row r="16" spans="1:12" ht="15" thickBot="1" x14ac:dyDescent="0.35">
      <c r="A16" s="31" t="s">
        <v>460</v>
      </c>
      <c r="B16" s="40" t="s">
        <v>33</v>
      </c>
      <c r="C16" s="25" t="s">
        <v>35</v>
      </c>
      <c r="D16" s="40" t="s">
        <v>456</v>
      </c>
      <c r="E16" s="15" t="s">
        <v>426</v>
      </c>
      <c r="F16" s="25" t="s">
        <v>36</v>
      </c>
      <c r="G16" s="45" t="s">
        <v>457</v>
      </c>
      <c r="H16" s="7"/>
      <c r="I16" s="7">
        <f>2*60+3</f>
        <v>123</v>
      </c>
      <c r="J16" s="7"/>
      <c r="K16" s="7"/>
      <c r="L16" s="7">
        <f>2*60+11</f>
        <v>131</v>
      </c>
    </row>
    <row r="17" spans="1:12" x14ac:dyDescent="0.3">
      <c r="A17" s="29" t="s">
        <v>471</v>
      </c>
      <c r="B17" s="38" t="s">
        <v>33</v>
      </c>
      <c r="C17" s="24" t="s">
        <v>34</v>
      </c>
      <c r="D17" s="38" t="s">
        <v>461</v>
      </c>
      <c r="E17" s="23" t="s">
        <v>462</v>
      </c>
      <c r="F17" s="24" t="s">
        <v>463</v>
      </c>
      <c r="G17" s="43" t="s">
        <v>464</v>
      </c>
      <c r="H17" s="7">
        <f>13*60+18</f>
        <v>798</v>
      </c>
      <c r="I17" s="7"/>
      <c r="J17" s="60">
        <v>21</v>
      </c>
      <c r="K17" s="7"/>
      <c r="L17" s="7"/>
    </row>
    <row r="18" spans="1:12" x14ac:dyDescent="0.3">
      <c r="A18" s="30" t="s">
        <v>472</v>
      </c>
      <c r="B18" s="39" t="s">
        <v>33</v>
      </c>
      <c r="C18" s="13" t="s">
        <v>35</v>
      </c>
      <c r="D18" s="39" t="s">
        <v>465</v>
      </c>
      <c r="E18" s="10" t="s">
        <v>466</v>
      </c>
      <c r="F18" s="13" t="s">
        <v>36</v>
      </c>
      <c r="G18" s="44" t="s">
        <v>467</v>
      </c>
      <c r="H18" s="7"/>
      <c r="I18" s="7">
        <f>2*60+3</f>
        <v>123</v>
      </c>
      <c r="J18" s="7"/>
      <c r="K18" s="58">
        <f>5*60+52</f>
        <v>352</v>
      </c>
      <c r="L18" s="7"/>
    </row>
    <row r="19" spans="1:12" ht="15" thickBot="1" x14ac:dyDescent="0.35">
      <c r="A19" s="31" t="s">
        <v>473</v>
      </c>
      <c r="B19" s="40" t="s">
        <v>33</v>
      </c>
      <c r="C19" s="25" t="s">
        <v>35</v>
      </c>
      <c r="D19" s="40" t="s">
        <v>468</v>
      </c>
      <c r="E19" s="15" t="s">
        <v>469</v>
      </c>
      <c r="F19" s="25" t="s">
        <v>36</v>
      </c>
      <c r="G19" s="45" t="s">
        <v>470</v>
      </c>
      <c r="H19" s="7"/>
      <c r="I19" s="7">
        <f>2*60+3</f>
        <v>123</v>
      </c>
      <c r="J19" s="7"/>
      <c r="K19" s="7"/>
      <c r="L19" s="7">
        <f>1*60+59</f>
        <v>119</v>
      </c>
    </row>
    <row r="20" spans="1:12" x14ac:dyDescent="0.3">
      <c r="A20" s="29" t="s">
        <v>483</v>
      </c>
      <c r="B20" s="38" t="s">
        <v>33</v>
      </c>
      <c r="C20" s="24" t="s">
        <v>34</v>
      </c>
      <c r="D20" s="38" t="s">
        <v>474</v>
      </c>
      <c r="E20" s="23" t="s">
        <v>475</v>
      </c>
      <c r="F20" s="24" t="s">
        <v>476</v>
      </c>
      <c r="G20" s="43" t="s">
        <v>477</v>
      </c>
      <c r="H20" s="7">
        <f>14*60+14</f>
        <v>854</v>
      </c>
      <c r="I20" s="7"/>
      <c r="J20" s="60">
        <v>18</v>
      </c>
      <c r="K20" s="7"/>
      <c r="L20" s="7"/>
    </row>
    <row r="21" spans="1:12" x14ac:dyDescent="0.3">
      <c r="A21" s="30" t="s">
        <v>484</v>
      </c>
      <c r="B21" s="39" t="s">
        <v>33</v>
      </c>
      <c r="C21" s="13" t="s">
        <v>35</v>
      </c>
      <c r="D21" s="39" t="s">
        <v>478</v>
      </c>
      <c r="E21" s="10" t="s">
        <v>479</v>
      </c>
      <c r="F21" s="13" t="s">
        <v>170</v>
      </c>
      <c r="G21" s="44" t="s">
        <v>480</v>
      </c>
      <c r="H21" s="7"/>
      <c r="I21" s="7">
        <f>2*60+6</f>
        <v>126</v>
      </c>
      <c r="J21" s="7"/>
      <c r="K21" s="58">
        <f>5*60+45</f>
        <v>345</v>
      </c>
      <c r="L21" s="7"/>
    </row>
    <row r="22" spans="1:12" ht="15" thickBot="1" x14ac:dyDescent="0.35">
      <c r="A22" s="31" t="s">
        <v>485</v>
      </c>
      <c r="B22" s="40" t="s">
        <v>33</v>
      </c>
      <c r="C22" s="25" t="s">
        <v>35</v>
      </c>
      <c r="D22" s="40" t="s">
        <v>456</v>
      </c>
      <c r="E22" s="15" t="s">
        <v>481</v>
      </c>
      <c r="F22" s="25" t="s">
        <v>36</v>
      </c>
      <c r="G22" s="45" t="s">
        <v>482</v>
      </c>
      <c r="H22" s="7"/>
      <c r="I22" s="7">
        <f>2*60+3</f>
        <v>123</v>
      </c>
      <c r="J22" s="7"/>
      <c r="K22" s="7"/>
      <c r="L22" s="7">
        <f>2*60+8</f>
        <v>128</v>
      </c>
    </row>
    <row r="23" spans="1:12" x14ac:dyDescent="0.3">
      <c r="A23" s="29" t="s">
        <v>495</v>
      </c>
      <c r="B23" s="38" t="s">
        <v>33</v>
      </c>
      <c r="C23" s="24" t="s">
        <v>34</v>
      </c>
      <c r="D23" s="38" t="s">
        <v>474</v>
      </c>
      <c r="E23" s="23" t="s">
        <v>486</v>
      </c>
      <c r="F23" s="24" t="s">
        <v>487</v>
      </c>
      <c r="G23" s="43" t="s">
        <v>488</v>
      </c>
      <c r="H23" s="7">
        <f>11*60+3</f>
        <v>663</v>
      </c>
      <c r="I23" s="7"/>
      <c r="J23" s="60">
        <v>18</v>
      </c>
      <c r="K23" s="7"/>
      <c r="L23" s="7"/>
    </row>
    <row r="24" spans="1:12" x14ac:dyDescent="0.3">
      <c r="A24" s="30" t="s">
        <v>496</v>
      </c>
      <c r="B24" s="39" t="s">
        <v>33</v>
      </c>
      <c r="C24" s="13" t="s">
        <v>35</v>
      </c>
      <c r="D24" s="39" t="s">
        <v>489</v>
      </c>
      <c r="E24" s="10" t="s">
        <v>490</v>
      </c>
      <c r="F24" s="13" t="s">
        <v>58</v>
      </c>
      <c r="G24" s="44" t="s">
        <v>491</v>
      </c>
      <c r="H24" s="7"/>
      <c r="I24" s="7">
        <f>2*60+5</f>
        <v>125</v>
      </c>
      <c r="J24" s="7"/>
      <c r="K24" s="58">
        <f>5*60+43</f>
        <v>343</v>
      </c>
      <c r="L24" s="7"/>
    </row>
    <row r="25" spans="1:12" ht="15" thickBot="1" x14ac:dyDescent="0.35">
      <c r="A25" s="31" t="s">
        <v>497</v>
      </c>
      <c r="B25" s="40" t="s">
        <v>33</v>
      </c>
      <c r="C25" s="25" t="s">
        <v>35</v>
      </c>
      <c r="D25" s="40" t="s">
        <v>492</v>
      </c>
      <c r="E25" s="15" t="s">
        <v>493</v>
      </c>
      <c r="F25" s="25" t="s">
        <v>37</v>
      </c>
      <c r="G25" s="45" t="s">
        <v>494</v>
      </c>
      <c r="H25" s="7"/>
      <c r="I25" s="7">
        <f>2*60+2</f>
        <v>122</v>
      </c>
      <c r="J25" s="7"/>
      <c r="K25" s="58"/>
      <c r="L25" s="7">
        <f>0*60+31</f>
        <v>31</v>
      </c>
    </row>
    <row r="26" spans="1:12" x14ac:dyDescent="0.3">
      <c r="A26" s="29" t="s">
        <v>498</v>
      </c>
      <c r="B26" s="38" t="s">
        <v>33</v>
      </c>
      <c r="C26" s="24" t="s">
        <v>34</v>
      </c>
      <c r="D26" s="38" t="s">
        <v>499</v>
      </c>
      <c r="E26" s="23" t="s">
        <v>500</v>
      </c>
      <c r="F26" s="24" t="s">
        <v>501</v>
      </c>
      <c r="G26" s="43" t="s">
        <v>502</v>
      </c>
      <c r="H26" s="7">
        <f>13*60+25</f>
        <v>805</v>
      </c>
      <c r="I26" s="7"/>
      <c r="J26" s="60">
        <v>28</v>
      </c>
      <c r="K26" s="58"/>
      <c r="L26" s="7"/>
    </row>
    <row r="27" spans="1:12" x14ac:dyDescent="0.3">
      <c r="A27" s="30" t="s">
        <v>503</v>
      </c>
      <c r="B27" s="39" t="s">
        <v>33</v>
      </c>
      <c r="C27" s="13" t="s">
        <v>35</v>
      </c>
      <c r="D27" s="39" t="s">
        <v>478</v>
      </c>
      <c r="E27" s="10" t="s">
        <v>479</v>
      </c>
      <c r="F27" s="13" t="s">
        <v>170</v>
      </c>
      <c r="G27" s="44" t="s">
        <v>504</v>
      </c>
      <c r="H27" s="7"/>
      <c r="I27" s="7">
        <f>2*60+6</f>
        <v>126</v>
      </c>
      <c r="J27" s="7"/>
      <c r="K27" s="58">
        <f>5*60+35</f>
        <v>335</v>
      </c>
      <c r="L27" s="7"/>
    </row>
    <row r="28" spans="1:12" ht="15" thickBot="1" x14ac:dyDescent="0.35">
      <c r="A28" s="31" t="s">
        <v>505</v>
      </c>
      <c r="B28" s="40" t="s">
        <v>33</v>
      </c>
      <c r="C28" s="25" t="s">
        <v>35</v>
      </c>
      <c r="D28" s="40" t="s">
        <v>468</v>
      </c>
      <c r="E28" s="15" t="s">
        <v>435</v>
      </c>
      <c r="F28" s="25" t="s">
        <v>58</v>
      </c>
      <c r="G28" s="45" t="s">
        <v>506</v>
      </c>
      <c r="H28" s="7"/>
      <c r="I28" s="7">
        <f>2*60+5</f>
        <v>125</v>
      </c>
      <c r="J28" s="7"/>
      <c r="K28" s="58"/>
      <c r="L28" s="7">
        <f>2*60+5</f>
        <v>125</v>
      </c>
    </row>
    <row r="29" spans="1:12" x14ac:dyDescent="0.3">
      <c r="A29" s="29" t="s">
        <v>507</v>
      </c>
      <c r="B29" s="38" t="s">
        <v>33</v>
      </c>
      <c r="C29" s="24" t="s">
        <v>34</v>
      </c>
      <c r="D29" s="38" t="s">
        <v>508</v>
      </c>
      <c r="E29" s="23" t="s">
        <v>441</v>
      </c>
      <c r="F29" s="24" t="s">
        <v>509</v>
      </c>
      <c r="G29" s="43" t="s">
        <v>510</v>
      </c>
      <c r="H29" s="7">
        <f>14*60+7</f>
        <v>847</v>
      </c>
      <c r="I29" s="7"/>
      <c r="J29" s="60">
        <v>22</v>
      </c>
      <c r="K29" s="7"/>
      <c r="L29" s="7"/>
    </row>
    <row r="30" spans="1:12" x14ac:dyDescent="0.3">
      <c r="A30" s="30" t="s">
        <v>511</v>
      </c>
      <c r="B30" s="39" t="s">
        <v>33</v>
      </c>
      <c r="C30" s="13" t="s">
        <v>35</v>
      </c>
      <c r="D30" s="39" t="s">
        <v>406</v>
      </c>
      <c r="E30" s="10" t="s">
        <v>512</v>
      </c>
      <c r="F30" s="13" t="s">
        <v>170</v>
      </c>
      <c r="G30" s="44" t="s">
        <v>513</v>
      </c>
      <c r="H30" s="7"/>
      <c r="I30" s="7">
        <f>2*60+6</f>
        <v>126</v>
      </c>
      <c r="J30" s="7"/>
      <c r="K30" s="58">
        <f>5*60+43</f>
        <v>343</v>
      </c>
      <c r="L30" s="7"/>
    </row>
    <row r="31" spans="1:12" ht="15" thickBot="1" x14ac:dyDescent="0.35">
      <c r="A31" s="31" t="s">
        <v>514</v>
      </c>
      <c r="B31" s="40" t="s">
        <v>33</v>
      </c>
      <c r="C31" s="25" t="s">
        <v>35</v>
      </c>
      <c r="D31" s="40" t="s">
        <v>425</v>
      </c>
      <c r="E31" s="15" t="s">
        <v>426</v>
      </c>
      <c r="F31" s="25" t="s">
        <v>36</v>
      </c>
      <c r="G31" s="45" t="s">
        <v>515</v>
      </c>
      <c r="H31" s="7"/>
      <c r="I31" s="7">
        <f>2*60+3</f>
        <v>123</v>
      </c>
      <c r="J31" s="7"/>
      <c r="K31" s="7"/>
      <c r="L31" s="7">
        <f>2*60+6</f>
        <v>126</v>
      </c>
    </row>
    <row r="34" spans="1:2" x14ac:dyDescent="0.3">
      <c r="A34" s="8" t="s">
        <v>281</v>
      </c>
      <c r="B34" s="4" t="s">
        <v>282</v>
      </c>
    </row>
    <row r="35" spans="1:2" x14ac:dyDescent="0.3">
      <c r="A35" s="9" t="s">
        <v>550</v>
      </c>
      <c r="B35" s="10" t="s">
        <v>545</v>
      </c>
    </row>
    <row r="36" spans="1:2" x14ac:dyDescent="0.3">
      <c r="A36" s="9" t="s">
        <v>535</v>
      </c>
      <c r="B36" s="10" t="s">
        <v>546</v>
      </c>
    </row>
    <row r="37" spans="1:2" x14ac:dyDescent="0.3">
      <c r="A37" s="9" t="s">
        <v>536</v>
      </c>
      <c r="B37" s="10" t="s">
        <v>547</v>
      </c>
    </row>
    <row r="38" spans="1:2" x14ac:dyDescent="0.3">
      <c r="A38" s="9" t="s">
        <v>549</v>
      </c>
      <c r="B38" s="10" t="s">
        <v>548</v>
      </c>
    </row>
    <row r="39" spans="1:2" x14ac:dyDescent="0.3">
      <c r="A39" s="9" t="s">
        <v>283</v>
      </c>
      <c r="B39" s="10" t="s">
        <v>551</v>
      </c>
    </row>
    <row r="40" spans="1:2" x14ac:dyDescent="0.3">
      <c r="A40" s="11" t="s">
        <v>294</v>
      </c>
      <c r="B40" s="12">
        <v>19</v>
      </c>
    </row>
    <row r="41" spans="1:2" x14ac:dyDescent="0.3">
      <c r="A41" s="11" t="s">
        <v>295</v>
      </c>
      <c r="B41" s="12">
        <v>28</v>
      </c>
    </row>
    <row r="42" spans="1:2" x14ac:dyDescent="0.3">
      <c r="A42" s="11" t="s">
        <v>296</v>
      </c>
      <c r="B42" s="12" t="s">
        <v>552</v>
      </c>
    </row>
    <row r="43" spans="1:2" x14ac:dyDescent="0.3">
      <c r="A43" s="11" t="s">
        <v>298</v>
      </c>
      <c r="B43" s="12" t="s">
        <v>553</v>
      </c>
    </row>
    <row r="44" spans="1:2" x14ac:dyDescent="0.3">
      <c r="A44" s="11" t="s">
        <v>297</v>
      </c>
      <c r="B44" s="12" t="s">
        <v>554</v>
      </c>
    </row>
    <row r="45" spans="1:2" x14ac:dyDescent="0.3">
      <c r="A45" s="11" t="s">
        <v>299</v>
      </c>
      <c r="B45" s="12" t="s">
        <v>555</v>
      </c>
    </row>
    <row r="46" spans="1:2" ht="57.6" x14ac:dyDescent="0.3">
      <c r="A46" s="62" t="s">
        <v>526</v>
      </c>
      <c r="B46" s="5" t="s">
        <v>556</v>
      </c>
    </row>
    <row r="47" spans="1:2" ht="57.6" x14ac:dyDescent="0.3">
      <c r="A47" s="62" t="s">
        <v>527</v>
      </c>
      <c r="B47" s="5" t="s">
        <v>557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4E1B-245C-49E1-A6B2-A8CB869035B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1 Pipeline_4dags</vt:lpstr>
      <vt:lpstr>10 Pipelines_3dags</vt:lpstr>
      <vt:lpstr>10 Pipelines_27dags</vt:lpstr>
      <vt:lpstr>10 Pipelines_70dags</vt:lpstr>
      <vt:lpstr>10 Pipelines_100dags</vt:lpstr>
      <vt:lpstr>Sheet3</vt:lpstr>
    </vt:vector>
  </TitlesOfParts>
  <Company>Oracle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Kankan Ghosh</dc:creator>
  <cp:lastModifiedBy>Kankan Ghosh</cp:lastModifiedBy>
  <dcterms:created xsi:type="dcterms:W3CDTF">2021-07-23T10:05:59Z</dcterms:created>
  <dcterms:modified xsi:type="dcterms:W3CDTF">2021-08-12T15:09:17Z</dcterms:modified>
</cp:coreProperties>
</file>