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hosh.ORADEV\Documents\Oracle\Projects\DataServices\DOS\"/>
    </mc:Choice>
  </mc:AlternateContent>
  <xr:revisionPtr revIDLastSave="0" documentId="13_ncr:1_{D02840E1-6684-4BBF-9D5B-1EA15627CDC1}" xr6:coauthVersionLast="45" xr6:coauthVersionMax="45" xr10:uidLastSave="{00000000-0000-0000-0000-000000000000}"/>
  <bookViews>
    <workbookView xWindow="-108" yWindow="-108" windowWidth="23256" windowHeight="12576" activeTab="1" xr2:uid="{0954BD9E-0062-46AB-A158-F41DD3CA1A7D}"/>
  </bookViews>
  <sheets>
    <sheet name="DataLoader_2 Parallel" sheetId="4" r:id="rId1"/>
    <sheet name="10 DL Complex Pipeline" sheetId="9" r:id="rId2"/>
    <sheet name="25 DL Complex Pipeline" sheetId="10" r:id="rId3"/>
    <sheet name="50 DL Complex Pipeline" sheetId="11" r:id="rId4"/>
    <sheet name="Comparis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3" i="11" l="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K55" i="11"/>
  <c r="K54" i="11"/>
  <c r="K3" i="11"/>
  <c r="K4" i="11"/>
  <c r="I103" i="11"/>
  <c r="I101" i="11"/>
  <c r="I102" i="11"/>
  <c r="I99" i="11"/>
  <c r="I100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8" i="11"/>
  <c r="I79" i="11"/>
  <c r="I76" i="11"/>
  <c r="I77" i="11"/>
  <c r="I74" i="11"/>
  <c r="I75" i="11"/>
  <c r="I72" i="11"/>
  <c r="I73" i="11"/>
  <c r="I70" i="11"/>
  <c r="I71" i="11"/>
  <c r="I69" i="11"/>
  <c r="I68" i="11"/>
  <c r="I67" i="11"/>
  <c r="I66" i="11"/>
  <c r="I65" i="11"/>
  <c r="I64" i="11"/>
  <c r="I62" i="11"/>
  <c r="I63" i="11"/>
  <c r="I61" i="11"/>
  <c r="I60" i="11"/>
  <c r="I59" i="11"/>
  <c r="I58" i="11"/>
  <c r="I57" i="11"/>
  <c r="I56" i="11"/>
  <c r="I55" i="11"/>
  <c r="I54" i="11"/>
  <c r="I51" i="11"/>
  <c r="I52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8" i="11"/>
  <c r="I19" i="11"/>
  <c r="I16" i="11"/>
  <c r="I17" i="11"/>
  <c r="I14" i="11"/>
  <c r="I15" i="11"/>
  <c r="I12" i="11"/>
  <c r="I13" i="11"/>
  <c r="I11" i="11"/>
  <c r="I10" i="11"/>
  <c r="I9" i="11"/>
  <c r="I8" i="11"/>
  <c r="I7" i="11"/>
  <c r="I5" i="11"/>
  <c r="I6" i="11"/>
  <c r="I3" i="11"/>
  <c r="I4" i="11"/>
  <c r="H53" i="11"/>
  <c r="H2" i="11"/>
  <c r="L79" i="10" l="1"/>
  <c r="L53" i="10"/>
  <c r="L27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8" i="10"/>
  <c r="L7" i="10"/>
  <c r="L6" i="10"/>
  <c r="L5" i="10"/>
  <c r="L9" i="10"/>
  <c r="L10" i="10"/>
  <c r="K55" i="10"/>
  <c r="K56" i="10"/>
  <c r="K30" i="10"/>
  <c r="K29" i="10"/>
  <c r="K4" i="10"/>
  <c r="K3" i="10"/>
  <c r="J54" i="10"/>
  <c r="J28" i="10"/>
  <c r="J2" i="10"/>
  <c r="I79" i="10"/>
  <c r="I78" i="10"/>
  <c r="I77" i="10"/>
  <c r="I75" i="10"/>
  <c r="I76" i="10"/>
  <c r="I73" i="10"/>
  <c r="I74" i="10"/>
  <c r="I71" i="10"/>
  <c r="I72" i="10"/>
  <c r="I69" i="10"/>
  <c r="I70" i="10"/>
  <c r="I67" i="10"/>
  <c r="I68" i="10"/>
  <c r="I65" i="10"/>
  <c r="I66" i="10"/>
  <c r="I63" i="10"/>
  <c r="I64" i="10"/>
  <c r="I61" i="10"/>
  <c r="I62" i="10"/>
  <c r="I59" i="10"/>
  <c r="I60" i="10"/>
  <c r="I57" i="10"/>
  <c r="I58" i="10"/>
  <c r="I55" i="10"/>
  <c r="I56" i="10"/>
  <c r="I53" i="10"/>
  <c r="I52" i="10"/>
  <c r="I51" i="10"/>
  <c r="I49" i="10"/>
  <c r="I50" i="10"/>
  <c r="I47" i="10"/>
  <c r="I48" i="10"/>
  <c r="I45" i="10"/>
  <c r="I46" i="10"/>
  <c r="I43" i="10"/>
  <c r="I44" i="10"/>
  <c r="I41" i="10"/>
  <c r="I42" i="10"/>
  <c r="I39" i="10"/>
  <c r="I40" i="10"/>
  <c r="I37" i="10"/>
  <c r="I38" i="10"/>
  <c r="I36" i="10"/>
  <c r="I35" i="10"/>
  <c r="I34" i="10"/>
  <c r="I33" i="10"/>
  <c r="I31" i="10"/>
  <c r="I32" i="10"/>
  <c r="I30" i="10"/>
  <c r="I29" i="10"/>
  <c r="I27" i="10"/>
  <c r="I25" i="10"/>
  <c r="I26" i="10"/>
  <c r="I23" i="10"/>
  <c r="I24" i="10"/>
  <c r="I21" i="10"/>
  <c r="I22" i="10"/>
  <c r="I19" i="10"/>
  <c r="I20" i="10"/>
  <c r="I17" i="10"/>
  <c r="I18" i="10"/>
  <c r="I15" i="10"/>
  <c r="I16" i="10"/>
  <c r="I13" i="10"/>
  <c r="I14" i="10"/>
  <c r="I11" i="10"/>
  <c r="I12" i="10"/>
  <c r="I9" i="10"/>
  <c r="I10" i="10"/>
  <c r="I7" i="10"/>
  <c r="I8" i="10"/>
  <c r="I5" i="10"/>
  <c r="I6" i="10"/>
  <c r="I4" i="10"/>
  <c r="I3" i="10"/>
  <c r="H54" i="10"/>
  <c r="H28" i="10"/>
  <c r="H2" i="10"/>
  <c r="L46" i="9" l="1"/>
  <c r="L45" i="9"/>
  <c r="L44" i="9"/>
  <c r="L43" i="9"/>
  <c r="L42" i="9"/>
  <c r="L41" i="9"/>
  <c r="L40" i="9"/>
  <c r="L39" i="9"/>
  <c r="L35" i="9"/>
  <c r="L34" i="9"/>
  <c r="L33" i="9"/>
  <c r="L32" i="9"/>
  <c r="L31" i="9"/>
  <c r="L30" i="9"/>
  <c r="L29" i="9"/>
  <c r="L28" i="9"/>
  <c r="L24" i="9"/>
  <c r="L23" i="9"/>
  <c r="L22" i="9"/>
  <c r="L21" i="9"/>
  <c r="L20" i="9"/>
  <c r="L19" i="9"/>
  <c r="L18" i="9"/>
  <c r="L17" i="9"/>
  <c r="L13" i="9"/>
  <c r="L12" i="9"/>
  <c r="L11" i="9"/>
  <c r="L10" i="9"/>
  <c r="L9" i="9"/>
  <c r="L8" i="9"/>
  <c r="L7" i="9"/>
  <c r="L6" i="9"/>
  <c r="K38" i="9"/>
  <c r="K37" i="9"/>
  <c r="K27" i="9"/>
  <c r="K26" i="9"/>
  <c r="K16" i="9"/>
  <c r="K15" i="9"/>
  <c r="K5" i="9"/>
  <c r="K4" i="9"/>
  <c r="I45" i="9"/>
  <c r="I46" i="9"/>
  <c r="I44" i="9"/>
  <c r="I43" i="9"/>
  <c r="I42" i="9"/>
  <c r="I41" i="9"/>
  <c r="I39" i="9"/>
  <c r="I40" i="9"/>
  <c r="I38" i="9"/>
  <c r="I37" i="9"/>
  <c r="I34" i="9"/>
  <c r="I35" i="9"/>
  <c r="I32" i="9"/>
  <c r="I33" i="9"/>
  <c r="I30" i="9"/>
  <c r="I31" i="9"/>
  <c r="I28" i="9"/>
  <c r="I29" i="9"/>
  <c r="I27" i="9"/>
  <c r="I26" i="9"/>
  <c r="I23" i="9"/>
  <c r="I24" i="9"/>
  <c r="I21" i="9"/>
  <c r="I22" i="9"/>
  <c r="I20" i="9"/>
  <c r="I19" i="9"/>
  <c r="I18" i="9"/>
  <c r="I17" i="9"/>
  <c r="I15" i="9"/>
  <c r="I16" i="9"/>
  <c r="I13" i="9"/>
  <c r="I12" i="9"/>
  <c r="I11" i="9"/>
  <c r="I10" i="9"/>
  <c r="I9" i="9"/>
  <c r="I8" i="9"/>
  <c r="I7" i="9"/>
  <c r="I6" i="9"/>
  <c r="I5" i="9"/>
  <c r="I4" i="9"/>
  <c r="H36" i="9"/>
  <c r="H25" i="9"/>
  <c r="H14" i="9"/>
  <c r="H3" i="9"/>
  <c r="L18" i="4"/>
  <c r="L15" i="4"/>
  <c r="L12" i="4"/>
  <c r="L9" i="4"/>
  <c r="L6" i="4"/>
  <c r="K17" i="4"/>
  <c r="K14" i="4"/>
  <c r="K11" i="4"/>
  <c r="K8" i="4"/>
  <c r="K5" i="4"/>
  <c r="I18" i="4"/>
  <c r="I17" i="4"/>
  <c r="I15" i="4"/>
  <c r="I14" i="4"/>
  <c r="I12" i="4"/>
  <c r="I11" i="4"/>
  <c r="I9" i="4"/>
  <c r="I8" i="4"/>
  <c r="I6" i="4"/>
  <c r="I5" i="4"/>
  <c r="H16" i="4"/>
  <c r="H13" i="4"/>
  <c r="H10" i="4"/>
  <c r="H7" i="4"/>
  <c r="H4" i="4"/>
  <c r="M12" i="4"/>
  <c r="M15" i="4"/>
  <c r="M18" i="4"/>
  <c r="D8" i="8" l="1"/>
  <c r="D9" i="8"/>
  <c r="D10" i="8"/>
  <c r="D11" i="8"/>
  <c r="D12" i="8"/>
  <c r="D13" i="8"/>
  <c r="G9" i="8"/>
  <c r="F9" i="8"/>
  <c r="G8" i="8"/>
  <c r="F8" i="8"/>
  <c r="D4" i="8"/>
  <c r="D5" i="8"/>
  <c r="D6" i="8"/>
  <c r="D7" i="8"/>
  <c r="D3" i="8"/>
  <c r="G13" i="8"/>
  <c r="F13" i="8"/>
  <c r="G12" i="8"/>
  <c r="F12" i="8"/>
  <c r="G11" i="8"/>
  <c r="F11" i="8"/>
  <c r="G10" i="8"/>
  <c r="F10" i="8"/>
  <c r="G7" i="8"/>
  <c r="F7" i="8"/>
  <c r="G6" i="8"/>
  <c r="F6" i="8"/>
  <c r="G5" i="8"/>
  <c r="F5" i="8"/>
  <c r="G3" i="8"/>
  <c r="F3" i="8"/>
  <c r="G4" i="8"/>
  <c r="F4" i="8"/>
  <c r="M9" i="4" l="1"/>
  <c r="M6" i="4"/>
</calcChain>
</file>

<file path=xl/sharedStrings.xml><?xml version="1.0" encoding="utf-8"?>
<sst xmlns="http://schemas.openxmlformats.org/spreadsheetml/2006/main" count="1891" uniqueCount="1165">
  <si>
    <t>Name</t>
  </si>
  <si>
    <t>Status</t>
  </si>
  <si>
    <t>Type</t>
  </si>
  <si>
    <t>Started</t>
  </si>
  <si>
    <t>Ended</t>
  </si>
  <si>
    <t>Duration</t>
  </si>
  <si>
    <t>Task Run Key</t>
  </si>
  <si>
    <t>Success</t>
  </si>
  <si>
    <t>Pipeline</t>
  </si>
  <si>
    <t>Details</t>
  </si>
  <si>
    <t>Time taken</t>
  </si>
  <si>
    <t>Average Time Taken to complete the Single SQL Task</t>
  </si>
  <si>
    <t xml:space="preserve">Pipeline start delay (seconds) </t>
  </si>
  <si>
    <t>Average Pipeline Start Delay (seconds)</t>
  </si>
  <si>
    <t>Max. Pipeline Start Delay (seconds)</t>
  </si>
  <si>
    <t>Average First SQL Task start delay</t>
  </si>
  <si>
    <t>Average Inter-SQL Task delay</t>
  </si>
  <si>
    <t>Max First SQL Task start delay</t>
  </si>
  <si>
    <t>Max Inter-SQL Task delay</t>
  </si>
  <si>
    <t>Pipeline Duration (seconds)</t>
  </si>
  <si>
    <t>SQL Task Duration (seconds)</t>
  </si>
  <si>
    <t>13 mins 32 seconds</t>
  </si>
  <si>
    <t>12 mins 41 seconds</t>
  </si>
  <si>
    <t>11 mins 43 seconds</t>
  </si>
  <si>
    <t>2 mins 5 seconds</t>
  </si>
  <si>
    <t>5 mins 10 seconds</t>
  </si>
  <si>
    <t>5 mins 33 seconds</t>
  </si>
  <si>
    <t>1 min 50 seconds</t>
  </si>
  <si>
    <t>2 mins 10 seconds</t>
  </si>
  <si>
    <t>Cpu utilization (Average)</t>
  </si>
  <si>
    <t>Memory Utilization (Average)</t>
  </si>
  <si>
    <t>~16% (Celery)
~7% (Scheduler)
~20% (Redis)
~12% (WebServer)</t>
  </si>
  <si>
    <t>Average Time Taken to complete Single Pipeline Execution</t>
  </si>
  <si>
    <t>Minimum Time Taken to complete Single Execution</t>
  </si>
  <si>
    <t>~24%(Celery)
~10% (Scheduler) 
 ~7% (Redis)
~9% (WebServer)</t>
  </si>
  <si>
    <t>Maximum Time Taken to complete Single Execution</t>
  </si>
  <si>
    <t>Total time taken to complete the Execution (All 10 Pipelines)</t>
  </si>
  <si>
    <t>2 mins 4 seconds</t>
  </si>
  <si>
    <t>Rows In</t>
  </si>
  <si>
    <t>8 minutes, 19 seconds</t>
  </si>
  <si>
    <t>7 minutes, 59 seconds</t>
  </si>
  <si>
    <t>8 minutes, 1 second</t>
  </si>
  <si>
    <t>7 minutes, 53 seconds</t>
  </si>
  <si>
    <t>8 minutes, 22 seconds</t>
  </si>
  <si>
    <t>7 mins 59 seconds</t>
  </si>
  <si>
    <t>7 mins 29 seconds</t>
  </si>
  <si>
    <t>7 mins 13 seconds</t>
  </si>
  <si>
    <t>7 mins 57 seconds</t>
  </si>
  <si>
    <t>1 min 4 seconds</t>
  </si>
  <si>
    <t>1 min 10 seconds</t>
  </si>
  <si>
    <t>1 min 6 seconds</t>
  </si>
  <si>
    <t>1 min 26 seconds</t>
  </si>
  <si>
    <t>OOTB Airflow Config Parameters</t>
  </si>
  <si>
    <t>PSR Tuned Airflow Config Parameters</t>
  </si>
  <si>
    <t>% difference</t>
  </si>
  <si>
    <t>~22%(Celery)
~57% (Scheduler) 
 ~6% (Redis)
~10% (WebServer)</t>
  </si>
  <si>
    <t>~19% (Celery)
~8% (Scheduler)
~20% (Redis)
~12% (WebServer)</t>
  </si>
  <si>
    <t>470% (Scheduler)</t>
  </si>
  <si>
    <t>No significant change</t>
  </si>
  <si>
    <t>PSR_PIPELINETASK_PARALLEL_DL_1_1630067417656</t>
  </si>
  <si>
    <t>Fri, Aug 27, 2021, 12:30:17 UTC</t>
  </si>
  <si>
    <t>Fri, Aug 27, 2021, 12:40:51 UTC</t>
  </si>
  <si>
    <t>10 minutes,33 seconds</t>
  </si>
  <si>
    <t>b1698eed-e6b0-436f-aca4-18240de10a79</t>
  </si>
  <si>
    <t>PSR_DATALOADER_2_1630067469107</t>
  </si>
  <si>
    <t>Data Loader</t>
  </si>
  <si>
    <t>1.59 GB</t>
  </si>
  <si>
    <t>Fri, Aug 27, 2021, 12:31:09 UTC</t>
  </si>
  <si>
    <t>Fri, Aug 27, 2021, 12:39:08 UTC</t>
  </si>
  <si>
    <t>191b79ab-349a-4476-a256-b89e4afc9c3c</t>
  </si>
  <si>
    <t>PSR_DATALOADER_1_1630067470727</t>
  </si>
  <si>
    <t>Fri, Aug 27, 2021, 12:31:10 UTC</t>
  </si>
  <si>
    <t>Fri, Aug 27, 2021, 12:39:03 UTC</t>
  </si>
  <si>
    <t>589698e1-6667-4c5f-a6b5-712d2e77edbe</t>
  </si>
  <si>
    <t>PSR_PIPELINETASK_PARALLEL_DL_2_1630071362037</t>
  </si>
  <si>
    <t>Fri, Aug 27, 2021, 13:36:02 UTC</t>
  </si>
  <si>
    <t>Fri, Aug 27, 2021, 13:46:35 UTC</t>
  </si>
  <si>
    <t>72955d1d-c49b-4167-a79f-0b9a22b68928</t>
  </si>
  <si>
    <t>PSR_DATALOADER_4_1630071410979</t>
  </si>
  <si>
    <t>Fri, Aug 27, 2021, 13:36:50 UTC</t>
  </si>
  <si>
    <t>Fri, Aug 27, 2021, 13:45:02 UTC</t>
  </si>
  <si>
    <t>8 minutes, 11 seconds</t>
  </si>
  <si>
    <t>e44cf498-334a-47f9-a826-3b15ef10feb4</t>
  </si>
  <si>
    <t>PSR_DATALOADER_3_1630071411124</t>
  </si>
  <si>
    <t>Fri, Aug 27, 2021, 13:36:51 UTC</t>
  </si>
  <si>
    <t>Fri, Aug 27, 2021, 13:44:57 UTC</t>
  </si>
  <si>
    <t>8 minutes, 6 seconds</t>
  </si>
  <si>
    <t>5773447e-661c-4817-a809-e12cd72ce9c3</t>
  </si>
  <si>
    <t>PSR_PIPELINETASK_PARALLEL_DL_1_1630306567159</t>
  </si>
  <si>
    <t>Mon, Aug 30, 2021, 06:56:07 UTC</t>
  </si>
  <si>
    <t>Mon, Aug 30, 2021, 07:06:25 UTC</t>
  </si>
  <si>
    <t>10 minutes,18 seconds</t>
  </si>
  <si>
    <t>2aa8acc1-2560-439d-b01a-e7ebad2f1bf0</t>
  </si>
  <si>
    <t>PSR_DATALOADER_1_1630306621502</t>
  </si>
  <si>
    <t>Mon, Aug 30, 2021, 06:57:01 UTC</t>
  </si>
  <si>
    <t>Mon, Aug 30, 2021, 07:05:02 UTC</t>
  </si>
  <si>
    <t>8 minutes</t>
  </si>
  <si>
    <t>6c449490-c482-467e-a24e-008d33395472</t>
  </si>
  <si>
    <t>PSR_DATALOADER_2_1630306621901</t>
  </si>
  <si>
    <t>Mon, Aug 30, 2021, 07:05:03 UTC</t>
  </si>
  <si>
    <t>d6285cfd-ee94-4aa6-8843-841ed24211a6</t>
  </si>
  <si>
    <t>PSR_PIPELINETASK_PARALLEL_DL_1_1630309163752</t>
  </si>
  <si>
    <t>Mon, Aug 30, 2021, 07:39:23 UTC</t>
  </si>
  <si>
    <t>Mon, Aug 30, 2021, 07:49:54 UTC</t>
  </si>
  <si>
    <t>10 minutes,30 seconds</t>
  </si>
  <si>
    <t>4339504e-60cd-42d5-a406-ce1669fb5202</t>
  </si>
  <si>
    <t>PSR_DATALOADER_1_1630309215486</t>
  </si>
  <si>
    <t>Mon, Aug 30, 2021, 07:40:15 UTC</t>
  </si>
  <si>
    <t>Mon, Aug 30, 2021, 07:48:37 UTC</t>
  </si>
  <si>
    <t>756aa3aa-b7b9-4bfd-941b-b5f500d46dec</t>
  </si>
  <si>
    <t>PSR_DATALOADER_2_1630309217493</t>
  </si>
  <si>
    <t>Mon, Aug 30, 2021, 07:40:17 UTC</t>
  </si>
  <si>
    <t>2b80c245-3ed0-4f6d-8bf6-6e4377622485</t>
  </si>
  <si>
    <t>PSR_PIPELINETASK_PARALLEL_DL_2_1630328101401</t>
  </si>
  <si>
    <t>Mon, Aug 30, 2021, 12:55:01 UTC</t>
  </si>
  <si>
    <t>Mon, Aug 30, 2021, 13:05:49 UTC</t>
  </si>
  <si>
    <t>10 minutes,48 seconds</t>
  </si>
  <si>
    <t>c9f04de0-063f-4643-8923-e5bee191e4b3</t>
  </si>
  <si>
    <t>PSR_DATALOADER_3_1630328164045</t>
  </si>
  <si>
    <t>Mon, Aug 30, 2021, 12:56:04 UTC</t>
  </si>
  <si>
    <t>Mon, Aug 30, 2021, 13:04:23 UTC</t>
  </si>
  <si>
    <t>f0238338-eff9-4f13-95c1-c1c6a0785429</t>
  </si>
  <si>
    <t>PSR_DATALOADER_4_1630328164287</t>
  </si>
  <si>
    <t>Mon, Aug 30, 2021, 13:04:26 UTC</t>
  </si>
  <si>
    <t>b20c2540-3f59-4bd7-aaf7-76316dbc3f57</t>
  </si>
  <si>
    <t>Data Read in Data Loader Task</t>
  </si>
  <si>
    <t>First DL Task start delay</t>
  </si>
  <si>
    <t>Inter-DL Task delay</t>
  </si>
  <si>
    <t>Second DL Task start delay</t>
  </si>
  <si>
    <t>10 mins 32 seconds</t>
  </si>
  <si>
    <t>6 mins 32 seconds</t>
  </si>
  <si>
    <t>Single DL task runtime (avg)</t>
  </si>
  <si>
    <t>10 mins 18 seconds</t>
  </si>
  <si>
    <t>10 mins 48 seconds</t>
  </si>
  <si>
    <t>Average Time Taken to complete the Single DL Task within the Pipeline</t>
  </si>
  <si>
    <t>8 mins 9 seconds</t>
  </si>
  <si>
    <t>Average First DL Task start delay</t>
  </si>
  <si>
    <t>Max First DL Task start delay</t>
  </si>
  <si>
    <t>Max Second DL Task delay</t>
  </si>
  <si>
    <t>Average Second DL Task delay</t>
  </si>
  <si>
    <t>52 seconds</t>
  </si>
  <si>
    <t>1 min 3 seconds</t>
  </si>
  <si>
    <t>53 seconds</t>
  </si>
  <si>
    <t>PSR_PIPELINETASK_HYBRID_10DL_1_1630477816938</t>
  </si>
  <si>
    <t>Wed, Sep 1, 2021, 06:30:16 UTC</t>
  </si>
  <si>
    <t>Wed, Sep 1, 2021, 06:51:20 UTC</t>
  </si>
  <si>
    <t>21 minutes,4seconds</t>
  </si>
  <si>
    <t>a91ac486-db71-4bdb-aea7-d9a1a3b3055a</t>
  </si>
  <si>
    <t>PSR_DATALOADER_TASK_1_1630477909504</t>
  </si>
  <si>
    <t>388.4 MB</t>
  </si>
  <si>
    <t>Wed, Sep 1, 2021, 06:31:49 UTC</t>
  </si>
  <si>
    <t>Wed, Sep 1, 2021, 06:34:30 UTC</t>
  </si>
  <si>
    <t>2 minutes,40seconds</t>
  </si>
  <si>
    <t>8267dbab-02aa-47bf-b98d-71800f4cf7d7</t>
  </si>
  <si>
    <t>PSR_DATALOADER_TASK_2_1630477923123</t>
  </si>
  <si>
    <t>Wed, Sep 1, 2021, 06:32:03 UTC</t>
  </si>
  <si>
    <t>Wed, Sep 1, 2021, 06:34:35 UTC</t>
  </si>
  <si>
    <t>2 minutes,32seconds</t>
  </si>
  <si>
    <t>91355b28-3816-4bba-bf44-c1bc308832a8</t>
  </si>
  <si>
    <t>PSR_DATALOADER_TASK_3_1630478177453</t>
  </si>
  <si>
    <t>Wed, Sep 1, 2021, 06:36:17 UTC</t>
  </si>
  <si>
    <t>Wed, Sep 1, 2021, 06:38:45 UTC</t>
  </si>
  <si>
    <t>2 minutes,27seconds</t>
  </si>
  <si>
    <t>aab9e932-bf9d-431b-8b41-9c758f53645e</t>
  </si>
  <si>
    <t>PSR_DATALOADER_TASK_4_1630478199094</t>
  </si>
  <si>
    <t>Wed, Sep 1, 2021, 06:36:39 UTC</t>
  </si>
  <si>
    <t>Wed, Sep 1, 2021, 06:39:02 UTC</t>
  </si>
  <si>
    <t>2 minutes,23seconds</t>
  </si>
  <si>
    <t>4aeaacd2-4cb0-49e2-9cd2-8d85934c0f7c</t>
  </si>
  <si>
    <t>PSR_DATALOADER_TASK_5_1630478442281</t>
  </si>
  <si>
    <t>Wed, Sep 1, 2021, 06:40:42 UTC</t>
  </si>
  <si>
    <t>Wed, Sep 1, 2021, 06:42:50 UTC</t>
  </si>
  <si>
    <t>2 minutes, 8seconds</t>
  </si>
  <si>
    <t>40c39ecb-dd13-4927-a2d8-7b4c7ebee22f</t>
  </si>
  <si>
    <t>PSR_DATALOADER_TASK_6_1630478475731</t>
  </si>
  <si>
    <t>Wed, Sep 1, 2021, 06:41:15 UTC</t>
  </si>
  <si>
    <t>Wed, Sep 1, 2021, 06:43:24 UTC</t>
  </si>
  <si>
    <t>be8d5e1e-38d1-4a75-b0f4-cc8fd184f6d3</t>
  </si>
  <si>
    <t>PSR_DATALOADER_TASK_7_1630478701941</t>
  </si>
  <si>
    <t>Wed, Sep 1, 2021, 06:45:01 UTC</t>
  </si>
  <si>
    <t>Wed, Sep 1, 2021, 06:47:04 UTC</t>
  </si>
  <si>
    <t>2 minutes, 2seconds</t>
  </si>
  <si>
    <t>8725b2c6-23ea-4368-be4e-43a89b932532</t>
  </si>
  <si>
    <t>PSR_DATALOADER_TASK_8_1630478741316</t>
  </si>
  <si>
    <t>Wed, Sep 1, 2021, 06:45:41 UTC</t>
  </si>
  <si>
    <t>Wed, Sep 1, 2021, 06:47:35 UTC</t>
  </si>
  <si>
    <t>1 minute, 54seconds</t>
  </si>
  <si>
    <t>3d74eda6-569a-4e49-ae33-56c0ac956b01</t>
  </si>
  <si>
    <t>PSR_DATALOADER_TASK_9_1630478859506</t>
  </si>
  <si>
    <t>Wed, Sep 1, 2021, 06:47:39 UTC</t>
  </si>
  <si>
    <t>Wed, Sep 1, 2021, 06:49:36 UTC</t>
  </si>
  <si>
    <t>1 minute, 56seconds</t>
  </si>
  <si>
    <t>21662b3c-ac3c-4056-8bdd-68ead91d9929</t>
  </si>
  <si>
    <t>PSR_DATALOADER_TASK_10_1630478913073</t>
  </si>
  <si>
    <t>Wed, Sep 1, 2021, 06:48:33 UTC</t>
  </si>
  <si>
    <t>Wed, Sep 1, 2021, 06:50:25 UTC</t>
  </si>
  <si>
    <t>1minute,52 seconds</t>
  </si>
  <si>
    <t>ed1b38c0-dc2c-46d8-99b3-d4fffe8bf09c</t>
  </si>
  <si>
    <t>PSR_PIPELINETASK_HYBRID_10DL_1_1630480515807</t>
  </si>
  <si>
    <t>Wed, Sep 1, 2021, 07:15:15 UTC</t>
  </si>
  <si>
    <t>Wed, Sep 1, 2021, 07:35:56 UTC</t>
  </si>
  <si>
    <t>20 minutes,40 seconds</t>
  </si>
  <si>
    <t>e15e3dcf-58f6-47c9-969f-174b701750dc</t>
  </si>
  <si>
    <t>PSR_DATALOADER_TASK_2_1630480623767</t>
  </si>
  <si>
    <t>Wed, Sep 1, 2021, 07:17:03 UTC</t>
  </si>
  <si>
    <t>Wed, Sep 1, 2021, 07:19:34 UTC</t>
  </si>
  <si>
    <t>2 minutes,30seconds</t>
  </si>
  <si>
    <t>5790a563-a47e-4f21-a967-06722de5a0ec</t>
  </si>
  <si>
    <t>PSR_DATALOADER_TASK_1_1630480624682</t>
  </si>
  <si>
    <t>Wed, Sep 1, 2021, 07:17:04 UTC</t>
  </si>
  <si>
    <t>Wed, Sep 1, 2021, 07:19:39 UTC</t>
  </si>
  <si>
    <t>2 minutes,34seconds</t>
  </si>
  <si>
    <t>e587d25e-417f-4bb3-8d65-c5b9c34c6322</t>
  </si>
  <si>
    <t>PSR_DATALOADER_TASK_3_1630480909513</t>
  </si>
  <si>
    <t>Wed, Sep 1, 2021, 07:21:49 UTC</t>
  </si>
  <si>
    <t>Wed, Sep 1, 2021, 07:24:16 UTC</t>
  </si>
  <si>
    <t>e574582b-253b-4c6a-ad18-79ade8e99214</t>
  </si>
  <si>
    <t>PSR_DATALOADER_TASK_4_1630480909988</t>
  </si>
  <si>
    <t>2 minutes,26seconds</t>
  </si>
  <si>
    <t>f28f3acc-1eb2-43ed-9502-2c5b25a629b6</t>
  </si>
  <si>
    <t>PSR_DATALOADER_TASK_5_1630481171561</t>
  </si>
  <si>
    <t>Wed, Sep 1, 2021, 07:26:11 UTC</t>
  </si>
  <si>
    <t>Wed, Sep 1, 2021, 07:28:31 UTC</t>
  </si>
  <si>
    <t>2 minutes,20seconds</t>
  </si>
  <si>
    <t>64d9c9b8-9559-4176-81db-eed78b42e525</t>
  </si>
  <si>
    <t>PSR_DATALOADER_TASK_6_1630481180247</t>
  </si>
  <si>
    <t>Wed, Sep 1, 2021, 07:26:20 UTC</t>
  </si>
  <si>
    <t>Wed, Sep 1, 2021, 07:28:19 UTC</t>
  </si>
  <si>
    <t>1 minute, 59seconds</t>
  </si>
  <si>
    <t>85d063a9-2d98-429c-ad5d-6b3e725e7940</t>
  </si>
  <si>
    <t>PSR_DATALOADER_TASK_8_1630481335406</t>
  </si>
  <si>
    <t>Wed, Sep 1, 2021, 07:28:55 UTC</t>
  </si>
  <si>
    <t>Wed, Sep 1, 2021, 07:30:56 UTC</t>
  </si>
  <si>
    <t>2 minutes, 1second</t>
  </si>
  <si>
    <t>361fcb0f-5daf-437c-acfa-059cb939e56f</t>
  </si>
  <si>
    <t>PSR_DATALOADER_TASK_7_1630481446864</t>
  </si>
  <si>
    <t>Wed, Sep 1, 2021, 07:30:46 UTC</t>
  </si>
  <si>
    <t>Wed, Sep 1, 2021, 07:32:39 UTC</t>
  </si>
  <si>
    <t>1 minute, 52seconds</t>
  </si>
  <si>
    <t>351af2db-4d25-45c5-9c0d-fd78370054dd</t>
  </si>
  <si>
    <t>PSR_DATALOADER_TASK_10_1630481491126</t>
  </si>
  <si>
    <t>Wed, Sep 1, 2021, 07:31:31 UTC</t>
  </si>
  <si>
    <t>Wed, Sep 1, 2021, 07:33:25 UTC</t>
  </si>
  <si>
    <t>1minute,54 seconds</t>
  </si>
  <si>
    <t>5efc78a4-6681-4ab7-ac53-2e336c0e50b9</t>
  </si>
  <si>
    <t>PSR_DATALOADER_TASK_9_1630481598664</t>
  </si>
  <si>
    <t>Wed, Sep 1, 2021, 07:33:18 UTC</t>
  </si>
  <si>
    <t>Wed, Sep 1, 2021, 07:35:09 UTC</t>
  </si>
  <si>
    <t>1 minute, 51seconds</t>
  </si>
  <si>
    <t>2e557d16-d017-4522-ad2d-1ab31d750e98</t>
  </si>
  <si>
    <t>PSR_PIPELINETASK_HYBRID_10DL_1_1630494915848</t>
  </si>
  <si>
    <t>Wed, Sep 1, 2021, 11:15:15 UTC</t>
  </si>
  <si>
    <t>Wed, Sep 1, 2021, 11:32:39 UTC</t>
  </si>
  <si>
    <t>17 minutes,23 seconds</t>
  </si>
  <si>
    <t>3206212c-9761-4e3d-ad35-c1d1fee9cd8e</t>
  </si>
  <si>
    <t>PSR_DATALOADER_TASK_1_1630494995723</t>
  </si>
  <si>
    <t>Wed, Sep 1, 2021, 11:16:35 UTC</t>
  </si>
  <si>
    <t>Wed, Sep 1, 2021, 11:19:06 UTC</t>
  </si>
  <si>
    <t>8c97dd75-79ae-4c26-9ccc-7df3b524ccee</t>
  </si>
  <si>
    <t>PSR_DATALOADER_TASK_2_1630494996739</t>
  </si>
  <si>
    <t>Wed, Sep 1, 2021, 11:16:36 UTC</t>
  </si>
  <si>
    <t>Wed, Sep 1, 2021, 11:19:05 UTC</t>
  </si>
  <si>
    <t>2 minutes,28seconds</t>
  </si>
  <si>
    <t>d7b5a62e-5120-4576-bf48-50e1cfee3a25</t>
  </si>
  <si>
    <t>PSR_DATALOADER_TASK_4_1630495238555</t>
  </si>
  <si>
    <t>Wed, Sep 1, 2021, 11:20:38 UTC</t>
  </si>
  <si>
    <t>Wed, Sep 1, 2021, 11:22:37 UTC</t>
  </si>
  <si>
    <t>1 minute, 58seconds</t>
  </si>
  <si>
    <t>407237cd-7c9b-4548-9bcc-a14b23602254</t>
  </si>
  <si>
    <t>PSR_DATALOADER_TASK_3_1630495258583</t>
  </si>
  <si>
    <t>Wed, Sep 1, 2021, 11:20:58 UTC</t>
  </si>
  <si>
    <t>Wed, Sep 1, 2021, 11:22:59 UTC</t>
  </si>
  <si>
    <t>cadabd79-84db-45ac-ad6f-e8e04305d519</t>
  </si>
  <si>
    <t>PSR_DATALOADER_TASK_6_1630495377913</t>
  </si>
  <si>
    <t>Wed, Sep 1, 2021, 11:22:57 UTC</t>
  </si>
  <si>
    <t>Wed, Sep 1, 2021, 11:24:50 UTC</t>
  </si>
  <si>
    <t>b1985ebc-963a-43ac-9430-33d44e3f9ae9</t>
  </si>
  <si>
    <t>PSR_DATALOADER_TASK_5_1630495416365</t>
  </si>
  <si>
    <t>Wed, Sep 1, 2021, 11:23:36 UTC</t>
  </si>
  <si>
    <t>Wed, Sep 1, 2021, 11:25:26 UTC</t>
  </si>
  <si>
    <t>1 minute, 50seconds</t>
  </si>
  <si>
    <t>f127834d-23d7-4951-a29b-e5614a26f7b6</t>
  </si>
  <si>
    <t>PSR_DATALOADER_TASK_8_1630495523433</t>
  </si>
  <si>
    <t>Wed, Sep 1, 2021, 11:25:23 UTC</t>
  </si>
  <si>
    <t>Wed, Sep 1, 2021, 11:27:38 UTC</t>
  </si>
  <si>
    <t>2 minutes,15seconds</t>
  </si>
  <si>
    <t>84641be7-faa5-43b9-b0e6-8d0bd802e0c8</t>
  </si>
  <si>
    <t>PSR_DATALOADER_TASK_7_1630495558562</t>
  </si>
  <si>
    <t>Wed, Sep 1, 2021, 11:25:58 UTC</t>
  </si>
  <si>
    <t>Wed, Sep 1, 2021, 11:28:09 UTC</t>
  </si>
  <si>
    <t>2 minutes,10seconds</t>
  </si>
  <si>
    <t>43e16bc7-fb1a-40ee-8311-e96d1719ed1e</t>
  </si>
  <si>
    <t>PSR_DATALOADER_TASK_10_1630495776243</t>
  </si>
  <si>
    <t>Wed, Sep 1, 2021, 11:29:36 UTC</t>
  </si>
  <si>
    <t>Wed, Sep 1, 2021, 11:31:33 UTC</t>
  </si>
  <si>
    <t>1minute,57 seconds</t>
  </si>
  <si>
    <t>1f9d53fe-740e-4be8-9692-bd7a0b5111e3</t>
  </si>
  <si>
    <t>PSR_DATALOADER_TASK_9_1630495797168</t>
  </si>
  <si>
    <t>Wed, Sep 1, 2021, 11:29:57 UTC</t>
  </si>
  <si>
    <t>Wed, Sep 1, 2021, 11:31:56 UTC</t>
  </si>
  <si>
    <t>6d2ec0e8-8e2f-4d01-a475-c6676c9d61bc</t>
  </si>
  <si>
    <t>PSR_PIPELINETASK_HYBRID_10DL_1_1630502117304</t>
  </si>
  <si>
    <t>Wed, Sep 1, 2021, 13:15:17 UTC</t>
  </si>
  <si>
    <t>Wed, Sep 1, 2021, 13:36:47 UTC</t>
  </si>
  <si>
    <t>21 minutes,30 seconds</t>
  </si>
  <si>
    <t>9fa9fa9f-9680-4892-a630-4b83afc2525a</t>
  </si>
  <si>
    <t>PSR_DATALOADER_TASK_1_1630502200614</t>
  </si>
  <si>
    <t>Wed, Sep 1, 2021, 13:16:40 UTC</t>
  </si>
  <si>
    <t>Wed, Sep1, 2021, 13:19:08 UTC</t>
  </si>
  <si>
    <t>6b0b8680-b597-4d51-9a00-bc187a4b7a73</t>
  </si>
  <si>
    <t>PSR_DATALOADER_TASK_2_1630502202268</t>
  </si>
  <si>
    <t>Wed, Sep 1, 2021, 13:16:42 UTC</t>
  </si>
  <si>
    <t>Wed, Sep 1, 2021, 13:19:17 UTC</t>
  </si>
  <si>
    <t>2 minutes,35seconds</t>
  </si>
  <si>
    <t>f1ac3ea5-851d-44a1-a92e-7126c7dfe6ee</t>
  </si>
  <si>
    <t>PSR_DATALOADER_TASK_4_1630502464127</t>
  </si>
  <si>
    <t>Wed, Sep 1, 2021, 13:21:04 UTC</t>
  </si>
  <si>
    <t>Wed, Sep 1, 2021, 13:23:32 UTC</t>
  </si>
  <si>
    <t>927c926d-dee3-4c2d-917a-3621907a1d79</t>
  </si>
  <si>
    <t>PSR_DATALOADER_TASK_3_1630502466427</t>
  </si>
  <si>
    <t>Wed, Sep 1, 2021, 13:21:06 UTC</t>
  </si>
  <si>
    <t>Wed, Sep 1, 2021, 13:23:31 UTC</t>
  </si>
  <si>
    <t>2 minutes,25seconds</t>
  </si>
  <si>
    <t>ed4e441d-185a-4fab-83f2-983cabe2bede</t>
  </si>
  <si>
    <t>PSR_DATALOADER_TASK_5_1630502731133</t>
  </si>
  <si>
    <t>Wed, Sep 1, 2021, 13:25:31 UTC</t>
  </si>
  <si>
    <t>Wed, Sep 1, 2021, 13:28:28 UTC</t>
  </si>
  <si>
    <t>2 minutes,57seconds</t>
  </si>
  <si>
    <t>fae23c32-f8d9-4a2a-be18-0a4ddf4317da</t>
  </si>
  <si>
    <t>PSR_DATALOADER_TASK_6_1630502735892</t>
  </si>
  <si>
    <t>Wed, Sep 1, 2021, 13:25:35 UTC</t>
  </si>
  <si>
    <t>Wed, Sep 1, 2021, 13:28:34 UTC</t>
  </si>
  <si>
    <t>2 minutes,58seconds</t>
  </si>
  <si>
    <t>1b491509-0744-4888-a75a-1f480a39915c</t>
  </si>
  <si>
    <t>PSR_DATALOADER_TASK_7_1630502983790</t>
  </si>
  <si>
    <t>Wed, Sep 1, 2021, 13:29:43 UTC</t>
  </si>
  <si>
    <t>Wed, Sep 1, 2021, 13:31:45 UTC</t>
  </si>
  <si>
    <t>00aefa55-f7ff-418c-910c-9497f0297739</t>
  </si>
  <si>
    <t>PSR_DATALOADER_TASK_8_1630502992460</t>
  </si>
  <si>
    <t>Wed, Sep 1, 2021, 13:29:52 UTC</t>
  </si>
  <si>
    <t>Wed, Sep 1, 2021, 13:31:46 UTC</t>
  </si>
  <si>
    <t>3e2110e9-8014-40d8-b6a6-e8a14b1b6b15</t>
  </si>
  <si>
    <t>PSR_DATALOADER_TASK_10_1630503149028</t>
  </si>
  <si>
    <t>Wed, Sep 1, 2021, 13:32:29 UTC</t>
  </si>
  <si>
    <t>Wed, Sep 1, 2021, 13:34:56 UTC</t>
  </si>
  <si>
    <t>2minutes, 27 seconds</t>
  </si>
  <si>
    <t>ba0c0b72-a4a1-4579-8537-7b04a878671a</t>
  </si>
  <si>
    <t>PSR_DATALOADER_TASK_9_1630503155028</t>
  </si>
  <si>
    <t>Wed, Sep 1, 2021, 13:32:35 UTC</t>
  </si>
  <si>
    <t>Wed, Sep 1, 2021, 13:35:00 UTC</t>
  </si>
  <si>
    <t>037919ea-3c24-471f-a072-e7086fd5c242</t>
  </si>
  <si>
    <t>DL Task Duration (seconds)</t>
  </si>
  <si>
    <t>First set DL Tasks start delay</t>
  </si>
  <si>
    <t>20 mins 9 seconds</t>
  </si>
  <si>
    <t>17 mins 23 seconds</t>
  </si>
  <si>
    <t>21 mins 30 seconds</t>
  </si>
  <si>
    <t>2 mins 15 seconds</t>
  </si>
  <si>
    <t>Pipeline start delay (Avg)</t>
  </si>
  <si>
    <t>16 seconds</t>
  </si>
  <si>
    <t>Pipeline start delay (Max)</t>
  </si>
  <si>
    <t>17 seconds</t>
  </si>
  <si>
    <t>1 min 33 seconds</t>
  </si>
  <si>
    <t>1 min 49 seconds</t>
  </si>
  <si>
    <t>DL Tasks start delay (Avg)</t>
  </si>
  <si>
    <t>DL Tasks start delay (Max)</t>
  </si>
  <si>
    <t>Inter-Task delay (Avg)</t>
  </si>
  <si>
    <t>Inter-Task delay (Max)</t>
  </si>
  <si>
    <t>1 min 30 seconds</t>
  </si>
  <si>
    <t>2 min 17 seconds</t>
  </si>
  <si>
    <t>PSR_PIPELINETASK_HYBRID_25DL_1_1630606515956</t>
  </si>
  <si>
    <t>Thu, Sep 2, 2021, 18:15:15 UTC</t>
  </si>
  <si>
    <t>Thu, Sep 2, 2021, 19:00:35 UTC</t>
  </si>
  <si>
    <t>68099cc6-e358-4be8-8481-eca484c8ba05</t>
  </si>
  <si>
    <t>PSR_DATALOADER_TASK_1_1630606583409</t>
  </si>
  <si>
    <t>Thu, Sep 2, 2021, 18:16:23 UTC</t>
  </si>
  <si>
    <t>Thu, Sep 2, 2021, 18:18:47 UTC</t>
  </si>
  <si>
    <t>2 minutes, 24 seconds</t>
  </si>
  <si>
    <t>2573a06f-7b8d-44e1-91b1-4059d3388a2c</t>
  </si>
  <si>
    <t>PSR_DATALOADER_TASK_2_1630606584170</t>
  </si>
  <si>
    <t>Thu, Sep 2, 2021, 18:16:24 UTC</t>
  </si>
  <si>
    <t>Thu, Sep 2, 2021, 18:18:49 UTC</t>
  </si>
  <si>
    <t>2 minutes, 25 seconds</t>
  </si>
  <si>
    <t>65bb43bd-5fc9-4dda-abbb-fcdd30b79937</t>
  </si>
  <si>
    <t>PSR_DATALOADER_TASK_4_1630606838197</t>
  </si>
  <si>
    <t>Thu, Sep 2, 2021, 18:20:38 UTC</t>
  </si>
  <si>
    <t>Thu, Sep 2, 2021, 18:23:11 UTC</t>
  </si>
  <si>
    <t>2 minutes, 33 seconds</t>
  </si>
  <si>
    <t>0b6cf19b-d830-4c2d-9f1f-4d7eb1e9c2e7</t>
  </si>
  <si>
    <t>PSR_DATALOADER_TASK_3_1630606840995</t>
  </si>
  <si>
    <t>Thu, Sep 2, 2021, 18:20:40 UTC</t>
  </si>
  <si>
    <t>Thu, Sep 2, 2021, 18:23:12 UTC</t>
  </si>
  <si>
    <t>2 minutes, 31 seconds</t>
  </si>
  <si>
    <t>78cc3e01-0f44-4afb-84fe-7e83c29a0547</t>
  </si>
  <si>
    <t>PSR_DATALOADER_TASK_6_1630607087514</t>
  </si>
  <si>
    <t>Thu, Sep 2, 2021, 18:24:47 UTC</t>
  </si>
  <si>
    <t>Thu, Sep 2, 2021, 18:27:24 UTC</t>
  </si>
  <si>
    <t>2 minutes, 36 seconds</t>
  </si>
  <si>
    <t>2ea5472e-ecf6-49da-b6ef-756e11dcc348</t>
  </si>
  <si>
    <t>PSR_DATALOADER_TASK_5_1630607102903</t>
  </si>
  <si>
    <t>Thu, Sep 2, 2021, 18:25:02 UTC</t>
  </si>
  <si>
    <t>Thu, Sep 2, 2021, 18:27:38 UTC</t>
  </si>
  <si>
    <t>2 minutes, 35 seconds</t>
  </si>
  <si>
    <t>c4a00091-5aac-4ff0-995a-7b9b2f70be5b</t>
  </si>
  <si>
    <t>PSR_DATALOADER_TASK_8_1630607332950</t>
  </si>
  <si>
    <t>Thu, Sep 2, 2021, 18:28:52 UTC</t>
  </si>
  <si>
    <t>Thu, Sep 2, 2021, 18:30:53 UTC</t>
  </si>
  <si>
    <t>2 minutes, 1 second</t>
  </si>
  <si>
    <t>7104395b-769e-4964-9aaa-825095937662</t>
  </si>
  <si>
    <t>PSR_DATALOADER_TASK_7_1630607363594</t>
  </si>
  <si>
    <t>Thu, Sep 2, 2021, 18:29:23 UTC</t>
  </si>
  <si>
    <t>Thu, Sep 2, 2021, 18:31:12 UTC</t>
  </si>
  <si>
    <t>1 minute, 49 seconds</t>
  </si>
  <si>
    <t>31915a09-61b7-417f-9cd0-b51e591704ae</t>
  </si>
  <si>
    <t>PSR_DATALOADER_TASK_10_1630607486605</t>
  </si>
  <si>
    <t>Thu, Sep 2, 2021, 18:31:26 UTC</t>
  </si>
  <si>
    <t>Thu, Sep 2, 2021, 18:33:48 UTC</t>
  </si>
  <si>
    <t>2 minutes, 21 seconds</t>
  </si>
  <si>
    <t>98ef174d-8069-4ade-bd18-3983c5839f77</t>
  </si>
  <si>
    <t>PSR_DATALOADER_TASK_9_1630607505225</t>
  </si>
  <si>
    <t>Thu, Sep 2, 2021, 18:31:45 UTC</t>
  </si>
  <si>
    <t>Thu, Sep 2, 2021, 18:34:02 UTC</t>
  </si>
  <si>
    <t>2 minutes, 16 seconds</t>
  </si>
  <si>
    <t>04a60d89-25c4-4755-a4bb-197911c24754</t>
  </si>
  <si>
    <t>PSR_DATALOADER_TASK_12_1630607736044</t>
  </si>
  <si>
    <t>Thu, Sep 2, 2021, 18:35:36 UTC</t>
  </si>
  <si>
    <t>Thu, Sep 2, 2021, 18:37:29 UTC</t>
  </si>
  <si>
    <t>1 minute, 53 seconds</t>
  </si>
  <si>
    <t>8d096a47-ca9c-4f19-aca5-2895d6e5d7ac</t>
  </si>
  <si>
    <t>PSR_DATALOADER_TASK_11_1630607761067</t>
  </si>
  <si>
    <t>Thu, Sep 2, 2021, 18:36:01 UTC</t>
  </si>
  <si>
    <t>Thu, Sep 2, 2021, 18:38:00 UTC</t>
  </si>
  <si>
    <t>1 minute, 59 seconds</t>
  </si>
  <si>
    <t>362faa3d-162b-4002-8767-1a86a2c6a726</t>
  </si>
  <si>
    <t>PSR_DATALOADER_TASK_14_1630607870028</t>
  </si>
  <si>
    <t>Thu, Sep 2, 2021, 18:37:50 UTC</t>
  </si>
  <si>
    <t>Thu, Sep 2, 2021, 18:39:44 UTC</t>
  </si>
  <si>
    <t>1 minute, 54 seconds</t>
  </si>
  <si>
    <t>aa49eb0f-34c1-4840-91b9-b9626eed6f72</t>
  </si>
  <si>
    <t>PSR_DATALOADER_TASK_13_1630607914855</t>
  </si>
  <si>
    <t>Thu, Sep 2, 2021, 18:38:34 UTC</t>
  </si>
  <si>
    <t>Thu, Sep 2, 2021, 18:40:37 UTC</t>
  </si>
  <si>
    <t>2 minutes, 2 seconds</t>
  </si>
  <si>
    <t>6d61227d-3d18-4af1-a994-71665b46228f</t>
  </si>
  <si>
    <t>PSR_DATALOADER_TASK_16_1630608020334</t>
  </si>
  <si>
    <t>Thu, Sep 2, 2021, 18:40:20 UTC</t>
  </si>
  <si>
    <t>Thu, Sep 2, 2021, 18:42:40 UTC</t>
  </si>
  <si>
    <t>2 minutes, 19 seconds</t>
  </si>
  <si>
    <t>b5b77989-afa4-40f2-9075-add8acac0f76</t>
  </si>
  <si>
    <t>PSR_DATALOADER_TASK_15_1630608154325</t>
  </si>
  <si>
    <t>Thu, Sep 2, 2021, 18:42:34 UTC</t>
  </si>
  <si>
    <t>Thu, Sep 2, 2021, 18:44:28 UTC</t>
  </si>
  <si>
    <t>797335f4-96a1-491f-9d1a-7b326dcf3cb2</t>
  </si>
  <si>
    <t>PSR_DATALOADER_TASK_18_1630608261399</t>
  </si>
  <si>
    <t>Thu, Sep 2, 2021, 18:44:21 UTC</t>
  </si>
  <si>
    <t>Thu, Sep 2, 2021, 18:46:14 UTC</t>
  </si>
  <si>
    <t>27117cd0-0d2a-46f1-b4d0-4b3668b1aeab</t>
  </si>
  <si>
    <t>PSR_DATALOADER_TASK_17_1630608298756</t>
  </si>
  <si>
    <t>Thu, Sep 2, 2021, 18:44:58 UTC</t>
  </si>
  <si>
    <t>Thu, Sep 2, 2021, 18:46:53 UTC</t>
  </si>
  <si>
    <t>0c856462-42be-4615-831a-8c84855200a8</t>
  </si>
  <si>
    <t>PSR_DATALOADER_TASK_20_1630608403637</t>
  </si>
  <si>
    <t>Thu, Sep 2, 2021, 18:46:43 UTC</t>
  </si>
  <si>
    <t>Thu, Sep 2, 2021, 18:48:41 UTC</t>
  </si>
  <si>
    <t>1 minute, 57 seconds</t>
  </si>
  <si>
    <t>e037a449-f1eb-43af-a03a-a6975563d9f0</t>
  </si>
  <si>
    <t>PSR_DATALOADER_TASK_19_1630608446319</t>
  </si>
  <si>
    <t>Thu, Sep 2, 2021, 18:47:26 UTC</t>
  </si>
  <si>
    <t>Thu, Sep 2, 2021, 18:49:16 UTC</t>
  </si>
  <si>
    <t>1 minute, 50 seconds</t>
  </si>
  <si>
    <t>b19e8cdb-1ee9-44e5-8759-02e50f23b096</t>
  </si>
  <si>
    <t>PSR_DATALOADER_TASK_22_1630608544121</t>
  </si>
  <si>
    <t>Thu, Sep 2, 2021, 18:49:04 UTC</t>
  </si>
  <si>
    <t>Thu, Sep 2, 2021, 18:51:03 UTC</t>
  </si>
  <si>
    <t>8bc1e2b4-1d35-45b7-85a4-8c3a1d227a67</t>
  </si>
  <si>
    <t>PSR_DATALOADER_TASK_21_1630608590589</t>
  </si>
  <si>
    <t>Thu, Sep 2, 2021, 18:49:50 UTC</t>
  </si>
  <si>
    <t>Thu, Sep 2, 2021, 18:51:42 UTC</t>
  </si>
  <si>
    <t>1 minute, 51 seconds</t>
  </si>
  <si>
    <t>54f765b9-98c8-4f0b-9e95-3a41e8fba430</t>
  </si>
  <si>
    <t>PSR_DATALOADER_TASK_24_1630608693282</t>
  </si>
  <si>
    <t>Thu, Sep 2, 2021, 18:51:33 UTC</t>
  </si>
  <si>
    <t>Thu, Sep 2, 2021, 18:53:30 UTC</t>
  </si>
  <si>
    <t>9528a968-e3ce-470a-a724-971039016072</t>
  </si>
  <si>
    <t>PSR_DATALOADER_TASK_23_1630608729485</t>
  </si>
  <si>
    <t>Thu, Sep 2, 2021, 18:52:09 UTC</t>
  </si>
  <si>
    <t>Thu, Sep 2, 2021, 18:54:01 UTC</t>
  </si>
  <si>
    <t>61be32de-bd66-4b8c-a403-8792dc34e791</t>
  </si>
  <si>
    <t>PSR_DATALOADER_TASK_25_1630608954443</t>
  </si>
  <si>
    <t>Thu, Sep 2, 2021, 18:55:54 UTC</t>
  </si>
  <si>
    <t>Thu, Sep 2, 2021, 18:58:07 UTC</t>
  </si>
  <si>
    <t>2 minutes, 12 seconds</t>
  </si>
  <si>
    <t>e673f0fd-59b5-4b9e-81c6-21b96de61c1c</t>
  </si>
  <si>
    <t>PSR_PIPELINETASK_HYBRID_25DL_1_1630638916822</t>
  </si>
  <si>
    <t>Fri, Sep 3, 2021, 03:15:16 UTC</t>
  </si>
  <si>
    <t>Fri, Sep 3, 2021, 03:59:18 UTC</t>
  </si>
  <si>
    <t>44 minutes, 1 second</t>
  </si>
  <si>
    <t>ae6eed25-bc17-4782-9fee-e32583d1e314</t>
  </si>
  <si>
    <t>PSR_DATALOADER_TASK_1_1630638986659</t>
  </si>
  <si>
    <t>Fri, Sep 3, 2021, 03:16:26 UTC</t>
  </si>
  <si>
    <t>Fri, Sep 3, 2021, 03:18:54 UTC</t>
  </si>
  <si>
    <t>2 minutes, 27 seconds</t>
  </si>
  <si>
    <t>ae90a5cf-076b-4a4c-95d1-020508fba10d</t>
  </si>
  <si>
    <t>PSR_DATALOADER_TASK_2_1630638986805</t>
  </si>
  <si>
    <t>Fri, Sep 3, 2021, 03:18:52 UTC</t>
  </si>
  <si>
    <t>5fba66e8-aa43-4104-b424-b650dc01d150</t>
  </si>
  <si>
    <t>PSR_DATALOADER_TASK_4_1630639240521</t>
  </si>
  <si>
    <t>Fri, Sep 3, 2021, 03:20:40 UTC</t>
  </si>
  <si>
    <t>Fri, Sep 3, 2021, 03:22:51 UTC</t>
  </si>
  <si>
    <t>2 minutes, 11 seconds</t>
  </si>
  <si>
    <t>2811ab9f-1b94-45a5-8d62-a9d6bdd2567b</t>
  </si>
  <si>
    <t>PSR_DATALOADER_TASK_3_1630639254944</t>
  </si>
  <si>
    <t>Fri, Sep 3, 2021, 03:20:54 UTC</t>
  </si>
  <si>
    <t>Fri, Sep 3, 2021, 03:22:45 UTC</t>
  </si>
  <si>
    <t>f285e0f7-6670-4c36-9d82-2d0b43c304c5</t>
  </si>
  <si>
    <t>PSR_DATALOADER_TASK_5_1630639398772</t>
  </si>
  <si>
    <t>Fri, Sep 3, 2021, 03:23:18 UTC</t>
  </si>
  <si>
    <t>Fri, Sep 3, 2021, 03:25:16 UTC</t>
  </si>
  <si>
    <t>0dd94c77-b124-4ab5-99e0-257f020acb46</t>
  </si>
  <si>
    <t>PSR_DATALOADER_TASK_6_1630639495019</t>
  </si>
  <si>
    <t>Fri, Sep 3, 2021, 03:24:55 UTC</t>
  </si>
  <si>
    <t>Fri, Sep 3, 2021, 03:27:04 UTC</t>
  </si>
  <si>
    <t>2 minutes, 9 seconds</t>
  </si>
  <si>
    <t>ae6bb19b-657e-4efd-a2a1-da4198cae964</t>
  </si>
  <si>
    <t>PSR_DATALOADER_TASK_7_1630639557002</t>
  </si>
  <si>
    <t>Fri, Sep 3, 2021, 03:25:57 UTC</t>
  </si>
  <si>
    <t>Fri, Sep 3, 2021, 03:28:11 UTC</t>
  </si>
  <si>
    <t>2 minutes, 14 seconds</t>
  </si>
  <si>
    <t>0c6d2b98-e9c6-4b88-8746-75316697b44e</t>
  </si>
  <si>
    <t>PSR_DATALOADER_TASK_8_1630639657485</t>
  </si>
  <si>
    <t>Fri, Sep 3, 2021, 03:27:37 UTC</t>
  </si>
  <si>
    <t>Fri, Sep 3, 2021, 03:29:32 UTC</t>
  </si>
  <si>
    <t>b97ef50d-85d7-42e0-a110-086fc46d59da</t>
  </si>
  <si>
    <t>PSR_DATALOADER_TASK_10_1630639797658</t>
  </si>
  <si>
    <t>Fri, Sep 3, 2021, 03:29:57 UTC</t>
  </si>
  <si>
    <t>Fri, Sep 3, 2021, 03:31:56 UTC</t>
  </si>
  <si>
    <t>1 minute, 58 seconds</t>
  </si>
  <si>
    <t>993540b1-a341-49dd-82e6-03e6582b3eaa</t>
  </si>
  <si>
    <t>PSR_DATALOADER_TASK_9_1630639820823</t>
  </si>
  <si>
    <t>Fri, Sep 3, 2021, 03:30:20 UTC</t>
  </si>
  <si>
    <t>Fri, Sep 3, 2021, 03:32:11 UTC</t>
  </si>
  <si>
    <t>820261e2-5b8c-4947-b1b3-bfb0dfdb1643</t>
  </si>
  <si>
    <t>PSR_DATALOADER_TASK_12_1630639947846</t>
  </si>
  <si>
    <t>Fri, Sep 3, 2021, 03:32:27 UTC</t>
  </si>
  <si>
    <t>Fri, Sep 3, 2021, 03:34:52 UTC</t>
  </si>
  <si>
    <t>be96aa1e-286e-4a03-820b-03311cb80f07</t>
  </si>
  <si>
    <t>PSR_DATALOADER_TASK_11_1630639959524</t>
  </si>
  <si>
    <t>Fri, Sep 3, 2021, 03:32:39 UTC</t>
  </si>
  <si>
    <t>Fri, Sep 3, 2021, 03:35:06 UTC</t>
  </si>
  <si>
    <t>2 minutes, 26 seconds</t>
  </si>
  <si>
    <t>93547d3b-a8c4-4e98-87d5-7bde47a2ab40</t>
  </si>
  <si>
    <t>PSR_DATALOADER_TASK_14_1630640198184</t>
  </si>
  <si>
    <t>Fri, Sep 3, 2021, 03:36:38 UTC</t>
  </si>
  <si>
    <t>Fri, Sep 3, 2021, 03:38:30 UTC</t>
  </si>
  <si>
    <t>1 minute, 52 seconds</t>
  </si>
  <si>
    <t>851c144a-8311-4b09-9fef-674ccb87441b</t>
  </si>
  <si>
    <t>PSR_DATALOADER_TASK_13_1630640218396</t>
  </si>
  <si>
    <t>Fri, Sep 3, 2021, 03:36:58 UTC</t>
  </si>
  <si>
    <t>Fri, Sep 3, 2021, 03:38:52 UTC</t>
  </si>
  <si>
    <t>e7ebd515-0dd4-44f9-8b77-045bed8a6481</t>
  </si>
  <si>
    <t>PSR_DATALOADER_TASK_16_1630640344101</t>
  </si>
  <si>
    <t>Fri, Sep 3, 2021, 03:39:04 UTC</t>
  </si>
  <si>
    <t>Fri, Sep 3, 2021, 03:41:00 UTC</t>
  </si>
  <si>
    <t>1 minute, 56 seconds</t>
  </si>
  <si>
    <t>c4f2a16b-872c-49e3-bc80-4c5f747f2d81</t>
  </si>
  <si>
    <t>PSR_DATALOADER_TASK_15_1630640362421</t>
  </si>
  <si>
    <t>Fri, Sep 3, 2021, 03:39:22 UTC</t>
  </si>
  <si>
    <t>Fri, Sep 3, 2021, 03:41:13 UTC</t>
  </si>
  <si>
    <t>ed7db6f0-452d-4310-8bb8-ab9e977b8dd9</t>
  </si>
  <si>
    <t>PSR_DATALOADER_TASK_18_1630640490072</t>
  </si>
  <si>
    <t>Fri, Sep 3, 2021, 03:41:30 UTC</t>
  </si>
  <si>
    <t>Fri, Sep 3, 2021, 03:43:50 UTC</t>
  </si>
  <si>
    <t>2 minutes, 20 seconds</t>
  </si>
  <si>
    <t>027659da-3ea9-41fa-9c85-c9a0437b7e57</t>
  </si>
  <si>
    <t>PSR_DATALOADER_TASK_17_1630640506965</t>
  </si>
  <si>
    <t>Fri, Sep 3, 2021, 03:41:46 UTC</t>
  </si>
  <si>
    <t>Fri, Sep 3, 2021, 03:44:07 UTC</t>
  </si>
  <si>
    <t>90db8af3-29ee-4ca8-b619-139cbf7b4672</t>
  </si>
  <si>
    <t>PSR_DATALOADER_TASK_20_1630640734587</t>
  </si>
  <si>
    <t>Fri, Sep 3, 2021, 03:45:34 UTC</t>
  </si>
  <si>
    <t>Fri, Sep 3, 2021, 03:47:36 UTC</t>
  </si>
  <si>
    <t>347ccfb0-de8d-41f6-b3bc-0283d6e71728</t>
  </si>
  <si>
    <t>PSR_DATALOADER_TASK_19_1630640748748</t>
  </si>
  <si>
    <t>Fri, Sep 3, 2021, 03:45:48 UTC</t>
  </si>
  <si>
    <t>Fri, Sep 3, 2021, 03:47:46 UTC</t>
  </si>
  <si>
    <t>6debf950-4bfa-467f-8740-f79a103dc054</t>
  </si>
  <si>
    <t>PSR_DATALOADER_TASK_22_1630640983089</t>
  </si>
  <si>
    <t>Fri, Sep 3, 2021, 03:49:43 UTC</t>
  </si>
  <si>
    <t>Fri, Sep 3, 2021, 03:51:46 UTC</t>
  </si>
  <si>
    <t>2 minutes, 3 seconds</t>
  </si>
  <si>
    <t>03948ae7-77c3-4d7d-a947-90f752e59f65</t>
  </si>
  <si>
    <t>PSR_DATALOADER_TASK_21_1630640988444</t>
  </si>
  <si>
    <t>Fri, Sep 3, 2021, 03:49:48 UTC</t>
  </si>
  <si>
    <t>Fri, Sep 3, 2021, 03:51:43 UTC</t>
  </si>
  <si>
    <t>8f7cbc72-ddae-45c9-8012-dcb48f6aae41</t>
  </si>
  <si>
    <t>PSR_DATALOADER_TASK_23_1630641133292</t>
  </si>
  <si>
    <t>Fri, Sep 3, 2021, 03:52:13 UTC</t>
  </si>
  <si>
    <t>Fri, Sep 3, 2021, 03:54:07 UTC</t>
  </si>
  <si>
    <t>ccc99919-ad06-40fb-a61d-7278d5053a3a</t>
  </si>
  <si>
    <t>PSR_DATALOADER_TASK_24_1630641142146</t>
  </si>
  <si>
    <t>Fri, Sep 3, 2021, 03:52:22 UTC</t>
  </si>
  <si>
    <t>Fri, Sep 3, 2021, 03:54:19 UTC</t>
  </si>
  <si>
    <t>8121f92d-ad63-47c8-9ad0-f5aea89cc1cb</t>
  </si>
  <si>
    <t>PSR_DATALOADER_TASK_25_1630641307296</t>
  </si>
  <si>
    <t>Fri, Sep 3, 2021, 03:55:07 UTC</t>
  </si>
  <si>
    <t>Fri, Sep 3, 2021, 03:57:13 UTC</t>
  </si>
  <si>
    <t>2 minutes, 6 seconds</t>
  </si>
  <si>
    <t>67820a24-0d75-421f-9621-6305c457d235</t>
  </si>
  <si>
    <t>PSR_PIPELINETASK_HYBRID_25DL_1_1630646116597</t>
  </si>
  <si>
    <t>Fri, Sep 3, 2021, 05:15:16 UTC</t>
  </si>
  <si>
    <t>Fri, Sep 3, 2021, 06:01:34 UTC</t>
  </si>
  <si>
    <t>46 minutes, 18 seconds</t>
  </si>
  <si>
    <t>a4a015ba-999e-44a7-a60f-90f336f75986</t>
  </si>
  <si>
    <t>PSR_DATALOADER_TASK_2_1630646182978</t>
  </si>
  <si>
    <t>Fri, Sep 3, 2021, 05:16:22 UTC</t>
  </si>
  <si>
    <t>Fri, Sep 3, 2021, 05:19:10 UTC</t>
  </si>
  <si>
    <t>2 minutes, 47 seconds</t>
  </si>
  <si>
    <t>285d077c-4842-4161-bf9d-142706cfa1eb</t>
  </si>
  <si>
    <t>PSR_DATALOADER_TASK_1_1630646183995</t>
  </si>
  <si>
    <t>Fri, Sep 3, 2021, 05:16:23 UTC</t>
  </si>
  <si>
    <t>Fri, Sep 3, 2021, 05:19:09 UTC</t>
  </si>
  <si>
    <t>2 minutes, 45 seconds</t>
  </si>
  <si>
    <t>1c733cc9-821f-4644-8c79-779cef79ce39</t>
  </si>
  <si>
    <t>PSR_DATALOADER_TASK_4_1630646444057</t>
  </si>
  <si>
    <t>Fri, Sep 3, 2021, 05:20:44 UTC</t>
  </si>
  <si>
    <t>Fri, Sep 3, 2021, 05:23:20 UTC</t>
  </si>
  <si>
    <t>8e0a3f6b-b33e-4b68-8f44-f3f9c66a13aa</t>
  </si>
  <si>
    <t>PSR_DATALOADER_TASK_3_1630646445731</t>
  </si>
  <si>
    <t>Fri, Sep 3, 2021, 05:20:45 UTC</t>
  </si>
  <si>
    <t>Fri, Sep 3, 2021, 05:23:23 UTC</t>
  </si>
  <si>
    <t>2 minutes, 37 seconds</t>
  </si>
  <si>
    <t>4cb6a4fa-4485-471f-9f07-98509b0beb69</t>
  </si>
  <si>
    <t>PSR_DATALOADER_TASK_6_1630646692802</t>
  </si>
  <si>
    <t>Fri, Sep 3, 2021, 05:24:52 UTC</t>
  </si>
  <si>
    <t>Fri, Sep 3, 2021, 05:26:54 UTC</t>
  </si>
  <si>
    <t>669c60de-ed95-4de9-8fa6-6784ffe62ecf</t>
  </si>
  <si>
    <t>PSR_DATALOADER_TASK_5_1630646718050</t>
  </si>
  <si>
    <t>Fri, Sep 3, 2021, 05:25:18 UTC</t>
  </si>
  <si>
    <t>Fri, Sep 3, 2021, 05:27:21 UTC</t>
  </si>
  <si>
    <t>11245fe5-2b30-49a0-8eed-8675f10b8a05</t>
  </si>
  <si>
    <t>PSR_DATALOADER_TASK_8_1630646839405</t>
  </si>
  <si>
    <t>Fri, Sep 3, 2021, 05:27:19 UTC</t>
  </si>
  <si>
    <t>Fri, Sep 3, 2021, 05:29:21 UTC</t>
  </si>
  <si>
    <t>3f7eeebc-63d6-43b0-af38-634d5017fe74</t>
  </si>
  <si>
    <t>PSR_DATALOADER_TASK_7_1630646968593</t>
  </si>
  <si>
    <t>Fri, Sep 3, 2021, 05:29:28 UTC</t>
  </si>
  <si>
    <t>Fri, Sep 3, 2021, 05:31:26 UTC</t>
  </si>
  <si>
    <t>bbd2b56e-8a82-4ac0-82fc-d226b6dc8e7a</t>
  </si>
  <si>
    <t>PSR_DATALOADER_TASK_10_1630647090163</t>
  </si>
  <si>
    <t>Fri, Sep 3, 2021, 05:31:30 UTC</t>
  </si>
  <si>
    <t>Fri, Sep 3, 2021, 05:33:25 UTC</t>
  </si>
  <si>
    <t>1 minute, 55 seconds</t>
  </si>
  <si>
    <t>9e5d594f-a98d-4d90-956b-cca787b6698f</t>
  </si>
  <si>
    <t>PSR_DATALOADER_TASK_9_1630647115577</t>
  </si>
  <si>
    <t>Fri, Sep 3, 2021, 05:31:55 UTC</t>
  </si>
  <si>
    <t>Fri, Sep 3, 2021, 05:33:57 UTC</t>
  </si>
  <si>
    <t>827dae47-b882-4a69-b3f8-f5c1cdd993ad</t>
  </si>
  <si>
    <t>PSR_DATALOADER_TASK_12_1630647235887</t>
  </si>
  <si>
    <t>Fri, Sep 3, 2021, 05:33:55 UTC</t>
  </si>
  <si>
    <t>Fri, Sep 3, 2021, 05:35:51 UTC</t>
  </si>
  <si>
    <t>3acc21cc-d0c1-47f2-9fbf-a949f19744f9</t>
  </si>
  <si>
    <t>PSR_DATALOADER_TASK_11_1630647263680</t>
  </si>
  <si>
    <t>Fri, Sep 3, 2021, 05:34:23 UTC</t>
  </si>
  <si>
    <t>Fri, Sep 3, 2021, 05:36:16 UTC</t>
  </si>
  <si>
    <t>e13a14dd-9945-4495-b29b-3c16e9c7857f</t>
  </si>
  <si>
    <t>PSR_DATALOADER_TASK_14_1630647379795</t>
  </si>
  <si>
    <t>Fri, Sep 3, 2021, 05:36:19 UTC</t>
  </si>
  <si>
    <t>Fri, Sep 3, 2021, 05:38:46 UTC</t>
  </si>
  <si>
    <t>e94d6dfd-4042-4113-bf26-4a9895e172dd</t>
  </si>
  <si>
    <t>PSR_DATALOADER_TASK_13_1630647402271</t>
  </si>
  <si>
    <t>Fri, Sep 3, 2021, 05:36:42 UTC</t>
  </si>
  <si>
    <t>Fri, Sep 3, 2021, 05:39:01 UTC</t>
  </si>
  <si>
    <t>8a6b4c9b-26c7-4787-8af4-347574340e7f</t>
  </si>
  <si>
    <t>PSR_DATALOADER_TASK_16_1630647626616</t>
  </si>
  <si>
    <t>Fri, Sep 3, 2021, 05:40:26 UTC</t>
  </si>
  <si>
    <t>Fri, Sep 3, 2021, 05:43:05 UTC</t>
  </si>
  <si>
    <t>2 minutes, 38 seconds</t>
  </si>
  <si>
    <t>0834ca72-ce35-4ced-8e18-0fdd4413866f</t>
  </si>
  <si>
    <t>PSR_DATALOADER_TASK_15_1630647640924</t>
  </si>
  <si>
    <t>Fri, Sep 3, 2021, 05:40:40 UTC</t>
  </si>
  <si>
    <t>Fri, Sep 3, 2021, 05:43:16 UTC</t>
  </si>
  <si>
    <t>45b196ad-af31-4cd2-96d5-400b9f8edc4e</t>
  </si>
  <si>
    <t>PSR_DATALOADER_TASK_18_1630647880328</t>
  </si>
  <si>
    <t>Fri, Sep 3, 2021, 05:44:40 UTC</t>
  </si>
  <si>
    <t>Fri, Sep 3, 2021, 05:46:36 UTC</t>
  </si>
  <si>
    <t>998e61c1-d4f8-48dc-a747-577b62684689</t>
  </si>
  <si>
    <t>PSR_DATALOADER_TASK_17_1630647902700</t>
  </si>
  <si>
    <t>Fri, Sep 3, 2021, 05:45:02 UTC</t>
  </si>
  <si>
    <t>Fri, Sep 3, 2021, 05:46:59 UTC</t>
  </si>
  <si>
    <t>aeed10f3-8fd4-4ac7-9ea6-860af82e32e2</t>
  </si>
  <si>
    <t>PSR_DATALOADER_TASK_20_1630648021062</t>
  </si>
  <si>
    <t>Fri, Sep 3, 2021, 05:47:01 UTC</t>
  </si>
  <si>
    <t>Fri, Sep 3, 2021, 05:48:56 UTC</t>
  </si>
  <si>
    <t>1f07d3db-7f84-495e-94ab-94fcb2479e76</t>
  </si>
  <si>
    <t>PSR_DATALOADER_TASK_19_1630648054830</t>
  </si>
  <si>
    <t>Fri, Sep 3, 2021, 05:47:34 UTC</t>
  </si>
  <si>
    <t>Fri, Sep 3, 2021, 05:49:28 UTC</t>
  </si>
  <si>
    <t>94651963-b6a2-4c2e-9599-76d152d406df</t>
  </si>
  <si>
    <t>PSR_DATALOADER_TASK_22_1630648169328</t>
  </si>
  <si>
    <t>Fri, Sep 3, 2021, 05:49:29 UTC</t>
  </si>
  <si>
    <t>Fri, Sep 3, 2021, 05:51:28 UTC</t>
  </si>
  <si>
    <t>ccff5c1b-fd06-4e03-a68f-107322f1bff5</t>
  </si>
  <si>
    <t>PSR_DATALOADER_TASK_21_1630648208957</t>
  </si>
  <si>
    <t>Fri, Sep 3, 2021, 05:50:08 UTC</t>
  </si>
  <si>
    <t>Fri, Sep 3, 2021, 05:52:14 UTC</t>
  </si>
  <si>
    <t>2 minutes, 5 seconds</t>
  </si>
  <si>
    <t>77d39fde-4a86-4269-bdd7-3f20865b0496</t>
  </si>
  <si>
    <t>PSR_DATALOADER_TASK_23_1630648355087</t>
  </si>
  <si>
    <t>Fri, Sep 3, 2021, 05:52:35 UTC</t>
  </si>
  <si>
    <t>Fri, Sep 3, 2021, 05:54:30 UTC</t>
  </si>
  <si>
    <t>422624da-0541-42e6-8bb1-be9964c4de0b</t>
  </si>
  <si>
    <t>PSR_DATALOADER_TASK_24_1630648410209</t>
  </si>
  <si>
    <t>Fri, Sep 3, 2021, 05:53:30 UTC</t>
  </si>
  <si>
    <t>Fri, Sep 3, 2021, 05:55:22 UTC</t>
  </si>
  <si>
    <t>59ba4984-e917-4f5d-b0ca-8d16fab73e96</t>
  </si>
  <si>
    <t>PSR_DATALOADER_TASK_25_1630648620559</t>
  </si>
  <si>
    <t>Fri, Sep 3, 2021, 05:57:00 UTC</t>
  </si>
  <si>
    <t>Fri, Sep 3, 2021, 05:59:16 UTC</t>
  </si>
  <si>
    <t>2 minutes, 15 seconds</t>
  </si>
  <si>
    <t>afef74b8-77de-4ad4-8b76-7cb0176e94a1</t>
  </si>
  <si>
    <t>45 minutes, 19 seconds</t>
  </si>
  <si>
    <t>45 mins 13 seconds</t>
  </si>
  <si>
    <t>44 mins 1 second</t>
  </si>
  <si>
    <t>46 mins 18 seconds</t>
  </si>
  <si>
    <t>2 mins 7 seconds</t>
  </si>
  <si>
    <t>1 min 8 seconds</t>
  </si>
  <si>
    <t>2 min 9 seconds</t>
  </si>
  <si>
    <t>PSR_PIPELINETASK_COMPLEX_50DL_1_1631520916479</t>
  </si>
  <si>
    <t>Mon, Sep 13, 2021, 08:15:16 UTC</t>
  </si>
  <si>
    <t>Mon, Sep 13, 2021, 09:44:18 UTC</t>
  </si>
  <si>
    <t>1 hour, 29 minutes, 1 second</t>
  </si>
  <si>
    <t>25c5eab7-3854-4c12-90b8-b6f8cf08af01</t>
  </si>
  <si>
    <t>PSR_DATALOADER_TASK_2_1631521009334</t>
  </si>
  <si>
    <t>Mon, Sep 13, 2021, 08:16:49 UTC</t>
  </si>
  <si>
    <t>Mon, Sep 13, 2021, 08:19:17 UTC</t>
  </si>
  <si>
    <t>2 minutes, 28 seconds</t>
  </si>
  <si>
    <t>0c467678-82a6-4b18-836c-c4d47a79511d</t>
  </si>
  <si>
    <t>PSR_DATALOADER_TASK_1_1631521013130</t>
  </si>
  <si>
    <t>Mon, Sep 13, 2021, 08:16:53 UTC</t>
  </si>
  <si>
    <t>Mon, Sep 13, 2021, 08:19:22 UTC</t>
  </si>
  <si>
    <t>2 minutes, 29 seconds</t>
  </si>
  <si>
    <t>9b379b08-c707-441e-976f-3a2a1ef18f64</t>
  </si>
  <si>
    <t>PSR_DATALOADER_TASK_4_1631521269892</t>
  </si>
  <si>
    <t>Mon, Sep 13, 2021, 08:21:09 UTC</t>
  </si>
  <si>
    <t>Mon, Sep 13, 2021, 08:23:09 UTC</t>
  </si>
  <si>
    <t>6a9a53b7-02e4-4ecf-9a44-8b44187d11c3</t>
  </si>
  <si>
    <t>PSR_DATALOADER_TASK_3_1631521277874</t>
  </si>
  <si>
    <t>Mon, Sep 13, 2021, 08:21:17 UTC</t>
  </si>
  <si>
    <t>Mon, Sep 13, 2021, 08:23:13 UTC</t>
  </si>
  <si>
    <t>30ac9fe7-c46e-4527-b975-ba8c161aa01b</t>
  </si>
  <si>
    <t>PSR_DATALOADER_TASK_5_1631521419087</t>
  </si>
  <si>
    <t>Mon, Sep 13, 2021, 08:23:39 UTC</t>
  </si>
  <si>
    <t>Mon, Sep 13, 2021, 08:25:31 UTC</t>
  </si>
  <si>
    <t>d9ce0834-af0e-4983-9e9e-ce3d72897c8e</t>
  </si>
  <si>
    <t>PSR_DATALOADER_TASK_6_1631521518448</t>
  </si>
  <si>
    <t>Mon, Sep 13, 2021, 08:25:18 UTC</t>
  </si>
  <si>
    <t>Mon, Sep 13, 2021, 08:27:24 UTC</t>
  </si>
  <si>
    <t>132ad254-3566-4d9f-aceb-27b7090c1a07</t>
  </si>
  <si>
    <t>PSR_DATALOADER_TASK_7_1631521563357</t>
  </si>
  <si>
    <t>Mon, Sep 13, 2021, 08:26:03 UTC</t>
  </si>
  <si>
    <t>Mon, Sep 13, 2021, 08:28:21 UTC</t>
  </si>
  <si>
    <t>2 minutes, 18 seconds</t>
  </si>
  <si>
    <t>8fba9722-8495-49a4-9eea-a327f023a2af</t>
  </si>
  <si>
    <t>PSR_DATALOADER_TASK_8_1631521767582</t>
  </si>
  <si>
    <t>Mon, Sep 13, 2021, 08:29:27 UTC</t>
  </si>
  <si>
    <t>Mon, Sep 13, 2021, 08:31:26 UTC</t>
  </si>
  <si>
    <t>d65b900b-1f5f-4f01-ba65-df6f8ad76256</t>
  </si>
  <si>
    <t>PSR_DATALOADER_TASK_9_1631521837051</t>
  </si>
  <si>
    <t>Mon, Sep 13, 2021, 08:30:37 UTC</t>
  </si>
  <si>
    <t>Mon, Sep 13, 2021, 08:32:36 UTC</t>
  </si>
  <si>
    <t>65af5c42-7bf6-4678-818f-52114a7b6aa5</t>
  </si>
  <si>
    <t>PSR_DATALOADER_TASK_11_1631521987888</t>
  </si>
  <si>
    <t>Mon, Sep 13, 2021, 08:33:07 UTC</t>
  </si>
  <si>
    <t>Mon, Sep 13, 2021, 08:35:01 UTC</t>
  </si>
  <si>
    <t>4c16a780-d938-441f-ac2d-8270255b914d</t>
  </si>
  <si>
    <t>PSR_DATALOADER_TASK_10_1631522011478</t>
  </si>
  <si>
    <t>Mon, Sep 13, 2021, 08:33:31 UTC</t>
  </si>
  <si>
    <t>Mon, Sep 13, 2021, 08:35:26 UTC</t>
  </si>
  <si>
    <t>93b85ea4-ef36-4237-b9d4-6c0942ef5831</t>
  </si>
  <si>
    <t>PSR_DATALOADER_TASK_13_1631522139563</t>
  </si>
  <si>
    <t>Mon, Sep 13, 2021, 08:35:39 UTC</t>
  </si>
  <si>
    <t>Mon, Sep 13, 2021, 08:37:36 UTC</t>
  </si>
  <si>
    <t>d34cb6b9-25a0-41be-974e-d07d0f30fbb5</t>
  </si>
  <si>
    <t>PSR_DATALOADER_TASK_12_1631522260295</t>
  </si>
  <si>
    <t>Mon, Sep 13, 2021, 08:37:40 UTC</t>
  </si>
  <si>
    <t>Mon, Sep 13, 2021, 08:39:39 UTC</t>
  </si>
  <si>
    <t>408bee1b-88cb-44b9-a4df-a2d53c120324</t>
  </si>
  <si>
    <t>PSR_DATALOADER_TASK_15_1631522384185</t>
  </si>
  <si>
    <t>Mon, Sep 13, 2021, 08:39:44 UTC</t>
  </si>
  <si>
    <t>Mon, Sep 13, 2021, 08:41:57 UTC</t>
  </si>
  <si>
    <t>2 minutes, 13 seconds</t>
  </si>
  <si>
    <t>1160dc9e-6514-4c95-9132-81149d8824be</t>
  </si>
  <si>
    <t>PSR_DATALOADER_TASK_14_1631522507493</t>
  </si>
  <si>
    <t>Mon, Sep 13, 2021, 08:41:47 UTC</t>
  </si>
  <si>
    <t>Mon, Sep 13, 2021, 08:43:47 UTC</t>
  </si>
  <si>
    <t>9318d9ce-5d97-4759-ac06-66f5e679bc48</t>
  </si>
  <si>
    <t>PSR_DATALOADER_TASK_17_1631522634258</t>
  </si>
  <si>
    <t>Mon, Sep 13, 2021, 08:43:54 UTC</t>
  </si>
  <si>
    <t>Mon, Sep 13, 2021, 08:45:55 UTC</t>
  </si>
  <si>
    <t>605c6089-bbc8-4929-afdd-04c43414dc43</t>
  </si>
  <si>
    <t>PSR_DATALOADER_TASK_16_1631522665272</t>
  </si>
  <si>
    <t>Mon, Sep 13, 2021, 08:44:25 UTC</t>
  </si>
  <si>
    <t>Mon, Sep 13, 2021, 08:46:19 UTC</t>
  </si>
  <si>
    <t>fb71883e-ed35-4147-9c9a-52ec072165d7</t>
  </si>
  <si>
    <t>PSR_DATALOADER_TASK_18_1631522814948</t>
  </si>
  <si>
    <t>Mon, Sep 13, 2021, 08:46:54 UTC</t>
  </si>
  <si>
    <t>Mon, Sep 13, 2021, 08:48:48 UTC</t>
  </si>
  <si>
    <t>046eff01-60ec-40bb-84ff-ed5e09c81492</t>
  </si>
  <si>
    <t>PSR_DATALOADER_TASK_19_1631522876281</t>
  </si>
  <si>
    <t>Mon, Sep 13, 2021, 08:47:56 UTC</t>
  </si>
  <si>
    <t>Mon, Sep 13, 2021, 08:49:48 UTC</t>
  </si>
  <si>
    <t>2ff3ab04-b32e-4b3d-96e2-fed13d3e6807</t>
  </si>
  <si>
    <t>PSR_DATALOADER_TASK_20_1631522966425</t>
  </si>
  <si>
    <t>Mon, Sep 13, 2021, 08:49:26 UTC</t>
  </si>
  <si>
    <t>Mon, Sep 13, 2021, 08:51:21 UTC</t>
  </si>
  <si>
    <t>6b9feb45-0113-4aec-bf1b-a082f97bc785</t>
  </si>
  <si>
    <t>PSR_DATALOADER_TASK_21_1631523039818</t>
  </si>
  <si>
    <t>Mon, Sep 13, 2021, 08:50:39 UTC</t>
  </si>
  <si>
    <t>Mon, Sep 13, 2021, 08:52:36 UTC</t>
  </si>
  <si>
    <t>b35e781a-77f7-4bf1-b912-cce8877796aa</t>
  </si>
  <si>
    <t>PSR_DATALOADER_TASK_22_1631523114884</t>
  </si>
  <si>
    <t>Mon, Sep 13, 2021, 08:51:54 UTC</t>
  </si>
  <si>
    <t>Mon, Sep 13, 2021, 08:53:49 UTC</t>
  </si>
  <si>
    <t>d9e75d47-1314-4b92-80e6-b9eb6868eb71</t>
  </si>
  <si>
    <t>PSR_DATALOADER_TASK_23_1631523177866</t>
  </si>
  <si>
    <t>Mon, Sep 13, 2021, 08:52:57 UTC</t>
  </si>
  <si>
    <t>Mon, Sep 13, 2021, 08:54:56 UTC</t>
  </si>
  <si>
    <t>e25bc08d-a47e-4333-971b-d3661dbed554</t>
  </si>
  <si>
    <t>PSR_DATALOADER_TASK_24_1631523276266</t>
  </si>
  <si>
    <t>Mon, Sep 13, 2021, 08:54:36 UTC</t>
  </si>
  <si>
    <t>Mon, Sep 13, 2021, 08:56:40 UTC</t>
  </si>
  <si>
    <t>2 minutes, 4 seconds</t>
  </si>
  <si>
    <t>46da8b91-e72f-4880-b146-9099b297a05e</t>
  </si>
  <si>
    <t>PSR_DATALOADER_TASK_25_1631523338313</t>
  </si>
  <si>
    <t>Mon, Sep 13, 2021, 08:55:38 UTC</t>
  </si>
  <si>
    <t>Mon, Sep 13, 2021, 08:57:54 UTC</t>
  </si>
  <si>
    <t>9a30c8b3-cc90-4045-91d3-e4da6314102b</t>
  </si>
  <si>
    <t>PSR_DATALOADER_TASK_26_1631523525248</t>
  </si>
  <si>
    <t>Mon, Sep 13, 2021, 08:58:45 UTC</t>
  </si>
  <si>
    <t>Mon, Sep 13, 2021, 09:00:40 UTC</t>
  </si>
  <si>
    <t>796a9c9f-36e3-4641-911d-862f47787c84</t>
  </si>
  <si>
    <t>PSR_DATALOADER_TASK_27_1631523586362</t>
  </si>
  <si>
    <t>Mon, Sep 13, 2021, 08:59:46 UTC</t>
  </si>
  <si>
    <t>Mon, Sep 13, 2021, 09:01:43 UTC</t>
  </si>
  <si>
    <t>edef786b-beff-4392-904f-974b4d72d8d4</t>
  </si>
  <si>
    <t>PSR_DATALOADER_TASK_28_1631523669097</t>
  </si>
  <si>
    <t>Mon, Sep 13, 2021, 09:01:09 UTC</t>
  </si>
  <si>
    <t>Mon, Sep 13, 2021, 09:03:10 UTC</t>
  </si>
  <si>
    <t>68cbcea3-3607-433c-9e8a-ff06db3a3566</t>
  </si>
  <si>
    <t>PSR_DATALOADER_TASK_29_1631523744070</t>
  </si>
  <si>
    <t>Mon, Sep 13, 2021, 09:02:24 UTC</t>
  </si>
  <si>
    <t>Mon, Sep 13, 2021, 09:04:17 UTC</t>
  </si>
  <si>
    <t>1ee84a24-5470-4ae0-b7e9-849a63a839a3</t>
  </si>
  <si>
    <t>PSR_DATALOADER_TASK_30_1631523818728</t>
  </si>
  <si>
    <t>Mon, Sep 13, 2021, 09:03:38 UTC</t>
  </si>
  <si>
    <t>Mon, Sep 13, 2021, 09:05:33 UTC</t>
  </si>
  <si>
    <t>8aacc0dc-d0f1-4553-8887-2689b2fa7d6a</t>
  </si>
  <si>
    <t>PSR_DATALOADER_TASK_31_1631523886850</t>
  </si>
  <si>
    <t>Mon, Sep 13, 2021, 09:04:46 UTC</t>
  </si>
  <si>
    <t>Mon, Sep 13, 2021, 09:06:43 UTC</t>
  </si>
  <si>
    <t>4a998480-c46c-4bb1-9062-4e31f43a5224</t>
  </si>
  <si>
    <t>PSR_DATALOADER_TASK_32_1631523959782</t>
  </si>
  <si>
    <t>Mon, Sep 13, 2021, 09:05:59 UTC</t>
  </si>
  <si>
    <t>Mon, Sep 13, 2021, 09:08:07 UTC</t>
  </si>
  <si>
    <t>2 minutes, 7 seconds</t>
  </si>
  <si>
    <t>25e17462-25fc-4bbf-9262-083fa31d3596</t>
  </si>
  <si>
    <t>PSR_DATALOADER_TASK_33_1631524128976</t>
  </si>
  <si>
    <t>Mon, Sep 13, 2021, 09:08:48 UTC</t>
  </si>
  <si>
    <t>Mon, Sep 13, 2021, 09:10:48 UTC</t>
  </si>
  <si>
    <t>07cbfb64-2a49-432b-9123-5c76efd0e00b</t>
  </si>
  <si>
    <t>PSR_DATALOADER_TASK_34_1631524202482</t>
  </si>
  <si>
    <t>Mon, Sep 13, 2021, 09:10:02 UTC</t>
  </si>
  <si>
    <t>Mon, Sep 13, 2021, 09:12:09 UTC</t>
  </si>
  <si>
    <t>f595dd53-9010-4798-80d7-6fef47c05227</t>
  </si>
  <si>
    <t>PSR_DATALOADER_TASK_35_1631524370545</t>
  </si>
  <si>
    <t>Mon, Sep 13, 2021, 09:12:50 UTC</t>
  </si>
  <si>
    <t>Mon, Sep 13, 2021, 09:14:41 UTC</t>
  </si>
  <si>
    <t>697a7679-7bff-4bee-90a2-c26df97f2a38</t>
  </si>
  <si>
    <t>PSR_DATALOADER_TASK_36_1631524461678</t>
  </si>
  <si>
    <t>Mon, Sep 13, 2021, 09:14:21 UTC</t>
  </si>
  <si>
    <t>Mon, Sep 13, 2021, 09:16:18 UTC</t>
  </si>
  <si>
    <t>9f9a55b0-2e11-4654-ac16-81573d6cad1b</t>
  </si>
  <si>
    <t>PSR_DATALOADER_TASK_37_1631524521495</t>
  </si>
  <si>
    <t>Mon, Sep 13, 2021, 09:15:21 UTC</t>
  </si>
  <si>
    <t>Mon, Sep 13, 2021, 09:17:25 UTC</t>
  </si>
  <si>
    <t>97fe281c-42e4-417d-9c55-29f736dacdcd</t>
  </si>
  <si>
    <t>PSR_DATALOADER_TASK_38_1631524714760</t>
  </si>
  <si>
    <t>Mon, Sep 13, 2021, 09:18:34 UTC</t>
  </si>
  <si>
    <t>Mon, Sep 13, 2021, 09:20:29 UTC</t>
  </si>
  <si>
    <t>8a0668ec-6c5f-4ac4-b2d0-306059dd1b60</t>
  </si>
  <si>
    <t>PSR_DATALOADER_TASK_39_1631524761928</t>
  </si>
  <si>
    <t>Mon, Sep 13, 2021, 09:19:21 UTC</t>
  </si>
  <si>
    <t>Mon, Sep 13, 2021, 09:21:17 UTC</t>
  </si>
  <si>
    <t>dadd0a3f-b8bf-4c51-a69f-76b750fc6050</t>
  </si>
  <si>
    <t>PSR_DATALOADER_TASK_40_1631524853850</t>
  </si>
  <si>
    <t>Mon, Sep 13, 2021, 09:20:53 UTC</t>
  </si>
  <si>
    <t>Mon, Sep 13, 2021, 09:22:50 UTC</t>
  </si>
  <si>
    <t>453b3840-599c-4a0c-b5a8-5dc0ed6b9528</t>
  </si>
  <si>
    <t>PSR_DATALOADER_TASK_41_1631524997525</t>
  </si>
  <si>
    <t>Mon, Sep 13, 2021, 09:23:17 UTC</t>
  </si>
  <si>
    <t>Mon, Sep 13, 2021, 09:25:50 UTC</t>
  </si>
  <si>
    <t>2 minutes, 32 seconds</t>
  </si>
  <si>
    <t>232e47b7-c5d3-437c-b3d7-dc163fd310d7</t>
  </si>
  <si>
    <t>PSR_DATALOADER_TASK_42_1631524998531</t>
  </si>
  <si>
    <t>Mon, Sep 13, 2021, 09:23:18 UTC</t>
  </si>
  <si>
    <t>Mon, Sep 13, 2021, 09:25:53 UTC</t>
  </si>
  <si>
    <t>2 minutes, 34 seconds</t>
  </si>
  <si>
    <t>2ac9a2ca-a78b-48d3-8119-46c9bc2282b2</t>
  </si>
  <si>
    <t>PSR_DATALOADER_TASK_43_1631525241445</t>
  </si>
  <si>
    <t>Mon, Sep 13, 2021, 09:27:21 UTC</t>
  </si>
  <si>
    <t>Mon, Sep 13, 2021, 09:29:53 UTC</t>
  </si>
  <si>
    <t>28385781-038c-4486-88c4-fa121fc926f8</t>
  </si>
  <si>
    <t>PSR_DATALOADER_TASK_44_1631525252478</t>
  </si>
  <si>
    <t>Mon, Sep 13, 2021, 09:27:32 UTC</t>
  </si>
  <si>
    <t>Mon, Sep 13, 2021, 09:29:57 UTC</t>
  </si>
  <si>
    <t>bd671669-c4b9-4046-9b77-74a6cd67bfbf</t>
  </si>
  <si>
    <t>PSR_DATALOADER_TASK_45_1631525488243</t>
  </si>
  <si>
    <t>Mon, Sep 13, 2021, 09:31:28 UTC</t>
  </si>
  <si>
    <t>Mon, Sep 13, 2021, 09:34:00 UTC</t>
  </si>
  <si>
    <t>f21437f1-d807-47a6-8adb-59550bfd878e</t>
  </si>
  <si>
    <t>PSR_DATALOADER_TASK_46_1631525505053</t>
  </si>
  <si>
    <t>Mon, Sep 13, 2021, 09:31:45 UTC</t>
  </si>
  <si>
    <t>Mon, Sep 13, 2021, 09:34:10 UTC</t>
  </si>
  <si>
    <t>48e3dc3c-1d9d-4968-b561-a494a0179603</t>
  </si>
  <si>
    <t>PSR_DATALOADER_TASK_47_1631525746374</t>
  </si>
  <si>
    <t>Mon, Sep 13, 2021, 09:35:46 UTC</t>
  </si>
  <si>
    <t>Mon, Sep 13, 2021, 09:38:26 UTC</t>
  </si>
  <si>
    <t>2 minutes, 40 seconds</t>
  </si>
  <si>
    <t>476e77cc-eee9-4870-96fd-74a4cebb599d</t>
  </si>
  <si>
    <t>PSR_DATALOADER_TASK_48_1631525746899</t>
  </si>
  <si>
    <t>Mon, Sep 13, 2021, 09:38:27 UTC</t>
  </si>
  <si>
    <t>9173aaf0-767a-497d-9f6e-8a8e90f8a90f</t>
  </si>
  <si>
    <t>PSR_DATALOADER_TASK_50_1631525990013</t>
  </si>
  <si>
    <t>Mon, Sep 13, 2021, 09:39:50 UTC</t>
  </si>
  <si>
    <t>Mon, Sep 13, 2021, 09:42:27 UTC</t>
  </si>
  <si>
    <t>7c8cf21e-f6e6-44f7-b7e0-e4ee7b6c158d</t>
  </si>
  <si>
    <t>PSR_DATALOADER_TASK_49_1631525995804</t>
  </si>
  <si>
    <t>Mon, Sep 13, 2021, 09:39:55 UTC</t>
  </si>
  <si>
    <t>Mon, Sep 13, 2021, 09:42:36 UTC</t>
  </si>
  <si>
    <t>4c7c5621-8ddc-4c70-8df2-139dd39f093d</t>
  </si>
  <si>
    <t>PSR_PIPELINETASK_COMPLEX_50DL_1_1631538918272</t>
  </si>
  <si>
    <t>Mon, Sep 13, 2021, 13:15:18 UTC</t>
  </si>
  <si>
    <t>Mon, Sep 13, 2021, 14:47:41 UTC</t>
  </si>
  <si>
    <t>1 hour, 32 minutes, 23 seconds</t>
  </si>
  <si>
    <t>98305427-29ce-44a2-a2b1-51374303b2dd</t>
  </si>
  <si>
    <t>PSR_DATALOADER_TASK_1_1631539021803</t>
  </si>
  <si>
    <t>Mon, Sep 13, 2021, 13:17:01 UTC</t>
  </si>
  <si>
    <t>Mon, Sep 13, 2021, 13:19:30 UTC</t>
  </si>
  <si>
    <t>7ff2bb49-229a-4ae5-8c89-7dd0e47e0fad</t>
  </si>
  <si>
    <t>PSR_DATALOADER_TASK_2_1631539024223</t>
  </si>
  <si>
    <t>Mon, Sep 13, 2021, 13:17:04 UTC</t>
  </si>
  <si>
    <t>d19d5f84-83a1-48fa-8b23-6dacaf909a9e</t>
  </si>
  <si>
    <t>PSR_DATALOADER_TASK_3_1631539285848</t>
  </si>
  <si>
    <t>Mon, Sep 13, 2021, 13:21:25 UTC</t>
  </si>
  <si>
    <t>Mon, Sep 13, 2021, 13:23:21 UTC</t>
  </si>
  <si>
    <t>04cf1946-8985-4a70-b18a-d0ede1045048</t>
  </si>
  <si>
    <t>PSR_DATALOADER_TASK_4_1631539310192</t>
  </si>
  <si>
    <t>Mon, Sep 13, 2021, 13:21:50 UTC</t>
  </si>
  <si>
    <t>Mon, Sep 13, 2021, 13:23:48 UTC</t>
  </si>
  <si>
    <t>befa313a-281c-445c-94b3-27a69d55bc08</t>
  </si>
  <si>
    <t>PSR_DATALOADER_TASK_5_1631539435658</t>
  </si>
  <si>
    <t>Mon, Sep 13, 2021, 13:23:55 UTC</t>
  </si>
  <si>
    <t>Mon, Sep 13, 2021, 13:25:51 UTC</t>
  </si>
  <si>
    <t>7d3c266d-6417-4fc7-9162-550dd90628de</t>
  </si>
  <si>
    <t>PSR_DATALOADER_TASK_6_1631539463797</t>
  </si>
  <si>
    <t>Mon, Sep 13, 2021, 13:24:23 UTC</t>
  </si>
  <si>
    <t>Mon, Sep 13, 2021, 13:26:26 UTC</t>
  </si>
  <si>
    <t>ab83ae60-0eb8-4a19-9762-ab64b218ca9d</t>
  </si>
  <si>
    <t>PSR_DATALOADER_TASK_7_1631539597946</t>
  </si>
  <si>
    <t>Mon, Sep 13, 2021, 13:26:37 UTC</t>
  </si>
  <si>
    <t>Mon, Sep 13, 2021, 13:29:00 UTC</t>
  </si>
  <si>
    <t>2 minutes, 22 seconds</t>
  </si>
  <si>
    <t>e66eebcf-2765-455d-83fc-646866841488</t>
  </si>
  <si>
    <t>PSR_DATALOADER_TASK_8_1631539619420</t>
  </si>
  <si>
    <t>Mon, Sep 13, 2021, 13:26:59 UTC</t>
  </si>
  <si>
    <t>Mon, Sep 13, 2021, 13:28:55 UTC</t>
  </si>
  <si>
    <t>841932be-a1dc-44fa-acb1-fe19d358fe65</t>
  </si>
  <si>
    <t>PSR_DATALOADER_TASK_10_1631539781665</t>
  </si>
  <si>
    <t>Mon, Sep 13, 2021, 13:29:41 UTC</t>
  </si>
  <si>
    <t>Mon, Sep 13, 2021, 13:31:46 UTC</t>
  </si>
  <si>
    <t>00d17f87-2edf-48de-b11b-59b674d5bb4e</t>
  </si>
  <si>
    <t>PSR_DATALOADER_TASK_9_1631539877224</t>
  </si>
  <si>
    <t>Mon, Sep 13, 2021, 13:31:17 UTC</t>
  </si>
  <si>
    <t>Mon, Sep 13, 2021, 13:33:14 UTC</t>
  </si>
  <si>
    <t>528c800b-e0af-4a20-a401-9e2c24b8b70a</t>
  </si>
  <si>
    <t>PSR_DATALOADER_TASK_11_1631540027342</t>
  </si>
  <si>
    <t>Mon, Sep 13, 2021, 13:33:47 UTC</t>
  </si>
  <si>
    <t>Mon, Sep 13, 2021, 13:36:24 UTC</t>
  </si>
  <si>
    <t>5a5999b7-3dc9-4691-b745-681549e88561</t>
  </si>
  <si>
    <t>PSR_DATALOADER_TASK_12_1631540039562</t>
  </si>
  <si>
    <t>Mon, Sep 13, 2021, 13:33:59 UTC</t>
  </si>
  <si>
    <t>Mon, Sep 13, 2021, 13:36:27 UTC</t>
  </si>
  <si>
    <t>bc2c4646-6522-4226-8e13-de2d47feeb55</t>
  </si>
  <si>
    <t>PSR_DATALOADER_TASK_13_1631540282573</t>
  </si>
  <si>
    <t>Mon, Sep 13, 2021, 13:38:02 UTC</t>
  </si>
  <si>
    <t>Mon, Sep 13, 2021, 13:40:35 UTC</t>
  </si>
  <si>
    <t>288e8cd4-2a11-4b9f-8394-b7e6f3e4ed3b</t>
  </si>
  <si>
    <t>PSR_DATALOADER_TASK_14_1631540284836</t>
  </si>
  <si>
    <t>Mon, Sep 13, 2021, 13:38:04 UTC</t>
  </si>
  <si>
    <t>Mon, Sep 13, 2021, 13:40:37 UTC</t>
  </si>
  <si>
    <t>232bda2d-bdca-4a5a-af44-8a577c9841af</t>
  </si>
  <si>
    <t>PSR_DATALOADER_TASK_15_1631540557875</t>
  </si>
  <si>
    <t>Mon, Sep 13, 2021, 13:42:37 UTC</t>
  </si>
  <si>
    <t>Mon, Sep 13, 2021, 13:45:07 UTC</t>
  </si>
  <si>
    <t>a3b656fa-ee72-48f2-9de7-8a47e8ddc9dc</t>
  </si>
  <si>
    <t>PSR_DATALOADER_TASK_16_1631540559891</t>
  </si>
  <si>
    <t>Mon, Sep 13, 2021, 13:42:39 UTC</t>
  </si>
  <si>
    <t>Mon, Sep 13, 2021, 13:45:08 UTC</t>
  </si>
  <si>
    <t>26543e95-f9c0-4b99-825d-122dde60e1c8</t>
  </si>
  <si>
    <t>PSR_DATALOADER_TASK_18_1631540805351</t>
  </si>
  <si>
    <t>Mon, Sep 13, 2021, 13:46:45 UTC</t>
  </si>
  <si>
    <t>Mon, Sep 13, 2021, 13:49:10 UTC</t>
  </si>
  <si>
    <t>0c147c94-709f-44c1-b214-6c8a68e10a5d</t>
  </si>
  <si>
    <t>PSR_DATALOADER_TASK_17_1631540812044</t>
  </si>
  <si>
    <t>Mon, Sep 13, 2021, 13:46:52 UTC</t>
  </si>
  <si>
    <t>Mon, Sep 13, 2021, 13:49:17 UTC</t>
  </si>
  <si>
    <t>d856681b-0a36-4abc-9161-9b8cb212956b</t>
  </si>
  <si>
    <t>PSR_DATALOADER_TASK_20_1631541062717</t>
  </si>
  <si>
    <t>Mon, Sep 13, 2021, 13:51:02 UTC</t>
  </si>
  <si>
    <t>Mon, Sep 13, 2021, 13:53:02 UTC</t>
  </si>
  <si>
    <t>2 minutes</t>
  </si>
  <si>
    <t>20ea313d-8280-464b-977a-f87af25f364a</t>
  </si>
  <si>
    <t>PSR_DATALOADER_TASK_19_1631541082843</t>
  </si>
  <si>
    <t>Mon, Sep 13, 2021, 13:51:22 UTC</t>
  </si>
  <si>
    <t>Mon, Sep 13, 2021, 13:53:17 UTC</t>
  </si>
  <si>
    <t>cda1cf59-5852-4061-b02e-e215975679e0</t>
  </si>
  <si>
    <t>PSR_DATALOADER_TASK_22_1631541223637</t>
  </si>
  <si>
    <t>Mon, Sep 13, 2021, 13:53:43 UTC</t>
  </si>
  <si>
    <t>Mon, Sep 13, 2021, 13:56:08 UTC</t>
  </si>
  <si>
    <t>5e776147-7836-4987-add7-219327f96959</t>
  </si>
  <si>
    <t>PSR_DATALOADER_TASK_21_1631541225198</t>
  </si>
  <si>
    <t>Mon, Sep 13, 2021, 13:53:45 UTC</t>
  </si>
  <si>
    <t>Mon, Sep 13, 2021, 13:56:16 UTC</t>
  </si>
  <si>
    <t>2 minutes, 30 seconds</t>
  </si>
  <si>
    <t>f3e02b71-ef08-4b00-8b60-77037e1ac96a</t>
  </si>
  <si>
    <t>PSR_DATALOADER_TASK_24_1631541489763</t>
  </si>
  <si>
    <t>Mon, Sep 13, 2021, 13:58:09 UTC</t>
  </si>
  <si>
    <t>Mon, Sep 13, 2021, 14:00:08 UTC</t>
  </si>
  <si>
    <t>e96808d0-8baf-429c-ad17-5869299f57e1</t>
  </si>
  <si>
    <t>PSR_DATALOADER_TASK_23_1631541498827</t>
  </si>
  <si>
    <t>Mon, Sep 13, 2021, 13:58:18 UTC</t>
  </si>
  <si>
    <t>Mon, Sep 13, 2021, 14:00:13 UTC</t>
  </si>
  <si>
    <t>f2eaa954-12bc-4a40-9872-77d038f6ec1b</t>
  </si>
  <si>
    <t>PSR_DATALOADER_TASK_26_1631541681435</t>
  </si>
  <si>
    <t>Mon, Sep 13, 2021, 14:01:21 UTC</t>
  </si>
  <si>
    <t>Mon, Sep 13, 2021, 14:03:45 UTC</t>
  </si>
  <si>
    <t>b17b6204-5aea-4644-9c8e-8735592d231f</t>
  </si>
  <si>
    <t>PSR_DATALOADER_TASK_25_1631541688611</t>
  </si>
  <si>
    <t>Mon, Sep 13, 2021, 14:01:28 UTC</t>
  </si>
  <si>
    <t>Mon, Sep 13, 2021, 14:03:53 UTC</t>
  </si>
  <si>
    <t>dae62e71-a537-4b40-ad8b-81bed3e3df21</t>
  </si>
  <si>
    <t>PSR_DATALOADER_TASK_27_1631541948258</t>
  </si>
  <si>
    <t>Mon, Sep 13, 2021, 14:05:48 UTC</t>
  </si>
  <si>
    <t>Mon, Sep 13, 2021, 14:08:25 UTC</t>
  </si>
  <si>
    <t>d76cd384-ce57-4a2b-bd66-ed936afdb1bb</t>
  </si>
  <si>
    <t>PSR_DATALOADER_TASK_28_1631541949692</t>
  </si>
  <si>
    <t>Mon, Sep 13, 2021, 14:05:49 UTC</t>
  </si>
  <si>
    <t>Mon, Sep 13, 2021, 14:08:27 UTC</t>
  </si>
  <si>
    <t>691ccb85-64e8-4ebd-b1ba-f89ff42bec6e</t>
  </si>
  <si>
    <t>PSR_DATALOADER_TASK_29_1631542210095</t>
  </si>
  <si>
    <t>Mon, Sep 13, 2021, 14:10:10 UTC</t>
  </si>
  <si>
    <t>Mon, Sep 13, 2021, 14:12:15 UTC</t>
  </si>
  <si>
    <t>c4b1ee89-5a77-4de3-b5db-4d1117e77431</t>
  </si>
  <si>
    <t>PSR_DATALOADER_TASK_30_1631542226963</t>
  </si>
  <si>
    <t>Mon, Sep 13, 2021, 14:10:26 UTC</t>
  </si>
  <si>
    <t>Mon, Sep 13, 2021, 14:12:33 UTC</t>
  </si>
  <si>
    <t>b8ecbfd5-036c-46c1-804b-41c7551d11d1</t>
  </si>
  <si>
    <t>PSR_DATALOADER_TASK_31_1631542366618</t>
  </si>
  <si>
    <t>Mon, Sep 13, 2021, 14:12:46 UTC</t>
  </si>
  <si>
    <t>Mon, Sep 13, 2021, 14:15:24 UTC</t>
  </si>
  <si>
    <t>e6106791-9a05-4a7d-9b21-2dcd7c86930f</t>
  </si>
  <si>
    <t>PSR_DATALOADER_TASK_32_1631542383188</t>
  </si>
  <si>
    <t>Mon, Sep 13, 2021, 14:13:03 UTC</t>
  </si>
  <si>
    <t>Mon, Sep 13, 2021, 14:15:33 UTC</t>
  </si>
  <si>
    <t>d231571f-dd0b-43a4-bfcf-38d647f0d505</t>
  </si>
  <si>
    <t>PSR_DATALOADER_TASK_33_1631542629303</t>
  </si>
  <si>
    <t>Mon, Sep 13, 2021, 14:17:09 UTC</t>
  </si>
  <si>
    <t>Mon, Sep 13, 2021, 14:19:03 UTC</t>
  </si>
  <si>
    <t>30abb650-db3c-4f48-b9e1-d0913f365365</t>
  </si>
  <si>
    <t>PSR_DATALOADER_TASK_34_1631542646329</t>
  </si>
  <si>
    <t>Mon, Sep 13, 2021, 14:17:26 UTC</t>
  </si>
  <si>
    <t>Mon, Sep 13, 2021, 14:19:18 UTC</t>
  </si>
  <si>
    <t>ea994259-258c-4bbd-b6b6-0b520b4f85ea</t>
  </si>
  <si>
    <t>PSR_DATALOADER_TASK_35_1631542785794</t>
  </si>
  <si>
    <t>Mon, Sep 13, 2021, 14:19:45 UTC</t>
  </si>
  <si>
    <t>Mon, Sep 13, 2021, 14:21:46 UTC</t>
  </si>
  <si>
    <t>c590ebf7-25e8-48b7-b210-c96ad484554f</t>
  </si>
  <si>
    <t>PSR_DATALOADER_TASK_36_1631542821135</t>
  </si>
  <si>
    <t>Mon, Sep 13, 2021, 14:20:21 UTC</t>
  </si>
  <si>
    <t>Mon, Sep 13, 2021, 14:22:16 UTC</t>
  </si>
  <si>
    <t>a435576a-d1b9-4f86-8243-8c8a4e505f8b</t>
  </si>
  <si>
    <t>PSR_DATALOADER_TASK_37_1631542929261</t>
  </si>
  <si>
    <t>Mon, Sep 13, 2021, 14:22:09 UTC</t>
  </si>
  <si>
    <t>Mon, Sep 13, 2021, 14:24:05 UTC</t>
  </si>
  <si>
    <t>cee8390b-7044-4249-b231-ef773139a38c</t>
  </si>
  <si>
    <t>PSR_DATALOADER_TASK_38_1631542989470</t>
  </si>
  <si>
    <t>Mon, Sep 13, 2021, 14:23:09 UTC</t>
  </si>
  <si>
    <t>Mon, Sep 13, 2021, 14:25:00 UTC</t>
  </si>
  <si>
    <t>a97d2b84-e9eb-437e-8c5e-54a58a26ab49</t>
  </si>
  <si>
    <t>PSR_DATALOADER_TASK_39_1631543073271</t>
  </si>
  <si>
    <t>Mon, Sep 13, 2021, 14:24:33 UTC</t>
  </si>
  <si>
    <t>Mon, Sep 13, 2021, 14:26:37 UTC</t>
  </si>
  <si>
    <t>2c1b8be8-6c20-439c-99a6-7193821fcb6b</t>
  </si>
  <si>
    <t>PSR_DATALOADER_TASK_40_1631543135374</t>
  </si>
  <si>
    <t>Mon, Sep 13, 2021, 14:25:35 UTC</t>
  </si>
  <si>
    <t>Mon, Sep 13, 2021, 14:27:51 UTC</t>
  </si>
  <si>
    <t>d1f6982b-374f-4055-a092-77712e47892c</t>
  </si>
  <si>
    <t>PSR_DATALOADER_TASK_41_1631543321590</t>
  </si>
  <si>
    <t>Mon, Sep 13, 2021, 14:28:41 UTC</t>
  </si>
  <si>
    <t>Mon, Sep 13, 2021, 14:30:34 UTC</t>
  </si>
  <si>
    <t>16c8d528-df69-46a1-bb61-fd267b366117</t>
  </si>
  <si>
    <t>PSR_DATALOADER_TASK_42_1631543415782</t>
  </si>
  <si>
    <t>Mon, Sep 13, 2021, 14:30:15 UTC</t>
  </si>
  <si>
    <t>Mon, Sep 13, 2021, 14:32:12 UTC</t>
  </si>
  <si>
    <t>23e78036-eee0-4b21-879d-af7c0902370b</t>
  </si>
  <si>
    <t>PSR_DATALOADER_TASK_43_1631543462181</t>
  </si>
  <si>
    <t>Mon, Sep 13, 2021, 14:31:02 UTC</t>
  </si>
  <si>
    <t>Mon, Sep 13, 2021, 14:33:03 UTC</t>
  </si>
  <si>
    <t>17d40f09-5878-49b3-bf8e-ccc0aaccbb58</t>
  </si>
  <si>
    <t>PSR_DATALOADER_TASK_44_1631543563360</t>
  </si>
  <si>
    <t>Mon, Sep 13, 2021, 14:32:43 UTC</t>
  </si>
  <si>
    <t>Mon, Sep 13, 2021, 14:34:36 UTC</t>
  </si>
  <si>
    <t>e364fdec-75d9-4027-874e-a489c5a385dc</t>
  </si>
  <si>
    <t>PSR_DATALOADER_TASK_45_1631543615566</t>
  </si>
  <si>
    <t>Mon, Sep 13, 2021, 14:33:35 UTC</t>
  </si>
  <si>
    <t>Mon, Sep 13, 2021, 14:35:28 UTC</t>
  </si>
  <si>
    <t>e99ef1a5-bd95-4c2f-a973-250374c2a68c</t>
  </si>
  <si>
    <t>PSR_DATALOADER_TASK_47_1631543777958</t>
  </si>
  <si>
    <t>Mon, Sep 13, 2021, 14:36:17 UTC</t>
  </si>
  <si>
    <t>Mon, Sep 13, 2021, 14:38:47 UTC</t>
  </si>
  <si>
    <t>981920bf-0400-4c27-bf2b-d2965e665765</t>
  </si>
  <si>
    <t>PSR_DATALOADER_TASK_46_1631543798757</t>
  </si>
  <si>
    <t>Mon, Sep 13, 2021, 14:36:38 UTC</t>
  </si>
  <si>
    <t>Mon, Sep 13, 2021, 14:39:06 UTC</t>
  </si>
  <si>
    <t>8eb0b979-e643-49ed-8276-0afb9d73addb</t>
  </si>
  <si>
    <t>PSR_DATALOADER_TASK_49_1631544029213</t>
  </si>
  <si>
    <t>Mon, Sep 13, 2021, 14:40:29 UTC</t>
  </si>
  <si>
    <t>Mon, Sep 13, 2021, 14:42:34 UTC</t>
  </si>
  <si>
    <t>33c4ab7a-e106-467f-a297-799d74cc4550</t>
  </si>
  <si>
    <t>PSR_DATALOADER_TASK_48_1631544059368</t>
  </si>
  <si>
    <t>Mon, Sep 13, 2021, 14:40:59 UTC</t>
  </si>
  <si>
    <t>Mon, Sep 13, 2021, 14:43:14 UTC</t>
  </si>
  <si>
    <t>17b74866-227b-4f9a-a5cd-0f0515493934</t>
  </si>
  <si>
    <t>PSR_DATALOADER_TASK_50_1631544301551</t>
  </si>
  <si>
    <t>Mon, Sep 13, 2021, 14:45:01 UTC</t>
  </si>
  <si>
    <t>Mon, Sep 13, 2021, 14:46:59 UTC</t>
  </si>
  <si>
    <t>6e51a381-31de-47e6-9d66-39daff752759</t>
  </si>
  <si>
    <t>1 hour 30 mins 42 seconds</t>
  </si>
  <si>
    <t>2 mins 9 seconds</t>
  </si>
  <si>
    <t>18 seconds</t>
  </si>
  <si>
    <t>1 min 40 seconds</t>
  </si>
  <si>
    <t>1 min 46 seconds</t>
  </si>
  <si>
    <t>1 min 22 seconds</t>
  </si>
  <si>
    <t>2 min 24 seconds</t>
  </si>
  <si>
    <t>Single DL task runtime (avg) - independently executed - 1st Run</t>
  </si>
  <si>
    <t>Single DL task runtime (avg) - independently executed - Subsequent Runs Average</t>
  </si>
  <si>
    <t>2 mins 27 seconds</t>
  </si>
  <si>
    <t>1 min 58 seconds</t>
  </si>
  <si>
    <t>~16%(Celery)
~63% (Scheduler) 
 ~6% (Redis)
~7% (WebServer)</t>
  </si>
  <si>
    <t>~18% (Celery)
~9% (Scheduler)
~23% (Redis)
~13% (WebServer)</t>
  </si>
  <si>
    <t>~43% (Celery)
~9% (Scheduler)
~22% (Redis)
~13% (WebServer)</t>
  </si>
  <si>
    <t>~21%(Celery)
~65% (Scheduler) 
 ~7% (Redis)
~10% (WebServer)</t>
  </si>
  <si>
    <t>~10%(Celery)
~44% (Scheduler) 
 ~6% (Redis)
~7% (WebServer)</t>
  </si>
  <si>
    <t>~30% (Celery)
~7% (Scheduler)
~21% (Redis)
~12% (WebServer)</t>
  </si>
  <si>
    <t>~21% (Celery)
~8% (Scheduler)
~18% (Redis)
~13% (WebServer)</t>
  </si>
  <si>
    <t>~8%(Celery)
~43% (Scheduler) 
 ~6% (Redis)
~7% (WebServer)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</si>
</sst>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3" xfId="0" applyFont="1" applyFill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1" fillId="2" borderId="10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2" xfId="0" applyFont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21" xfId="0" applyFont="1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/>
    </xf>
    <xf numFmtId="0" fontId="1" fillId="2" borderId="2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22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27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30" xfId="0" applyFont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21" xfId="0" applyBorder="1"/>
    <xf numFmtId="11" fontId="0" fillId="0" borderId="21" xfId="0" applyNumberFormat="1" applyBorder="1"/>
    <xf numFmtId="0" fontId="0" fillId="0" borderId="24" xfId="0" applyBorder="1"/>
    <xf numFmtId="0" fontId="1" fillId="2" borderId="27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E71A-2FA2-4116-99E6-34B9942ACD30}">
  <sheetPr codeName="Sheet1"/>
  <dimension ref="A2:M148"/>
  <sheetViews>
    <sheetView topLeftCell="A25" workbookViewId="0">
      <selection activeCell="B34" sqref="B34"/>
    </sheetView>
  </sheetViews>
  <sheetFormatPr defaultColWidth="7.77734375" defaultRowHeight="14.4" x14ac:dyDescent="0.3"/>
  <cols>
    <col min="1" max="1" width="52" bestFit="1" customWidth="1"/>
    <col min="2" max="2" width="16.77734375" bestFit="1" customWidth="1"/>
    <col min="3" max="3" width="11" bestFit="1" customWidth="1"/>
    <col min="4" max="5" width="31.109375" customWidth="1"/>
    <col min="6" max="6" width="20.6640625" bestFit="1" customWidth="1"/>
    <col min="7" max="7" width="36.88671875" bestFit="1" customWidth="1"/>
    <col min="8" max="9" width="9.109375" bestFit="1" customWidth="1"/>
    <col min="10" max="10" width="11.88671875" bestFit="1" customWidth="1"/>
    <col min="11" max="12" width="12.33203125" customWidth="1"/>
    <col min="13" max="13" width="9.77734375" bestFit="1" customWidth="1"/>
  </cols>
  <sheetData>
    <row r="2" spans="1:13" ht="15" thickBot="1" x14ac:dyDescent="0.35"/>
    <row r="3" spans="1:13" ht="43.8" thickBot="1" x14ac:dyDescent="0.35">
      <c r="A3" s="19" t="s">
        <v>0</v>
      </c>
      <c r="B3" s="23" t="s">
        <v>1</v>
      </c>
      <c r="C3" s="13" t="s">
        <v>2</v>
      </c>
      <c r="D3" s="23" t="s">
        <v>3</v>
      </c>
      <c r="E3" s="12" t="s">
        <v>4</v>
      </c>
      <c r="F3" s="13" t="s">
        <v>5</v>
      </c>
      <c r="G3" s="27" t="s">
        <v>6</v>
      </c>
      <c r="H3" s="34" t="s">
        <v>19</v>
      </c>
      <c r="I3" s="34" t="s">
        <v>20</v>
      </c>
      <c r="J3" s="34" t="s">
        <v>12</v>
      </c>
      <c r="K3" s="34" t="s">
        <v>126</v>
      </c>
      <c r="L3" s="34" t="s">
        <v>128</v>
      </c>
      <c r="M3" s="34" t="s">
        <v>127</v>
      </c>
    </row>
    <row r="4" spans="1:13" x14ac:dyDescent="0.3">
      <c r="A4" s="20" t="s">
        <v>59</v>
      </c>
      <c r="B4" s="24" t="s">
        <v>7</v>
      </c>
      <c r="C4" s="15" t="s">
        <v>8</v>
      </c>
      <c r="D4" s="24" t="s">
        <v>60</v>
      </c>
      <c r="E4" s="14" t="s">
        <v>61</v>
      </c>
      <c r="F4" s="15" t="s">
        <v>62</v>
      </c>
      <c r="G4" s="28" t="s">
        <v>63</v>
      </c>
      <c r="H4" s="2">
        <f>10*60+33</f>
        <v>633</v>
      </c>
      <c r="I4" s="2"/>
      <c r="J4" s="36">
        <v>30</v>
      </c>
      <c r="K4" s="2"/>
      <c r="L4" s="2"/>
      <c r="M4" s="2"/>
    </row>
    <row r="5" spans="1:13" x14ac:dyDescent="0.3">
      <c r="A5" s="21" t="s">
        <v>64</v>
      </c>
      <c r="B5" s="25" t="s">
        <v>7</v>
      </c>
      <c r="C5" s="7" t="s">
        <v>65</v>
      </c>
      <c r="D5" s="25" t="s">
        <v>67</v>
      </c>
      <c r="E5" s="4" t="s">
        <v>68</v>
      </c>
      <c r="F5" s="7" t="s">
        <v>40</v>
      </c>
      <c r="G5" s="29" t="s">
        <v>69</v>
      </c>
      <c r="H5" s="2"/>
      <c r="I5" s="2">
        <f>7*60+59</f>
        <v>479</v>
      </c>
      <c r="J5" s="33"/>
      <c r="K5" s="33">
        <f>0*60+52</f>
        <v>52</v>
      </c>
      <c r="L5" s="33"/>
      <c r="M5" s="2"/>
    </row>
    <row r="6" spans="1:13" ht="15" thickBot="1" x14ac:dyDescent="0.35">
      <c r="A6" s="22" t="s">
        <v>70</v>
      </c>
      <c r="B6" s="26" t="s">
        <v>7</v>
      </c>
      <c r="C6" s="16" t="s">
        <v>65</v>
      </c>
      <c r="D6" s="26" t="s">
        <v>71</v>
      </c>
      <c r="E6" s="9" t="s">
        <v>72</v>
      </c>
      <c r="F6" s="16" t="s">
        <v>42</v>
      </c>
      <c r="G6" s="30" t="s">
        <v>73</v>
      </c>
      <c r="H6" s="2"/>
      <c r="I6" s="2">
        <f>7*60+53</f>
        <v>473</v>
      </c>
      <c r="J6" s="2"/>
      <c r="K6" s="2"/>
      <c r="L6" s="33">
        <f>0*60+53</f>
        <v>53</v>
      </c>
      <c r="M6" s="2">
        <f>2*60+7</f>
        <v>127</v>
      </c>
    </row>
    <row r="7" spans="1:13" x14ac:dyDescent="0.3">
      <c r="A7" s="20" t="s">
        <v>74</v>
      </c>
      <c r="B7" s="24" t="s">
        <v>7</v>
      </c>
      <c r="C7" s="15" t="s">
        <v>8</v>
      </c>
      <c r="D7" s="24" t="s">
        <v>75</v>
      </c>
      <c r="E7" s="14" t="s">
        <v>76</v>
      </c>
      <c r="F7" s="15" t="s">
        <v>62</v>
      </c>
      <c r="G7" s="28" t="s">
        <v>77</v>
      </c>
      <c r="H7" s="2">
        <f>10*60+33</f>
        <v>633</v>
      </c>
      <c r="I7" s="2"/>
      <c r="J7" s="37">
        <v>16</v>
      </c>
      <c r="K7" s="2"/>
      <c r="L7" s="2"/>
      <c r="M7" s="2"/>
    </row>
    <row r="8" spans="1:13" x14ac:dyDescent="0.3">
      <c r="A8" s="21" t="s">
        <v>78</v>
      </c>
      <c r="B8" s="25" t="s">
        <v>7</v>
      </c>
      <c r="C8" s="7" t="s">
        <v>65</v>
      </c>
      <c r="D8" s="25" t="s">
        <v>79</v>
      </c>
      <c r="E8" s="4" t="s">
        <v>80</v>
      </c>
      <c r="F8" s="7" t="s">
        <v>81</v>
      </c>
      <c r="G8" s="29" t="s">
        <v>82</v>
      </c>
      <c r="H8" s="2"/>
      <c r="I8" s="2">
        <f>8*60+11</f>
        <v>491</v>
      </c>
      <c r="J8" s="35"/>
      <c r="K8" s="35">
        <f>0*60+48</f>
        <v>48</v>
      </c>
      <c r="L8" s="35"/>
      <c r="M8" s="2"/>
    </row>
    <row r="9" spans="1:13" ht="15" thickBot="1" x14ac:dyDescent="0.35">
      <c r="A9" s="22" t="s">
        <v>83</v>
      </c>
      <c r="B9" s="26" t="s">
        <v>7</v>
      </c>
      <c r="C9" s="16" t="s">
        <v>65</v>
      </c>
      <c r="D9" s="26" t="s">
        <v>84</v>
      </c>
      <c r="E9" s="9" t="s">
        <v>85</v>
      </c>
      <c r="F9" s="16" t="s">
        <v>86</v>
      </c>
      <c r="G9" s="30" t="s">
        <v>87</v>
      </c>
      <c r="H9" s="2"/>
      <c r="I9" s="2">
        <f>8*60+6</f>
        <v>486</v>
      </c>
      <c r="J9" s="2"/>
      <c r="K9" s="2"/>
      <c r="L9" s="35">
        <f>0*60+49</f>
        <v>49</v>
      </c>
      <c r="M9" s="2">
        <f>1*60+38</f>
        <v>98</v>
      </c>
    </row>
    <row r="10" spans="1:13" x14ac:dyDescent="0.3">
      <c r="A10" s="20" t="s">
        <v>88</v>
      </c>
      <c r="B10" s="24" t="s">
        <v>7</v>
      </c>
      <c r="C10" s="15" t="s">
        <v>8</v>
      </c>
      <c r="D10" s="24" t="s">
        <v>89</v>
      </c>
      <c r="E10" s="14" t="s">
        <v>90</v>
      </c>
      <c r="F10" s="15" t="s">
        <v>91</v>
      </c>
      <c r="G10" s="28" t="s">
        <v>92</v>
      </c>
      <c r="H10" s="2">
        <f>10*60+18</f>
        <v>618</v>
      </c>
      <c r="I10" s="2"/>
      <c r="J10" s="37">
        <v>16</v>
      </c>
      <c r="K10" s="2"/>
      <c r="L10" s="2"/>
      <c r="M10" s="2"/>
    </row>
    <row r="11" spans="1:13" x14ac:dyDescent="0.3">
      <c r="A11" s="21" t="s">
        <v>93</v>
      </c>
      <c r="B11" s="25" t="s">
        <v>7</v>
      </c>
      <c r="C11" s="7" t="s">
        <v>65</v>
      </c>
      <c r="D11" s="25" t="s">
        <v>94</v>
      </c>
      <c r="E11" s="4" t="s">
        <v>95</v>
      </c>
      <c r="F11" s="7" t="s">
        <v>96</v>
      </c>
      <c r="G11" s="29" t="s">
        <v>97</v>
      </c>
      <c r="H11" s="2"/>
      <c r="I11" s="2">
        <f>8*60+0</f>
        <v>480</v>
      </c>
      <c r="J11" s="35"/>
      <c r="K11" s="35">
        <f>0*60+44</f>
        <v>44</v>
      </c>
      <c r="L11" s="35"/>
      <c r="M11" s="2"/>
    </row>
    <row r="12" spans="1:13" ht="15" thickBot="1" x14ac:dyDescent="0.35">
      <c r="A12" s="22" t="s">
        <v>98</v>
      </c>
      <c r="B12" s="26" t="s">
        <v>7</v>
      </c>
      <c r="C12" s="16" t="s">
        <v>65</v>
      </c>
      <c r="D12" s="26" t="s">
        <v>94</v>
      </c>
      <c r="E12" s="9" t="s">
        <v>99</v>
      </c>
      <c r="F12" s="16" t="s">
        <v>41</v>
      </c>
      <c r="G12" s="30" t="s">
        <v>100</v>
      </c>
      <c r="H12" s="2"/>
      <c r="I12" s="2">
        <f>8*60+1</f>
        <v>481</v>
      </c>
      <c r="J12" s="2"/>
      <c r="K12" s="2"/>
      <c r="L12" s="35">
        <f>0*60+44</f>
        <v>44</v>
      </c>
      <c r="M12" s="2">
        <f>2*60+5</f>
        <v>125</v>
      </c>
    </row>
    <row r="13" spans="1:13" x14ac:dyDescent="0.3">
      <c r="A13" s="20" t="s">
        <v>101</v>
      </c>
      <c r="B13" s="24" t="s">
        <v>7</v>
      </c>
      <c r="C13" s="15" t="s">
        <v>8</v>
      </c>
      <c r="D13" s="24" t="s">
        <v>102</v>
      </c>
      <c r="E13" s="14" t="s">
        <v>103</v>
      </c>
      <c r="F13" s="15" t="s">
        <v>104</v>
      </c>
      <c r="G13" s="28" t="s">
        <v>105</v>
      </c>
      <c r="H13" s="2">
        <f>10*60+30</f>
        <v>630</v>
      </c>
      <c r="I13" s="2"/>
      <c r="J13" s="37">
        <v>19</v>
      </c>
      <c r="K13" s="2"/>
      <c r="L13" s="2"/>
      <c r="M13" s="2"/>
    </row>
    <row r="14" spans="1:13" x14ac:dyDescent="0.3">
      <c r="A14" s="21" t="s">
        <v>106</v>
      </c>
      <c r="B14" s="25" t="s">
        <v>7</v>
      </c>
      <c r="C14" s="7" t="s">
        <v>65</v>
      </c>
      <c r="D14" s="25" t="s">
        <v>107</v>
      </c>
      <c r="E14" s="4" t="s">
        <v>108</v>
      </c>
      <c r="F14" s="7" t="s">
        <v>43</v>
      </c>
      <c r="G14" s="29" t="s">
        <v>109</v>
      </c>
      <c r="H14" s="2"/>
      <c r="I14" s="2">
        <f>8*60+22</f>
        <v>502</v>
      </c>
      <c r="J14" s="35"/>
      <c r="K14" s="35">
        <f>0*60+52</f>
        <v>52</v>
      </c>
      <c r="L14" s="35"/>
      <c r="M14" s="2"/>
    </row>
    <row r="15" spans="1:13" ht="15" thickBot="1" x14ac:dyDescent="0.35">
      <c r="A15" s="22" t="s">
        <v>110</v>
      </c>
      <c r="B15" s="26" t="s">
        <v>7</v>
      </c>
      <c r="C15" s="16" t="s">
        <v>65</v>
      </c>
      <c r="D15" s="26" t="s">
        <v>111</v>
      </c>
      <c r="E15" s="9" t="s">
        <v>108</v>
      </c>
      <c r="F15" s="16" t="s">
        <v>39</v>
      </c>
      <c r="G15" s="30" t="s">
        <v>112</v>
      </c>
      <c r="H15" s="2"/>
      <c r="I15" s="2">
        <f>8*60+19</f>
        <v>499</v>
      </c>
      <c r="J15" s="2"/>
      <c r="K15" s="2"/>
      <c r="L15" s="35">
        <f>0*60+54</f>
        <v>54</v>
      </c>
      <c r="M15" s="2">
        <f>2*60+10</f>
        <v>130</v>
      </c>
    </row>
    <row r="16" spans="1:13" x14ac:dyDescent="0.3">
      <c r="A16" s="20" t="s">
        <v>113</v>
      </c>
      <c r="B16" s="24" t="s">
        <v>7</v>
      </c>
      <c r="C16" s="15" t="s">
        <v>8</v>
      </c>
      <c r="D16" s="24" t="s">
        <v>114</v>
      </c>
      <c r="E16" s="14" t="s">
        <v>115</v>
      </c>
      <c r="F16" s="15" t="s">
        <v>116</v>
      </c>
      <c r="G16" s="28" t="s">
        <v>117</v>
      </c>
      <c r="H16" s="2">
        <f>10*60+48</f>
        <v>648</v>
      </c>
      <c r="I16" s="2"/>
      <c r="J16" s="37">
        <v>18</v>
      </c>
      <c r="K16" s="2"/>
      <c r="L16" s="2"/>
      <c r="M16" s="2"/>
    </row>
    <row r="17" spans="1:13" x14ac:dyDescent="0.3">
      <c r="A17" s="21" t="s">
        <v>118</v>
      </c>
      <c r="B17" s="25" t="s">
        <v>7</v>
      </c>
      <c r="C17" s="7" t="s">
        <v>65</v>
      </c>
      <c r="D17" s="25" t="s">
        <v>119</v>
      </c>
      <c r="E17" s="4" t="s">
        <v>120</v>
      </c>
      <c r="F17" s="7" t="s">
        <v>39</v>
      </c>
      <c r="G17" s="29" t="s">
        <v>121</v>
      </c>
      <c r="H17" s="2"/>
      <c r="I17" s="2">
        <f>8*60+19</f>
        <v>499</v>
      </c>
      <c r="J17" s="2"/>
      <c r="K17" s="35">
        <f>1*60+3</f>
        <v>63</v>
      </c>
      <c r="L17" s="35"/>
      <c r="M17" s="2"/>
    </row>
    <row r="18" spans="1:13" ht="15" thickBot="1" x14ac:dyDescent="0.35">
      <c r="A18" s="22" t="s">
        <v>122</v>
      </c>
      <c r="B18" s="26" t="s">
        <v>7</v>
      </c>
      <c r="C18" s="16" t="s">
        <v>65</v>
      </c>
      <c r="D18" s="26" t="s">
        <v>119</v>
      </c>
      <c r="E18" s="9" t="s">
        <v>123</v>
      </c>
      <c r="F18" s="16" t="s">
        <v>43</v>
      </c>
      <c r="G18" s="30" t="s">
        <v>124</v>
      </c>
      <c r="H18" s="2"/>
      <c r="I18" s="2">
        <f>8*60+22</f>
        <v>502</v>
      </c>
      <c r="J18" s="2"/>
      <c r="K18" s="2"/>
      <c r="L18" s="35">
        <f>1*60+3</f>
        <v>63</v>
      </c>
      <c r="M18" s="2">
        <f>1*60+33</f>
        <v>93</v>
      </c>
    </row>
    <row r="21" spans="1:13" x14ac:dyDescent="0.3">
      <c r="A21" s="44" t="s">
        <v>9</v>
      </c>
      <c r="B21" s="45" t="s">
        <v>10</v>
      </c>
      <c r="E21" s="43"/>
      <c r="F21" s="43"/>
    </row>
    <row r="22" spans="1:13" x14ac:dyDescent="0.3">
      <c r="A22" s="64" t="s">
        <v>125</v>
      </c>
      <c r="B22" s="1" t="s">
        <v>66</v>
      </c>
      <c r="E22" s="43"/>
      <c r="F22" s="43"/>
    </row>
    <row r="23" spans="1:13" x14ac:dyDescent="0.3">
      <c r="A23" s="64" t="s">
        <v>38</v>
      </c>
      <c r="B23" s="1">
        <v>1000000</v>
      </c>
      <c r="E23" s="43"/>
      <c r="F23" s="43"/>
    </row>
    <row r="24" spans="1:13" x14ac:dyDescent="0.3">
      <c r="A24" s="64" t="s">
        <v>131</v>
      </c>
      <c r="B24" s="1" t="s">
        <v>130</v>
      </c>
      <c r="E24" s="43"/>
      <c r="F24" s="43"/>
    </row>
    <row r="25" spans="1:13" x14ac:dyDescent="0.3">
      <c r="A25" s="3" t="s">
        <v>32</v>
      </c>
      <c r="B25" s="4" t="s">
        <v>129</v>
      </c>
      <c r="E25" s="2"/>
      <c r="F25" s="2"/>
    </row>
    <row r="26" spans="1:13" x14ac:dyDescent="0.3">
      <c r="A26" s="3" t="s">
        <v>33</v>
      </c>
      <c r="B26" s="4" t="s">
        <v>132</v>
      </c>
    </row>
    <row r="27" spans="1:13" x14ac:dyDescent="0.3">
      <c r="A27" s="3" t="s">
        <v>35</v>
      </c>
      <c r="B27" s="4" t="s">
        <v>133</v>
      </c>
    </row>
    <row r="28" spans="1:13" ht="28.8" x14ac:dyDescent="0.3">
      <c r="A28" s="3" t="s">
        <v>134</v>
      </c>
      <c r="B28" s="4" t="s">
        <v>135</v>
      </c>
    </row>
    <row r="29" spans="1:13" x14ac:dyDescent="0.3">
      <c r="A29" s="5" t="s">
        <v>136</v>
      </c>
      <c r="B29" s="6" t="s">
        <v>140</v>
      </c>
    </row>
    <row r="30" spans="1:13" x14ac:dyDescent="0.3">
      <c r="A30" s="5" t="s">
        <v>137</v>
      </c>
      <c r="B30" s="6" t="s">
        <v>141</v>
      </c>
    </row>
    <row r="31" spans="1:13" x14ac:dyDescent="0.3">
      <c r="A31" s="5" t="s">
        <v>139</v>
      </c>
      <c r="B31" s="6" t="s">
        <v>142</v>
      </c>
    </row>
    <row r="32" spans="1:13" x14ac:dyDescent="0.3">
      <c r="A32" s="5" t="s">
        <v>138</v>
      </c>
      <c r="B32" s="6" t="s">
        <v>141</v>
      </c>
    </row>
    <row r="33" spans="1:7" ht="57.6" x14ac:dyDescent="0.3">
      <c r="A33" s="39" t="s">
        <v>29</v>
      </c>
      <c r="B33" s="1" t="s">
        <v>1157</v>
      </c>
    </row>
    <row r="34" spans="1:7" ht="57.6" x14ac:dyDescent="0.3">
      <c r="A34" s="39" t="s">
        <v>30</v>
      </c>
      <c r="B34" s="1" t="s">
        <v>1158</v>
      </c>
    </row>
    <row r="35" spans="1:7" x14ac:dyDescent="0.3">
      <c r="A35" s="56"/>
      <c r="B35" s="57"/>
    </row>
    <row r="37" spans="1:7" x14ac:dyDescent="0.3">
      <c r="B37" s="2"/>
      <c r="C37" s="2"/>
      <c r="D37" s="2"/>
      <c r="E37" s="2"/>
      <c r="F37" s="2"/>
      <c r="G37" s="2"/>
    </row>
    <row r="38" spans="1:7" x14ac:dyDescent="0.3">
      <c r="B38" s="2"/>
      <c r="C38" s="2"/>
      <c r="D38" s="2"/>
      <c r="E38" s="2"/>
      <c r="F38" s="2"/>
      <c r="G38" s="2"/>
    </row>
    <row r="39" spans="1:7" x14ac:dyDescent="0.3">
      <c r="B39" s="2"/>
      <c r="C39" s="2"/>
      <c r="D39" s="2"/>
      <c r="E39" s="2"/>
      <c r="F39" s="2"/>
      <c r="G39" s="2"/>
    </row>
    <row r="40" spans="1:7" x14ac:dyDescent="0.3">
      <c r="B40" s="2"/>
      <c r="C40" s="2"/>
      <c r="D40" s="2"/>
      <c r="E40" s="2"/>
      <c r="F40" s="2"/>
      <c r="G40" s="2"/>
    </row>
    <row r="41" spans="1:7" x14ac:dyDescent="0.3">
      <c r="B41" s="2"/>
      <c r="C41" s="2"/>
      <c r="D41" s="2"/>
      <c r="E41" s="2"/>
      <c r="F41" s="2"/>
      <c r="G41" s="2"/>
    </row>
    <row r="42" spans="1:7" x14ac:dyDescent="0.3">
      <c r="B42" s="2"/>
      <c r="C42" s="2"/>
      <c r="D42" s="2"/>
      <c r="E42" s="2"/>
      <c r="F42" s="2"/>
      <c r="G42" s="2"/>
    </row>
    <row r="43" spans="1:7" x14ac:dyDescent="0.3">
      <c r="B43" s="2"/>
      <c r="C43" s="2"/>
      <c r="D43" s="2"/>
      <c r="E43" s="2"/>
      <c r="F43" s="2"/>
      <c r="G43" s="2"/>
    </row>
    <row r="44" spans="1:7" x14ac:dyDescent="0.3">
      <c r="B44" s="2"/>
      <c r="C44" s="2"/>
      <c r="D44" s="2"/>
      <c r="E44" s="2"/>
      <c r="F44" s="2"/>
      <c r="G44" s="2"/>
    </row>
    <row r="45" spans="1:7" x14ac:dyDescent="0.3">
      <c r="B45" s="2"/>
      <c r="C45" s="2"/>
      <c r="D45" s="2"/>
      <c r="E45" s="2"/>
      <c r="F45" s="2"/>
      <c r="G45" s="2"/>
    </row>
    <row r="46" spans="1:7" x14ac:dyDescent="0.3">
      <c r="B46" s="2"/>
      <c r="C46" s="2"/>
      <c r="D46" s="2"/>
      <c r="E46" s="2"/>
      <c r="F46" s="2"/>
      <c r="G46" s="2"/>
    </row>
    <row r="49" spans="1:10" x14ac:dyDescent="0.3">
      <c r="A49" s="42"/>
    </row>
    <row r="50" spans="1:10" x14ac:dyDescent="0.3">
      <c r="A50" s="42"/>
      <c r="B50" s="43"/>
      <c r="C50" s="43"/>
      <c r="D50" s="43"/>
      <c r="E50" s="43"/>
      <c r="F50" s="43"/>
      <c r="G50" s="43"/>
      <c r="H50" s="2"/>
      <c r="I50" s="2"/>
      <c r="J50" s="2"/>
    </row>
    <row r="51" spans="1:10" x14ac:dyDescent="0.3">
      <c r="B51" s="2"/>
      <c r="C51" s="2"/>
      <c r="D51" s="2"/>
      <c r="E51" s="2"/>
      <c r="F51" s="2"/>
      <c r="G51" s="2"/>
    </row>
    <row r="52" spans="1:10" x14ac:dyDescent="0.3">
      <c r="B52" s="2"/>
      <c r="C52" s="2"/>
      <c r="D52" s="2"/>
      <c r="E52" s="2"/>
      <c r="F52" s="2"/>
      <c r="G52" s="2"/>
    </row>
    <row r="53" spans="1:10" x14ac:dyDescent="0.3">
      <c r="B53" s="2"/>
      <c r="C53" s="2"/>
      <c r="D53" s="2"/>
      <c r="E53" s="2"/>
      <c r="F53" s="2"/>
      <c r="G53" s="2"/>
    </row>
    <row r="54" spans="1:10" x14ac:dyDescent="0.3">
      <c r="B54" s="2"/>
      <c r="C54" s="2"/>
      <c r="D54" s="2"/>
      <c r="E54" s="2"/>
      <c r="F54" s="2"/>
      <c r="G54" s="2"/>
    </row>
    <row r="55" spans="1:10" x14ac:dyDescent="0.3">
      <c r="B55" s="2"/>
      <c r="C55" s="2"/>
      <c r="D55" s="2"/>
      <c r="E55" s="2"/>
      <c r="F55" s="2"/>
      <c r="G55" s="2"/>
    </row>
    <row r="56" spans="1:10" x14ac:dyDescent="0.3">
      <c r="B56" s="2"/>
      <c r="C56" s="2"/>
      <c r="D56" s="2"/>
      <c r="E56" s="2"/>
      <c r="F56" s="2"/>
      <c r="G56" s="2"/>
    </row>
    <row r="57" spans="1:10" x14ac:dyDescent="0.3">
      <c r="B57" s="2"/>
      <c r="C57" s="2"/>
      <c r="D57" s="2"/>
      <c r="E57" s="2"/>
      <c r="F57" s="2"/>
      <c r="G57" s="2"/>
    </row>
    <row r="58" spans="1:10" x14ac:dyDescent="0.3">
      <c r="B58" s="2"/>
      <c r="C58" s="2"/>
      <c r="D58" s="2"/>
      <c r="E58" s="2"/>
      <c r="F58" s="2"/>
      <c r="G58" s="2"/>
    </row>
    <row r="59" spans="1:10" x14ac:dyDescent="0.3">
      <c r="B59" s="2"/>
      <c r="C59" s="2"/>
      <c r="D59" s="2"/>
      <c r="E59" s="2"/>
      <c r="F59" s="2"/>
      <c r="G59" s="2"/>
    </row>
    <row r="60" spans="1:10" x14ac:dyDescent="0.3">
      <c r="B60" s="2"/>
      <c r="C60" s="2"/>
      <c r="D60" s="2"/>
      <c r="E60" s="2"/>
      <c r="F60" s="2"/>
      <c r="G60" s="2"/>
    </row>
    <row r="61" spans="1:10" x14ac:dyDescent="0.3">
      <c r="B61" s="2"/>
      <c r="C61" s="2"/>
      <c r="D61" s="2"/>
      <c r="E61" s="2"/>
      <c r="F61" s="2"/>
      <c r="G61" s="2"/>
    </row>
    <row r="62" spans="1:10" x14ac:dyDescent="0.3">
      <c r="B62" s="2"/>
      <c r="C62" s="2"/>
      <c r="D62" s="2"/>
      <c r="E62" s="2"/>
      <c r="F62" s="2"/>
      <c r="G62" s="2"/>
    </row>
    <row r="63" spans="1:10" x14ac:dyDescent="0.3">
      <c r="B63" s="2"/>
      <c r="C63" s="2"/>
      <c r="D63" s="2"/>
      <c r="E63" s="2"/>
      <c r="F63" s="2"/>
      <c r="G63" s="2"/>
    </row>
    <row r="64" spans="1:10" x14ac:dyDescent="0.3">
      <c r="B64" s="2"/>
      <c r="C64" s="2"/>
      <c r="D64" s="2"/>
      <c r="E64" s="2"/>
      <c r="F64" s="2"/>
      <c r="G64" s="2"/>
    </row>
    <row r="65" spans="2:7" x14ac:dyDescent="0.3">
      <c r="B65" s="2"/>
      <c r="C65" s="2"/>
      <c r="D65" s="2"/>
      <c r="E65" s="2"/>
      <c r="F65" s="2"/>
      <c r="G65" s="2"/>
    </row>
    <row r="66" spans="2:7" x14ac:dyDescent="0.3">
      <c r="B66" s="2"/>
      <c r="C66" s="2"/>
      <c r="D66" s="2"/>
      <c r="E66" s="2"/>
      <c r="F66" s="2"/>
      <c r="G66" s="2"/>
    </row>
    <row r="67" spans="2:7" x14ac:dyDescent="0.3">
      <c r="B67" s="2"/>
      <c r="C67" s="2"/>
      <c r="D67" s="2"/>
      <c r="E67" s="2"/>
      <c r="F67" s="2"/>
      <c r="G67" s="2"/>
    </row>
    <row r="68" spans="2:7" x14ac:dyDescent="0.3">
      <c r="B68" s="2"/>
      <c r="C68" s="2"/>
      <c r="D68" s="2"/>
      <c r="E68" s="2"/>
      <c r="F68" s="2"/>
      <c r="G68" s="2"/>
    </row>
    <row r="69" spans="2:7" x14ac:dyDescent="0.3">
      <c r="B69" s="2"/>
      <c r="C69" s="2"/>
      <c r="D69" s="2"/>
      <c r="E69" s="2"/>
      <c r="F69" s="2"/>
      <c r="G69" s="2"/>
    </row>
    <row r="70" spans="2:7" x14ac:dyDescent="0.3">
      <c r="B70" s="2"/>
      <c r="C70" s="2"/>
      <c r="D70" s="2"/>
      <c r="E70" s="2"/>
      <c r="F70" s="2"/>
      <c r="G70" s="2"/>
    </row>
    <row r="71" spans="2:7" x14ac:dyDescent="0.3">
      <c r="B71" s="2"/>
      <c r="C71" s="2"/>
      <c r="D71" s="2"/>
      <c r="E71" s="2"/>
      <c r="F71" s="2"/>
      <c r="G71" s="2"/>
    </row>
    <row r="72" spans="2:7" x14ac:dyDescent="0.3">
      <c r="B72" s="2"/>
      <c r="C72" s="2"/>
      <c r="D72" s="2"/>
      <c r="E72" s="2"/>
      <c r="F72" s="2"/>
      <c r="G72" s="2"/>
    </row>
    <row r="73" spans="2:7" x14ac:dyDescent="0.3">
      <c r="B73" s="2"/>
      <c r="C73" s="2"/>
      <c r="D73" s="2"/>
      <c r="E73" s="2"/>
      <c r="F73" s="2"/>
      <c r="G73" s="2"/>
    </row>
    <row r="74" spans="2:7" x14ac:dyDescent="0.3">
      <c r="B74" s="2"/>
      <c r="C74" s="2"/>
      <c r="D74" s="2"/>
      <c r="E74" s="2"/>
      <c r="F74" s="2"/>
      <c r="G74" s="41"/>
    </row>
    <row r="75" spans="2:7" x14ac:dyDescent="0.3">
      <c r="B75" s="2"/>
      <c r="C75" s="2"/>
      <c r="D75" s="2"/>
      <c r="E75" s="2"/>
      <c r="F75" s="2"/>
      <c r="G75" s="2"/>
    </row>
    <row r="76" spans="2:7" x14ac:dyDescent="0.3">
      <c r="B76" s="2"/>
      <c r="C76" s="2"/>
      <c r="D76" s="2"/>
      <c r="E76" s="2"/>
      <c r="F76" s="2"/>
      <c r="G76" s="2"/>
    </row>
    <row r="77" spans="2:7" x14ac:dyDescent="0.3">
      <c r="B77" s="2"/>
      <c r="C77" s="2"/>
      <c r="D77" s="2"/>
      <c r="E77" s="2"/>
      <c r="F77" s="2"/>
      <c r="G77" s="2"/>
    </row>
    <row r="78" spans="2:7" x14ac:dyDescent="0.3">
      <c r="B78" s="2"/>
      <c r="C78" s="2"/>
      <c r="D78" s="2"/>
      <c r="E78" s="2"/>
      <c r="F78" s="2"/>
      <c r="G78" s="2"/>
    </row>
    <row r="79" spans="2:7" x14ac:dyDescent="0.3">
      <c r="B79" s="2"/>
      <c r="C79" s="2"/>
      <c r="D79" s="2"/>
      <c r="E79" s="2"/>
      <c r="F79" s="2"/>
      <c r="G79" s="2"/>
    </row>
    <row r="80" spans="2:7" x14ac:dyDescent="0.3">
      <c r="B80" s="2"/>
      <c r="C80" s="2"/>
      <c r="D80" s="2"/>
      <c r="E80" s="2"/>
      <c r="F80" s="2"/>
      <c r="G80" s="2"/>
    </row>
    <row r="83" spans="1:7" x14ac:dyDescent="0.3">
      <c r="A83" s="42"/>
    </row>
    <row r="84" spans="1:7" x14ac:dyDescent="0.3">
      <c r="A84" s="42"/>
      <c r="B84" s="43"/>
      <c r="C84" s="43"/>
      <c r="D84" s="43"/>
      <c r="E84" s="43"/>
      <c r="F84" s="43"/>
      <c r="G84" s="43"/>
    </row>
    <row r="85" spans="1:7" x14ac:dyDescent="0.3">
      <c r="B85" s="2"/>
      <c r="C85" s="2"/>
      <c r="D85" s="2"/>
      <c r="E85" s="2"/>
      <c r="F85" s="2"/>
      <c r="G85" s="2"/>
    </row>
    <row r="86" spans="1:7" x14ac:dyDescent="0.3">
      <c r="B86" s="2"/>
      <c r="C86" s="2"/>
      <c r="D86" s="2"/>
      <c r="E86" s="2"/>
      <c r="F86" s="2"/>
      <c r="G86" s="2"/>
    </row>
    <row r="87" spans="1:7" x14ac:dyDescent="0.3">
      <c r="B87" s="2"/>
      <c r="C87" s="2"/>
      <c r="D87" s="2"/>
      <c r="E87" s="2"/>
      <c r="F87" s="2"/>
      <c r="G87" s="2"/>
    </row>
    <row r="88" spans="1:7" x14ac:dyDescent="0.3">
      <c r="B88" s="2"/>
      <c r="C88" s="2"/>
      <c r="D88" s="2"/>
      <c r="E88" s="2"/>
      <c r="F88" s="2"/>
      <c r="G88" s="2"/>
    </row>
    <row r="89" spans="1:7" x14ac:dyDescent="0.3">
      <c r="B89" s="2"/>
      <c r="C89" s="2"/>
      <c r="D89" s="2"/>
      <c r="E89" s="2"/>
      <c r="F89" s="2"/>
      <c r="G89" s="2"/>
    </row>
    <row r="90" spans="1:7" x14ac:dyDescent="0.3">
      <c r="B90" s="2"/>
      <c r="C90" s="2"/>
      <c r="D90" s="2"/>
      <c r="E90" s="2"/>
      <c r="F90" s="2"/>
      <c r="G90" s="2"/>
    </row>
    <row r="91" spans="1:7" x14ac:dyDescent="0.3">
      <c r="B91" s="2"/>
      <c r="C91" s="2"/>
      <c r="D91" s="2"/>
      <c r="E91" s="2"/>
      <c r="F91" s="2"/>
      <c r="G91" s="2"/>
    </row>
    <row r="92" spans="1:7" x14ac:dyDescent="0.3">
      <c r="B92" s="2"/>
      <c r="C92" s="2"/>
      <c r="D92" s="2"/>
      <c r="E92" s="2"/>
      <c r="F92" s="2"/>
      <c r="G92" s="2"/>
    </row>
    <row r="93" spans="1:7" x14ac:dyDescent="0.3">
      <c r="B93" s="2"/>
      <c r="C93" s="2"/>
      <c r="D93" s="2"/>
      <c r="E93" s="2"/>
      <c r="F93" s="2"/>
      <c r="G93" s="2"/>
    </row>
    <row r="94" spans="1:7" x14ac:dyDescent="0.3">
      <c r="B94" s="2"/>
      <c r="C94" s="2"/>
      <c r="D94" s="2"/>
      <c r="E94" s="2"/>
      <c r="F94" s="2"/>
      <c r="G94" s="2"/>
    </row>
    <row r="95" spans="1:7" x14ac:dyDescent="0.3">
      <c r="B95" s="2"/>
      <c r="C95" s="2"/>
      <c r="D95" s="2"/>
      <c r="E95" s="2"/>
      <c r="F95" s="2"/>
      <c r="G95" s="2"/>
    </row>
    <row r="96" spans="1:7" x14ac:dyDescent="0.3">
      <c r="B96" s="2"/>
      <c r="C96" s="2"/>
      <c r="D96" s="2"/>
      <c r="E96" s="2"/>
      <c r="F96" s="2"/>
      <c r="G96" s="2"/>
    </row>
    <row r="97" spans="2:7" x14ac:dyDescent="0.3">
      <c r="B97" s="2"/>
      <c r="C97" s="2"/>
      <c r="D97" s="2"/>
      <c r="E97" s="2"/>
      <c r="F97" s="2"/>
      <c r="G97" s="2"/>
    </row>
    <row r="98" spans="2:7" x14ac:dyDescent="0.3">
      <c r="B98" s="2"/>
      <c r="C98" s="2"/>
      <c r="D98" s="2"/>
      <c r="E98" s="2"/>
      <c r="F98" s="2"/>
      <c r="G98" s="2"/>
    </row>
    <row r="99" spans="2:7" x14ac:dyDescent="0.3">
      <c r="B99" s="2"/>
      <c r="C99" s="2"/>
      <c r="D99" s="2"/>
      <c r="E99" s="2"/>
      <c r="F99" s="2"/>
      <c r="G99" s="2"/>
    </row>
    <row r="100" spans="2:7" x14ac:dyDescent="0.3">
      <c r="B100" s="2"/>
      <c r="C100" s="2"/>
      <c r="D100" s="2"/>
      <c r="E100" s="2"/>
      <c r="F100" s="2"/>
      <c r="G100" s="2"/>
    </row>
    <row r="101" spans="2:7" x14ac:dyDescent="0.3">
      <c r="B101" s="2"/>
      <c r="C101" s="2"/>
      <c r="D101" s="2"/>
      <c r="E101" s="2"/>
      <c r="F101" s="2"/>
      <c r="G101" s="2"/>
    </row>
    <row r="102" spans="2:7" x14ac:dyDescent="0.3">
      <c r="B102" s="2"/>
      <c r="C102" s="2"/>
      <c r="D102" s="2"/>
      <c r="E102" s="2"/>
      <c r="F102" s="2"/>
      <c r="G102" s="2"/>
    </row>
    <row r="103" spans="2:7" x14ac:dyDescent="0.3">
      <c r="B103" s="2"/>
      <c r="C103" s="2"/>
      <c r="D103" s="2"/>
      <c r="E103" s="2"/>
      <c r="F103" s="2"/>
      <c r="G103" s="2"/>
    </row>
    <row r="104" spans="2:7" x14ac:dyDescent="0.3">
      <c r="B104" s="2"/>
      <c r="C104" s="2"/>
      <c r="D104" s="2"/>
      <c r="E104" s="2"/>
      <c r="F104" s="2"/>
      <c r="G104" s="2"/>
    </row>
    <row r="105" spans="2:7" x14ac:dyDescent="0.3">
      <c r="B105" s="2"/>
      <c r="C105" s="2"/>
      <c r="D105" s="2"/>
      <c r="E105" s="2"/>
      <c r="F105" s="2"/>
      <c r="G105" s="2"/>
    </row>
    <row r="106" spans="2:7" x14ac:dyDescent="0.3">
      <c r="B106" s="2"/>
      <c r="C106" s="2"/>
      <c r="D106" s="2"/>
      <c r="E106" s="2"/>
      <c r="F106" s="2"/>
      <c r="G106" s="2"/>
    </row>
    <row r="107" spans="2:7" x14ac:dyDescent="0.3">
      <c r="B107" s="2"/>
      <c r="C107" s="2"/>
      <c r="D107" s="2"/>
      <c r="E107" s="2"/>
      <c r="F107" s="2"/>
      <c r="G107" s="2"/>
    </row>
    <row r="108" spans="2:7" x14ac:dyDescent="0.3">
      <c r="B108" s="2"/>
      <c r="C108" s="2"/>
      <c r="D108" s="2"/>
      <c r="E108" s="2"/>
      <c r="F108" s="2"/>
      <c r="G108" s="2"/>
    </row>
    <row r="109" spans="2:7" x14ac:dyDescent="0.3">
      <c r="B109" s="2"/>
      <c r="C109" s="2"/>
      <c r="D109" s="2"/>
      <c r="E109" s="2"/>
      <c r="F109" s="2"/>
      <c r="G109" s="2"/>
    </row>
    <row r="110" spans="2:7" x14ac:dyDescent="0.3">
      <c r="B110" s="2"/>
      <c r="C110" s="2"/>
      <c r="D110" s="2"/>
      <c r="E110" s="2"/>
      <c r="F110" s="2"/>
      <c r="G110" s="2"/>
    </row>
    <row r="111" spans="2:7" x14ac:dyDescent="0.3">
      <c r="B111" s="2"/>
      <c r="C111" s="2"/>
      <c r="D111" s="2"/>
      <c r="E111" s="2"/>
      <c r="F111" s="2"/>
      <c r="G111" s="2"/>
    </row>
    <row r="112" spans="2:7" x14ac:dyDescent="0.3">
      <c r="B112" s="2"/>
      <c r="C112" s="2"/>
      <c r="D112" s="2"/>
      <c r="E112" s="2"/>
      <c r="F112" s="2"/>
      <c r="G112" s="2"/>
    </row>
    <row r="113" spans="1:7" x14ac:dyDescent="0.3">
      <c r="B113" s="2"/>
      <c r="C113" s="2"/>
      <c r="D113" s="2"/>
      <c r="E113" s="2"/>
      <c r="F113" s="2"/>
      <c r="G113" s="2"/>
    </row>
    <row r="114" spans="1:7" x14ac:dyDescent="0.3">
      <c r="B114" s="2"/>
      <c r="C114" s="2"/>
      <c r="D114" s="2"/>
      <c r="E114" s="2"/>
      <c r="F114" s="2"/>
      <c r="G114" s="2"/>
    </row>
    <row r="117" spans="1:7" x14ac:dyDescent="0.3">
      <c r="A117" s="42"/>
    </row>
    <row r="118" spans="1:7" x14ac:dyDescent="0.3">
      <c r="A118" s="42"/>
      <c r="B118" s="43"/>
      <c r="C118" s="43"/>
      <c r="D118" s="43"/>
      <c r="E118" s="43"/>
      <c r="F118" s="43"/>
      <c r="G118" s="43"/>
    </row>
    <row r="119" spans="1:7" x14ac:dyDescent="0.3">
      <c r="B119" s="38"/>
      <c r="C119" s="38"/>
      <c r="D119" s="38"/>
      <c r="E119" s="38"/>
      <c r="F119" s="38"/>
      <c r="G119" s="38"/>
    </row>
    <row r="120" spans="1:7" x14ac:dyDescent="0.3">
      <c r="B120" s="38"/>
      <c r="C120" s="38"/>
      <c r="D120" s="38"/>
      <c r="E120" s="38"/>
      <c r="F120" s="38"/>
      <c r="G120" s="38"/>
    </row>
    <row r="121" spans="1:7" x14ac:dyDescent="0.3">
      <c r="B121" s="38"/>
      <c r="C121" s="38"/>
      <c r="D121" s="38"/>
      <c r="E121" s="38"/>
      <c r="F121" s="38"/>
      <c r="G121" s="38"/>
    </row>
    <row r="122" spans="1:7" x14ac:dyDescent="0.3">
      <c r="B122" s="38"/>
      <c r="C122" s="38"/>
      <c r="D122" s="38"/>
      <c r="E122" s="38"/>
      <c r="F122" s="38"/>
      <c r="G122" s="38"/>
    </row>
    <row r="123" spans="1:7" x14ac:dyDescent="0.3">
      <c r="B123" s="38"/>
      <c r="C123" s="38"/>
      <c r="D123" s="38"/>
      <c r="E123" s="38"/>
      <c r="F123" s="38"/>
      <c r="G123" s="38"/>
    </row>
    <row r="124" spans="1:7" x14ac:dyDescent="0.3">
      <c r="B124" s="38"/>
      <c r="C124" s="38"/>
      <c r="D124" s="38"/>
      <c r="E124" s="38"/>
      <c r="F124" s="38"/>
      <c r="G124" s="38"/>
    </row>
    <row r="125" spans="1:7" x14ac:dyDescent="0.3">
      <c r="B125" s="38"/>
      <c r="C125" s="38"/>
      <c r="D125" s="38"/>
      <c r="E125" s="38"/>
      <c r="F125" s="38"/>
      <c r="G125" s="38"/>
    </row>
    <row r="126" spans="1:7" x14ac:dyDescent="0.3">
      <c r="B126" s="38"/>
      <c r="C126" s="38"/>
      <c r="D126" s="38"/>
      <c r="E126" s="38"/>
      <c r="F126" s="38"/>
      <c r="G126" s="38"/>
    </row>
    <row r="127" spans="1:7" x14ac:dyDescent="0.3">
      <c r="B127" s="38"/>
      <c r="C127" s="38"/>
      <c r="D127" s="38"/>
      <c r="E127" s="38"/>
      <c r="F127" s="38"/>
      <c r="G127" s="38"/>
    </row>
    <row r="128" spans="1:7" x14ac:dyDescent="0.3">
      <c r="B128" s="38"/>
      <c r="C128" s="38"/>
      <c r="D128" s="38"/>
      <c r="E128" s="38"/>
      <c r="F128" s="38"/>
      <c r="G128" s="38"/>
    </row>
    <row r="129" spans="2:7" x14ac:dyDescent="0.3">
      <c r="B129" s="38"/>
      <c r="C129" s="38"/>
      <c r="D129" s="38"/>
      <c r="E129" s="38"/>
      <c r="F129" s="38"/>
      <c r="G129" s="38"/>
    </row>
    <row r="130" spans="2:7" x14ac:dyDescent="0.3">
      <c r="B130" s="38"/>
      <c r="C130" s="38"/>
      <c r="D130" s="38"/>
      <c r="E130" s="38"/>
      <c r="F130" s="38"/>
      <c r="G130" s="38"/>
    </row>
    <row r="131" spans="2:7" x14ac:dyDescent="0.3">
      <c r="B131" s="38"/>
      <c r="C131" s="38"/>
      <c r="D131" s="38"/>
      <c r="E131" s="38"/>
      <c r="F131" s="38"/>
      <c r="G131" s="38"/>
    </row>
    <row r="132" spans="2:7" x14ac:dyDescent="0.3">
      <c r="B132" s="38"/>
      <c r="C132" s="38"/>
      <c r="D132" s="38"/>
      <c r="E132" s="38"/>
      <c r="F132" s="38"/>
      <c r="G132" s="38"/>
    </row>
    <row r="133" spans="2:7" x14ac:dyDescent="0.3">
      <c r="B133" s="38"/>
      <c r="C133" s="38"/>
      <c r="D133" s="38"/>
      <c r="E133" s="38"/>
      <c r="F133" s="38"/>
      <c r="G133" s="38"/>
    </row>
    <row r="134" spans="2:7" x14ac:dyDescent="0.3">
      <c r="B134" s="38"/>
      <c r="C134" s="38"/>
      <c r="D134" s="38"/>
      <c r="E134" s="38"/>
      <c r="F134" s="38"/>
      <c r="G134" s="38"/>
    </row>
    <row r="135" spans="2:7" x14ac:dyDescent="0.3">
      <c r="B135" s="38"/>
      <c r="C135" s="38"/>
      <c r="D135" s="38"/>
      <c r="E135" s="38"/>
      <c r="F135" s="38"/>
      <c r="G135" s="38"/>
    </row>
    <row r="136" spans="2:7" x14ac:dyDescent="0.3">
      <c r="B136" s="38"/>
      <c r="C136" s="38"/>
      <c r="D136" s="38"/>
      <c r="E136" s="38"/>
      <c r="F136" s="38"/>
      <c r="G136" s="38"/>
    </row>
    <row r="137" spans="2:7" x14ac:dyDescent="0.3">
      <c r="B137" s="38"/>
      <c r="C137" s="38"/>
      <c r="D137" s="38"/>
      <c r="E137" s="38"/>
      <c r="F137" s="38"/>
      <c r="G137" s="38"/>
    </row>
    <row r="138" spans="2:7" x14ac:dyDescent="0.3">
      <c r="B138" s="38"/>
      <c r="C138" s="38"/>
      <c r="D138" s="38"/>
      <c r="E138" s="38"/>
      <c r="F138" s="38"/>
      <c r="G138" s="38"/>
    </row>
    <row r="139" spans="2:7" x14ac:dyDescent="0.3">
      <c r="B139" s="38"/>
      <c r="C139" s="38"/>
      <c r="D139" s="38"/>
      <c r="E139" s="38"/>
      <c r="F139" s="38"/>
      <c r="G139" s="38"/>
    </row>
    <row r="140" spans="2:7" x14ac:dyDescent="0.3">
      <c r="B140" s="38"/>
      <c r="C140" s="38"/>
      <c r="D140" s="38"/>
      <c r="E140" s="38"/>
      <c r="F140" s="38"/>
      <c r="G140" s="38"/>
    </row>
    <row r="141" spans="2:7" x14ac:dyDescent="0.3">
      <c r="B141" s="38"/>
      <c r="C141" s="38"/>
      <c r="D141" s="38"/>
      <c r="E141" s="38"/>
      <c r="F141" s="38"/>
      <c r="G141" s="38"/>
    </row>
    <row r="142" spans="2:7" x14ac:dyDescent="0.3">
      <c r="B142" s="38"/>
      <c r="C142" s="38"/>
      <c r="D142" s="38"/>
      <c r="E142" s="38"/>
      <c r="F142" s="38"/>
      <c r="G142" s="38"/>
    </row>
    <row r="143" spans="2:7" x14ac:dyDescent="0.3">
      <c r="B143" s="38"/>
      <c r="C143" s="38"/>
      <c r="D143" s="38"/>
      <c r="E143" s="38"/>
      <c r="F143" s="38"/>
      <c r="G143" s="38"/>
    </row>
    <row r="144" spans="2:7" x14ac:dyDescent="0.3">
      <c r="B144" s="38"/>
      <c r="C144" s="38"/>
      <c r="D144" s="38"/>
      <c r="E144" s="38"/>
      <c r="F144" s="38"/>
      <c r="G144" s="38"/>
    </row>
    <row r="145" spans="2:7" x14ac:dyDescent="0.3">
      <c r="B145" s="38"/>
      <c r="C145" s="38"/>
      <c r="D145" s="38"/>
      <c r="E145" s="38"/>
      <c r="F145" s="38"/>
      <c r="G145" s="40"/>
    </row>
    <row r="146" spans="2:7" x14ac:dyDescent="0.3">
      <c r="B146" s="38"/>
      <c r="C146" s="38"/>
      <c r="D146" s="38"/>
      <c r="E146" s="38"/>
      <c r="F146" s="38"/>
      <c r="G146" s="38"/>
    </row>
    <row r="147" spans="2:7" x14ac:dyDescent="0.3">
      <c r="B147" s="38"/>
      <c r="C147" s="38"/>
      <c r="D147" s="38"/>
      <c r="E147" s="38"/>
      <c r="F147" s="38"/>
      <c r="G147" s="38"/>
    </row>
    <row r="148" spans="2:7" x14ac:dyDescent="0.3">
      <c r="B148" s="38"/>
      <c r="C148" s="38"/>
      <c r="D148" s="38"/>
      <c r="E148" s="38"/>
      <c r="F148" s="38"/>
      <c r="G148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2860-0795-472A-A896-1C03ED4D0DD2}">
  <dimension ref="A1:L65"/>
  <sheetViews>
    <sheetView tabSelected="1" topLeftCell="A50" workbookViewId="0">
      <selection activeCell="B65" sqref="B65"/>
    </sheetView>
  </sheetViews>
  <sheetFormatPr defaultRowHeight="14.4" x14ac:dyDescent="0.3"/>
  <cols>
    <col min="1" max="1" width="45.5546875" bestFit="1" customWidth="1"/>
    <col min="2" max="2" width="16" style="2" bestFit="1" customWidth="1"/>
    <col min="3" max="3" width="11" style="2" bestFit="1" customWidth="1"/>
    <col min="4" max="5" width="27.21875" style="2" bestFit="1" customWidth="1"/>
    <col min="6" max="6" width="19.5546875" style="2" bestFit="1" customWidth="1"/>
    <col min="7" max="7" width="36.33203125" style="2" bestFit="1" customWidth="1"/>
    <col min="8" max="12" width="8.88671875" style="2"/>
  </cols>
  <sheetData>
    <row r="1" spans="1:12" ht="15" thickBot="1" x14ac:dyDescent="0.35"/>
    <row r="2" spans="1:12" ht="72.599999999999994" thickBot="1" x14ac:dyDescent="0.35">
      <c r="A2" s="50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23" t="s">
        <v>19</v>
      </c>
      <c r="I2" s="12" t="s">
        <v>351</v>
      </c>
      <c r="J2" s="12" t="s">
        <v>12</v>
      </c>
      <c r="K2" s="12" t="s">
        <v>352</v>
      </c>
      <c r="L2" s="13" t="s">
        <v>127</v>
      </c>
    </row>
    <row r="3" spans="1:12" x14ac:dyDescent="0.3">
      <c r="A3" s="55" t="s">
        <v>143</v>
      </c>
      <c r="B3" s="17" t="s">
        <v>7</v>
      </c>
      <c r="C3" s="17" t="s">
        <v>8</v>
      </c>
      <c r="D3" s="17" t="s">
        <v>144</v>
      </c>
      <c r="E3" s="17" t="s">
        <v>145</v>
      </c>
      <c r="F3" s="17" t="s">
        <v>146</v>
      </c>
      <c r="G3" s="18" t="s">
        <v>147</v>
      </c>
      <c r="H3" s="51">
        <f>21*60+4</f>
        <v>1264</v>
      </c>
      <c r="I3" s="52"/>
      <c r="J3" s="65">
        <v>16</v>
      </c>
      <c r="K3" s="52"/>
      <c r="L3" s="53"/>
    </row>
    <row r="4" spans="1:12" x14ac:dyDescent="0.3">
      <c r="A4" s="48" t="s">
        <v>148</v>
      </c>
      <c r="B4" s="6" t="s">
        <v>7</v>
      </c>
      <c r="C4" s="6" t="s">
        <v>65</v>
      </c>
      <c r="D4" s="6" t="s">
        <v>150</v>
      </c>
      <c r="E4" s="6" t="s">
        <v>151</v>
      </c>
      <c r="F4" s="6" t="s">
        <v>152</v>
      </c>
      <c r="G4" s="8" t="s">
        <v>153</v>
      </c>
      <c r="H4" s="31"/>
      <c r="I4" s="6">
        <f>2*60+40</f>
        <v>160</v>
      </c>
      <c r="J4" s="66"/>
      <c r="K4" s="46">
        <f>1*60+33</f>
        <v>93</v>
      </c>
      <c r="L4" s="8"/>
    </row>
    <row r="5" spans="1:12" x14ac:dyDescent="0.3">
      <c r="A5" s="48" t="s">
        <v>154</v>
      </c>
      <c r="B5" s="6" t="s">
        <v>7</v>
      </c>
      <c r="C5" s="6" t="s">
        <v>65</v>
      </c>
      <c r="D5" s="6" t="s">
        <v>155</v>
      </c>
      <c r="E5" s="6" t="s">
        <v>156</v>
      </c>
      <c r="F5" s="6" t="s">
        <v>157</v>
      </c>
      <c r="G5" s="8" t="s">
        <v>158</v>
      </c>
      <c r="H5" s="31"/>
      <c r="I5" s="6">
        <f>2*60+32</f>
        <v>152</v>
      </c>
      <c r="J5" s="67"/>
      <c r="K5" s="46">
        <f>1*60+47</f>
        <v>107</v>
      </c>
      <c r="L5" s="8"/>
    </row>
    <row r="6" spans="1:12" x14ac:dyDescent="0.3">
      <c r="A6" s="48" t="s">
        <v>159</v>
      </c>
      <c r="B6" s="6" t="s">
        <v>7</v>
      </c>
      <c r="C6" s="6" t="s">
        <v>65</v>
      </c>
      <c r="D6" s="6" t="s">
        <v>160</v>
      </c>
      <c r="E6" s="6" t="s">
        <v>161</v>
      </c>
      <c r="F6" s="6" t="s">
        <v>162</v>
      </c>
      <c r="G6" s="8" t="s">
        <v>163</v>
      </c>
      <c r="H6" s="31"/>
      <c r="I6" s="6">
        <f>2*60+27</f>
        <v>147</v>
      </c>
      <c r="J6" s="68"/>
      <c r="K6" s="6"/>
      <c r="L6" s="8">
        <f>1*60+47</f>
        <v>107</v>
      </c>
    </row>
    <row r="7" spans="1:12" x14ac:dyDescent="0.3">
      <c r="A7" s="48" t="s">
        <v>164</v>
      </c>
      <c r="B7" s="6" t="s">
        <v>7</v>
      </c>
      <c r="C7" s="6" t="s">
        <v>65</v>
      </c>
      <c r="D7" s="6" t="s">
        <v>165</v>
      </c>
      <c r="E7" s="6" t="s">
        <v>166</v>
      </c>
      <c r="F7" s="6" t="s">
        <v>167</v>
      </c>
      <c r="G7" s="8" t="s">
        <v>168</v>
      </c>
      <c r="H7" s="31"/>
      <c r="I7" s="6">
        <f>2*60+23</f>
        <v>143</v>
      </c>
      <c r="J7" s="68"/>
      <c r="K7" s="47"/>
      <c r="L7" s="8">
        <f>2*60+4</f>
        <v>124</v>
      </c>
    </row>
    <row r="8" spans="1:12" x14ac:dyDescent="0.3">
      <c r="A8" s="48" t="s">
        <v>169</v>
      </c>
      <c r="B8" s="6" t="s">
        <v>7</v>
      </c>
      <c r="C8" s="6" t="s">
        <v>65</v>
      </c>
      <c r="D8" s="6" t="s">
        <v>170</v>
      </c>
      <c r="E8" s="6" t="s">
        <v>171</v>
      </c>
      <c r="F8" s="6" t="s">
        <v>172</v>
      </c>
      <c r="G8" s="8" t="s">
        <v>173</v>
      </c>
      <c r="H8" s="31"/>
      <c r="I8" s="6">
        <f>2*60+8</f>
        <v>128</v>
      </c>
      <c r="J8" s="67"/>
      <c r="K8" s="6"/>
      <c r="L8" s="8">
        <f>1*60+57</f>
        <v>117</v>
      </c>
    </row>
    <row r="9" spans="1:12" x14ac:dyDescent="0.3">
      <c r="A9" s="48" t="s">
        <v>174</v>
      </c>
      <c r="B9" s="6" t="s">
        <v>7</v>
      </c>
      <c r="C9" s="6" t="s">
        <v>65</v>
      </c>
      <c r="D9" s="6" t="s">
        <v>175</v>
      </c>
      <c r="E9" s="6" t="s">
        <v>176</v>
      </c>
      <c r="F9" s="6" t="s">
        <v>172</v>
      </c>
      <c r="G9" s="8" t="s">
        <v>177</v>
      </c>
      <c r="H9" s="31"/>
      <c r="I9" s="6">
        <f>2*60+8</f>
        <v>128</v>
      </c>
      <c r="J9" s="68"/>
      <c r="K9" s="6"/>
      <c r="L9" s="8">
        <f>2*60+13</f>
        <v>133</v>
      </c>
    </row>
    <row r="10" spans="1:12" x14ac:dyDescent="0.3">
      <c r="A10" s="48" t="s">
        <v>178</v>
      </c>
      <c r="B10" s="6" t="s">
        <v>7</v>
      </c>
      <c r="C10" s="6" t="s">
        <v>65</v>
      </c>
      <c r="D10" s="6" t="s">
        <v>179</v>
      </c>
      <c r="E10" s="6" t="s">
        <v>180</v>
      </c>
      <c r="F10" s="6" t="s">
        <v>181</v>
      </c>
      <c r="G10" s="8" t="s">
        <v>182</v>
      </c>
      <c r="H10" s="31"/>
      <c r="I10" s="6">
        <f>2*60+2</f>
        <v>122</v>
      </c>
      <c r="J10" s="68"/>
      <c r="K10" s="47"/>
      <c r="L10" s="8">
        <f>2*60+11</f>
        <v>131</v>
      </c>
    </row>
    <row r="11" spans="1:12" x14ac:dyDescent="0.3">
      <c r="A11" s="48" t="s">
        <v>183</v>
      </c>
      <c r="B11" s="6" t="s">
        <v>7</v>
      </c>
      <c r="C11" s="6" t="s">
        <v>65</v>
      </c>
      <c r="D11" s="6" t="s">
        <v>184</v>
      </c>
      <c r="E11" s="6" t="s">
        <v>185</v>
      </c>
      <c r="F11" s="6" t="s">
        <v>186</v>
      </c>
      <c r="G11" s="8" t="s">
        <v>187</v>
      </c>
      <c r="H11" s="31"/>
      <c r="I11" s="6">
        <f>1*60+54</f>
        <v>114</v>
      </c>
      <c r="J11" s="67"/>
      <c r="K11" s="6"/>
      <c r="L11" s="8">
        <f>2*60+17</f>
        <v>137</v>
      </c>
    </row>
    <row r="12" spans="1:12" x14ac:dyDescent="0.3">
      <c r="A12" s="48" t="s">
        <v>188</v>
      </c>
      <c r="B12" s="6" t="s">
        <v>7</v>
      </c>
      <c r="C12" s="6" t="s">
        <v>65</v>
      </c>
      <c r="D12" s="6" t="s">
        <v>189</v>
      </c>
      <c r="E12" s="6" t="s">
        <v>190</v>
      </c>
      <c r="F12" s="6" t="s">
        <v>191</v>
      </c>
      <c r="G12" s="8" t="s">
        <v>192</v>
      </c>
      <c r="H12" s="31"/>
      <c r="I12" s="6">
        <f>1*60+56</f>
        <v>116</v>
      </c>
      <c r="J12" s="68"/>
      <c r="K12" s="6"/>
      <c r="L12" s="8">
        <f>0*60+35</f>
        <v>35</v>
      </c>
    </row>
    <row r="13" spans="1:12" ht="15" thickBot="1" x14ac:dyDescent="0.35">
      <c r="A13" s="49" t="s">
        <v>193</v>
      </c>
      <c r="B13" s="10" t="s">
        <v>7</v>
      </c>
      <c r="C13" s="10" t="s">
        <v>65</v>
      </c>
      <c r="D13" s="10" t="s">
        <v>194</v>
      </c>
      <c r="E13" s="10" t="s">
        <v>195</v>
      </c>
      <c r="F13" s="10" t="s">
        <v>196</v>
      </c>
      <c r="G13" s="11" t="s">
        <v>197</v>
      </c>
      <c r="H13" s="32"/>
      <c r="I13" s="10">
        <f>1*60+52</f>
        <v>112</v>
      </c>
      <c r="J13" s="69"/>
      <c r="K13" s="54"/>
      <c r="L13" s="8">
        <f>0*60+58</f>
        <v>58</v>
      </c>
    </row>
    <row r="14" spans="1:12" x14ac:dyDescent="0.3">
      <c r="A14" s="55" t="s">
        <v>198</v>
      </c>
      <c r="B14" s="17" t="s">
        <v>7</v>
      </c>
      <c r="C14" s="17" t="s">
        <v>8</v>
      </c>
      <c r="D14" s="17" t="s">
        <v>199</v>
      </c>
      <c r="E14" s="17" t="s">
        <v>200</v>
      </c>
      <c r="F14" s="17" t="s">
        <v>201</v>
      </c>
      <c r="G14" s="18" t="s">
        <v>202</v>
      </c>
      <c r="H14" s="51">
        <f>20*60+40</f>
        <v>1240</v>
      </c>
      <c r="I14" s="52"/>
      <c r="J14" s="70">
        <v>15</v>
      </c>
      <c r="K14" s="52"/>
      <c r="L14" s="53"/>
    </row>
    <row r="15" spans="1:12" x14ac:dyDescent="0.3">
      <c r="A15" s="48" t="s">
        <v>208</v>
      </c>
      <c r="B15" s="6" t="s">
        <v>7</v>
      </c>
      <c r="C15" s="6" t="s">
        <v>65</v>
      </c>
      <c r="D15" s="6" t="s">
        <v>209</v>
      </c>
      <c r="E15" s="6" t="s">
        <v>210</v>
      </c>
      <c r="F15" s="6" t="s">
        <v>211</v>
      </c>
      <c r="G15" s="8" t="s">
        <v>212</v>
      </c>
      <c r="H15" s="31"/>
      <c r="I15" s="6">
        <f>2*60+34</f>
        <v>154</v>
      </c>
      <c r="J15" s="67"/>
      <c r="K15" s="47">
        <f>1*60+49</f>
        <v>109</v>
      </c>
      <c r="L15" s="8"/>
    </row>
    <row r="16" spans="1:12" x14ac:dyDescent="0.3">
      <c r="A16" s="48" t="s">
        <v>203</v>
      </c>
      <c r="B16" s="6" t="s">
        <v>7</v>
      </c>
      <c r="C16" s="6" t="s">
        <v>65</v>
      </c>
      <c r="D16" s="6" t="s">
        <v>204</v>
      </c>
      <c r="E16" s="6" t="s">
        <v>205</v>
      </c>
      <c r="F16" s="6" t="s">
        <v>206</v>
      </c>
      <c r="G16" s="8" t="s">
        <v>207</v>
      </c>
      <c r="H16" s="31"/>
      <c r="I16" s="6">
        <f>2*60+30</f>
        <v>150</v>
      </c>
      <c r="J16" s="68"/>
      <c r="K16" s="47">
        <f>1*60+48</f>
        <v>108</v>
      </c>
      <c r="L16" s="8"/>
    </row>
    <row r="17" spans="1:12" x14ac:dyDescent="0.3">
      <c r="A17" s="48" t="s">
        <v>213</v>
      </c>
      <c r="B17" s="6" t="s">
        <v>7</v>
      </c>
      <c r="C17" s="6" t="s">
        <v>65</v>
      </c>
      <c r="D17" s="6" t="s">
        <v>214</v>
      </c>
      <c r="E17" s="6" t="s">
        <v>215</v>
      </c>
      <c r="F17" s="6" t="s">
        <v>162</v>
      </c>
      <c r="G17" s="8" t="s">
        <v>216</v>
      </c>
      <c r="H17" s="31"/>
      <c r="I17" s="6">
        <f>2*60+27</f>
        <v>147</v>
      </c>
      <c r="J17" s="67"/>
      <c r="K17" s="6"/>
      <c r="L17" s="8">
        <f>2*60+10</f>
        <v>130</v>
      </c>
    </row>
    <row r="18" spans="1:12" x14ac:dyDescent="0.3">
      <c r="A18" s="48" t="s">
        <v>217</v>
      </c>
      <c r="B18" s="6" t="s">
        <v>7</v>
      </c>
      <c r="C18" s="6" t="s">
        <v>65</v>
      </c>
      <c r="D18" s="6" t="s">
        <v>214</v>
      </c>
      <c r="E18" s="6" t="s">
        <v>215</v>
      </c>
      <c r="F18" s="6" t="s">
        <v>218</v>
      </c>
      <c r="G18" s="8" t="s">
        <v>219</v>
      </c>
      <c r="H18" s="31"/>
      <c r="I18" s="6">
        <f>2*60+26</f>
        <v>146</v>
      </c>
      <c r="J18" s="67"/>
      <c r="K18" s="6"/>
      <c r="L18" s="8">
        <f>2*60+15</f>
        <v>135</v>
      </c>
    </row>
    <row r="19" spans="1:12" x14ac:dyDescent="0.3">
      <c r="A19" s="48" t="s">
        <v>220</v>
      </c>
      <c r="B19" s="6" t="s">
        <v>7</v>
      </c>
      <c r="C19" s="6" t="s">
        <v>65</v>
      </c>
      <c r="D19" s="6" t="s">
        <v>221</v>
      </c>
      <c r="E19" s="6" t="s">
        <v>222</v>
      </c>
      <c r="F19" s="6" t="s">
        <v>223</v>
      </c>
      <c r="G19" s="8" t="s">
        <v>224</v>
      </c>
      <c r="H19" s="31"/>
      <c r="I19" s="6">
        <f>2*60+20</f>
        <v>140</v>
      </c>
      <c r="J19" s="67"/>
      <c r="K19" s="6"/>
      <c r="L19" s="8">
        <f>1*60+55</f>
        <v>115</v>
      </c>
    </row>
    <row r="20" spans="1:12" x14ac:dyDescent="0.3">
      <c r="A20" s="48" t="s">
        <v>225</v>
      </c>
      <c r="B20" s="6" t="s">
        <v>7</v>
      </c>
      <c r="C20" s="6" t="s">
        <v>65</v>
      </c>
      <c r="D20" s="6" t="s">
        <v>226</v>
      </c>
      <c r="E20" s="6" t="s">
        <v>227</v>
      </c>
      <c r="F20" s="6" t="s">
        <v>228</v>
      </c>
      <c r="G20" s="8" t="s">
        <v>229</v>
      </c>
      <c r="H20" s="31"/>
      <c r="I20" s="6">
        <f>1*60+59</f>
        <v>119</v>
      </c>
      <c r="J20" s="6"/>
      <c r="K20" s="6"/>
      <c r="L20" s="8">
        <f>2*60+4</f>
        <v>124</v>
      </c>
    </row>
    <row r="21" spans="1:12" x14ac:dyDescent="0.3">
      <c r="A21" s="48" t="s">
        <v>235</v>
      </c>
      <c r="B21" s="6" t="s">
        <v>7</v>
      </c>
      <c r="C21" s="6" t="s">
        <v>65</v>
      </c>
      <c r="D21" s="6" t="s">
        <v>236</v>
      </c>
      <c r="E21" s="6" t="s">
        <v>237</v>
      </c>
      <c r="F21" s="6" t="s">
        <v>238</v>
      </c>
      <c r="G21" s="8" t="s">
        <v>239</v>
      </c>
      <c r="H21" s="31"/>
      <c r="I21" s="6">
        <f>1*60+52</f>
        <v>112</v>
      </c>
      <c r="J21" s="6"/>
      <c r="K21" s="6"/>
      <c r="L21" s="8">
        <f>2*60+15</f>
        <v>135</v>
      </c>
    </row>
    <row r="22" spans="1:12" x14ac:dyDescent="0.3">
      <c r="A22" s="48" t="s">
        <v>230</v>
      </c>
      <c r="B22" s="6" t="s">
        <v>7</v>
      </c>
      <c r="C22" s="6" t="s">
        <v>65</v>
      </c>
      <c r="D22" s="6" t="s">
        <v>231</v>
      </c>
      <c r="E22" s="6" t="s">
        <v>232</v>
      </c>
      <c r="F22" s="6" t="s">
        <v>233</v>
      </c>
      <c r="G22" s="8" t="s">
        <v>234</v>
      </c>
      <c r="H22" s="31"/>
      <c r="I22" s="6">
        <f>2*60+1</f>
        <v>121</v>
      </c>
      <c r="J22" s="6"/>
      <c r="K22" s="6"/>
      <c r="L22" s="8">
        <f>0*60+36</f>
        <v>36</v>
      </c>
    </row>
    <row r="23" spans="1:12" x14ac:dyDescent="0.3">
      <c r="A23" s="48" t="s">
        <v>245</v>
      </c>
      <c r="B23" s="6" t="s">
        <v>7</v>
      </c>
      <c r="C23" s="6" t="s">
        <v>65</v>
      </c>
      <c r="D23" s="6" t="s">
        <v>246</v>
      </c>
      <c r="E23" s="6" t="s">
        <v>247</v>
      </c>
      <c r="F23" s="6" t="s">
        <v>248</v>
      </c>
      <c r="G23" s="71" t="s">
        <v>249</v>
      </c>
      <c r="H23" s="31"/>
      <c r="I23" s="6">
        <f>1*60+51</f>
        <v>111</v>
      </c>
      <c r="J23" s="6"/>
      <c r="K23" s="6"/>
      <c r="L23" s="8">
        <f>0*60+39</f>
        <v>39</v>
      </c>
    </row>
    <row r="24" spans="1:12" ht="15" thickBot="1" x14ac:dyDescent="0.35">
      <c r="A24" s="49" t="s">
        <v>240</v>
      </c>
      <c r="B24" s="10" t="s">
        <v>7</v>
      </c>
      <c r="C24" s="10" t="s">
        <v>65</v>
      </c>
      <c r="D24" s="10" t="s">
        <v>241</v>
      </c>
      <c r="E24" s="10" t="s">
        <v>242</v>
      </c>
      <c r="F24" s="10" t="s">
        <v>243</v>
      </c>
      <c r="G24" s="11" t="s">
        <v>244</v>
      </c>
      <c r="H24" s="32"/>
      <c r="I24" s="10">
        <f>1*60+54</f>
        <v>114</v>
      </c>
      <c r="J24" s="10"/>
      <c r="K24" s="10"/>
      <c r="L24" s="8">
        <f>0*60+35</f>
        <v>35</v>
      </c>
    </row>
    <row r="25" spans="1:12" x14ac:dyDescent="0.3">
      <c r="A25" s="55" t="s">
        <v>250</v>
      </c>
      <c r="B25" s="17" t="s">
        <v>7</v>
      </c>
      <c r="C25" s="17" t="s">
        <v>8</v>
      </c>
      <c r="D25" s="17" t="s">
        <v>251</v>
      </c>
      <c r="E25" s="17" t="s">
        <v>252</v>
      </c>
      <c r="F25" s="17" t="s">
        <v>253</v>
      </c>
      <c r="G25" s="18" t="s">
        <v>254</v>
      </c>
      <c r="H25" s="51">
        <f>17*60+23</f>
        <v>1043</v>
      </c>
      <c r="I25" s="52"/>
      <c r="J25" s="52">
        <v>15</v>
      </c>
      <c r="K25" s="52"/>
      <c r="L25" s="53"/>
    </row>
    <row r="26" spans="1:12" x14ac:dyDescent="0.3">
      <c r="A26" s="48" t="s">
        <v>255</v>
      </c>
      <c r="B26" s="6" t="s">
        <v>7</v>
      </c>
      <c r="C26" s="6" t="s">
        <v>65</v>
      </c>
      <c r="D26" s="6" t="s">
        <v>256</v>
      </c>
      <c r="E26" s="6" t="s">
        <v>257</v>
      </c>
      <c r="F26" s="6" t="s">
        <v>206</v>
      </c>
      <c r="G26" s="8" t="s">
        <v>258</v>
      </c>
      <c r="H26" s="31"/>
      <c r="I26" s="6">
        <f>2*60+30</f>
        <v>150</v>
      </c>
      <c r="J26" s="6"/>
      <c r="K26" s="6">
        <f>1*60+20</f>
        <v>80</v>
      </c>
      <c r="L26" s="8"/>
    </row>
    <row r="27" spans="1:12" x14ac:dyDescent="0.3">
      <c r="A27" s="48" t="s">
        <v>259</v>
      </c>
      <c r="B27" s="6" t="s">
        <v>7</v>
      </c>
      <c r="C27" s="6" t="s">
        <v>65</v>
      </c>
      <c r="D27" s="6" t="s">
        <v>260</v>
      </c>
      <c r="E27" s="6" t="s">
        <v>261</v>
      </c>
      <c r="F27" s="6" t="s">
        <v>262</v>
      </c>
      <c r="G27" s="8" t="s">
        <v>263</v>
      </c>
      <c r="H27" s="31"/>
      <c r="I27" s="6">
        <f>2*60+28</f>
        <v>148</v>
      </c>
      <c r="J27" s="6"/>
      <c r="K27" s="6">
        <f>1*60+21</f>
        <v>81</v>
      </c>
      <c r="L27" s="8"/>
    </row>
    <row r="28" spans="1:12" x14ac:dyDescent="0.3">
      <c r="A28" s="48" t="s">
        <v>269</v>
      </c>
      <c r="B28" s="6" t="s">
        <v>7</v>
      </c>
      <c r="C28" s="6" t="s">
        <v>65</v>
      </c>
      <c r="D28" s="6" t="s">
        <v>270</v>
      </c>
      <c r="E28" s="6" t="s">
        <v>271</v>
      </c>
      <c r="F28" s="6" t="s">
        <v>233</v>
      </c>
      <c r="G28" s="8" t="s">
        <v>272</v>
      </c>
      <c r="H28" s="31"/>
      <c r="I28" s="6">
        <f>2*60+1</f>
        <v>121</v>
      </c>
      <c r="J28" s="6"/>
      <c r="K28" s="6"/>
      <c r="L28" s="8">
        <f>1*60+52</f>
        <v>112</v>
      </c>
    </row>
    <row r="29" spans="1:12" x14ac:dyDescent="0.3">
      <c r="A29" s="48" t="s">
        <v>264</v>
      </c>
      <c r="B29" s="6" t="s">
        <v>7</v>
      </c>
      <c r="C29" s="6" t="s">
        <v>65</v>
      </c>
      <c r="D29" s="6" t="s">
        <v>265</v>
      </c>
      <c r="E29" s="6" t="s">
        <v>266</v>
      </c>
      <c r="F29" s="6" t="s">
        <v>267</v>
      </c>
      <c r="G29" s="8" t="s">
        <v>268</v>
      </c>
      <c r="H29" s="31"/>
      <c r="I29" s="6">
        <f>1*60+58</f>
        <v>118</v>
      </c>
      <c r="J29" s="6"/>
      <c r="K29" s="6"/>
      <c r="L29" s="8">
        <f>1*60+33</f>
        <v>93</v>
      </c>
    </row>
    <row r="30" spans="1:12" x14ac:dyDescent="0.3">
      <c r="A30" s="48" t="s">
        <v>277</v>
      </c>
      <c r="B30" s="6" t="s">
        <v>7</v>
      </c>
      <c r="C30" s="6" t="s">
        <v>65</v>
      </c>
      <c r="D30" s="6" t="s">
        <v>278</v>
      </c>
      <c r="E30" s="6" t="s">
        <v>279</v>
      </c>
      <c r="F30" s="6" t="s">
        <v>280</v>
      </c>
      <c r="G30" s="8" t="s">
        <v>281</v>
      </c>
      <c r="H30" s="31"/>
      <c r="I30" s="6">
        <f>1*60+50</f>
        <v>110</v>
      </c>
      <c r="J30" s="6"/>
      <c r="K30" s="6"/>
      <c r="L30" s="8">
        <f>0*60+37</f>
        <v>37</v>
      </c>
    </row>
    <row r="31" spans="1:12" x14ac:dyDescent="0.3">
      <c r="A31" s="48" t="s">
        <v>273</v>
      </c>
      <c r="B31" s="6" t="s">
        <v>7</v>
      </c>
      <c r="C31" s="6" t="s">
        <v>65</v>
      </c>
      <c r="D31" s="6" t="s">
        <v>274</v>
      </c>
      <c r="E31" s="6" t="s">
        <v>275</v>
      </c>
      <c r="F31" s="6" t="s">
        <v>238</v>
      </c>
      <c r="G31" s="8" t="s">
        <v>276</v>
      </c>
      <c r="H31" s="31"/>
      <c r="I31" s="6">
        <f>1*60+52</f>
        <v>112</v>
      </c>
      <c r="J31" s="6"/>
      <c r="K31" s="6"/>
      <c r="L31" s="8">
        <f>0*60+20</f>
        <v>20</v>
      </c>
    </row>
    <row r="32" spans="1:12" x14ac:dyDescent="0.3">
      <c r="A32" s="48" t="s">
        <v>287</v>
      </c>
      <c r="B32" s="6" t="s">
        <v>7</v>
      </c>
      <c r="C32" s="6" t="s">
        <v>65</v>
      </c>
      <c r="D32" s="6" t="s">
        <v>288</v>
      </c>
      <c r="E32" s="6" t="s">
        <v>289</v>
      </c>
      <c r="F32" s="6" t="s">
        <v>290</v>
      </c>
      <c r="G32" s="8" t="s">
        <v>291</v>
      </c>
      <c r="H32" s="31"/>
      <c r="I32" s="6">
        <f>2*60+10</f>
        <v>130</v>
      </c>
      <c r="J32" s="6"/>
      <c r="K32" s="6"/>
      <c r="L32" s="8">
        <f>0*60+32</f>
        <v>32</v>
      </c>
    </row>
    <row r="33" spans="1:12" x14ac:dyDescent="0.3">
      <c r="A33" s="48" t="s">
        <v>282</v>
      </c>
      <c r="B33" s="6" t="s">
        <v>7</v>
      </c>
      <c r="C33" s="6" t="s">
        <v>65</v>
      </c>
      <c r="D33" s="6" t="s">
        <v>283</v>
      </c>
      <c r="E33" s="6" t="s">
        <v>284</v>
      </c>
      <c r="F33" s="6" t="s">
        <v>285</v>
      </c>
      <c r="G33" s="8" t="s">
        <v>286</v>
      </c>
      <c r="H33" s="31"/>
      <c r="I33" s="6">
        <f>2*60+15</f>
        <v>135</v>
      </c>
      <c r="J33" s="6"/>
      <c r="K33" s="6"/>
      <c r="L33" s="8">
        <f>0*60+33</f>
        <v>33</v>
      </c>
    </row>
    <row r="34" spans="1:12" x14ac:dyDescent="0.3">
      <c r="A34" s="48" t="s">
        <v>297</v>
      </c>
      <c r="B34" s="6" t="s">
        <v>7</v>
      </c>
      <c r="C34" s="6" t="s">
        <v>65</v>
      </c>
      <c r="D34" s="6" t="s">
        <v>298</v>
      </c>
      <c r="E34" s="6" t="s">
        <v>299</v>
      </c>
      <c r="F34" s="6" t="s">
        <v>228</v>
      </c>
      <c r="G34" s="8" t="s">
        <v>300</v>
      </c>
      <c r="H34" s="31"/>
      <c r="I34" s="6">
        <f>1*60+59</f>
        <v>119</v>
      </c>
      <c r="J34" s="6"/>
      <c r="K34" s="6"/>
      <c r="L34" s="8">
        <f>1*60+48</f>
        <v>108</v>
      </c>
    </row>
    <row r="35" spans="1:12" ht="15" thickBot="1" x14ac:dyDescent="0.35">
      <c r="A35" s="49" t="s">
        <v>292</v>
      </c>
      <c r="B35" s="10" t="s">
        <v>7</v>
      </c>
      <c r="C35" s="10" t="s">
        <v>65</v>
      </c>
      <c r="D35" s="10" t="s">
        <v>293</v>
      </c>
      <c r="E35" s="10" t="s">
        <v>294</v>
      </c>
      <c r="F35" s="10" t="s">
        <v>295</v>
      </c>
      <c r="G35" s="11" t="s">
        <v>296</v>
      </c>
      <c r="H35" s="32"/>
      <c r="I35" s="10">
        <f>1*60+57</f>
        <v>117</v>
      </c>
      <c r="J35" s="10"/>
      <c r="K35" s="10"/>
      <c r="L35" s="8">
        <f>1*60+58</f>
        <v>118</v>
      </c>
    </row>
    <row r="36" spans="1:12" x14ac:dyDescent="0.3">
      <c r="A36" s="55" t="s">
        <v>301</v>
      </c>
      <c r="B36" s="17" t="s">
        <v>7</v>
      </c>
      <c r="C36" s="17" t="s">
        <v>8</v>
      </c>
      <c r="D36" s="17" t="s">
        <v>302</v>
      </c>
      <c r="E36" s="17" t="s">
        <v>303</v>
      </c>
      <c r="F36" s="17" t="s">
        <v>304</v>
      </c>
      <c r="G36" s="18" t="s">
        <v>305</v>
      </c>
      <c r="H36" s="51">
        <f>21*60+30</f>
        <v>1290</v>
      </c>
      <c r="I36" s="52"/>
      <c r="J36" s="52">
        <v>17</v>
      </c>
      <c r="K36" s="52"/>
      <c r="L36" s="53"/>
    </row>
    <row r="37" spans="1:12" x14ac:dyDescent="0.3">
      <c r="A37" s="48" t="s">
        <v>306</v>
      </c>
      <c r="B37" s="6" t="s">
        <v>7</v>
      </c>
      <c r="C37" s="6" t="s">
        <v>65</v>
      </c>
      <c r="D37" s="6" t="s">
        <v>307</v>
      </c>
      <c r="E37" s="6" t="s">
        <v>308</v>
      </c>
      <c r="F37" s="6" t="s">
        <v>262</v>
      </c>
      <c r="G37" s="8" t="s">
        <v>309</v>
      </c>
      <c r="H37" s="31"/>
      <c r="I37" s="6">
        <f>2*60+28</f>
        <v>148</v>
      </c>
      <c r="J37" s="6"/>
      <c r="K37" s="6">
        <f>1*60+23</f>
        <v>83</v>
      </c>
      <c r="L37" s="8"/>
    </row>
    <row r="38" spans="1:12" x14ac:dyDescent="0.3">
      <c r="A38" s="48" t="s">
        <v>310</v>
      </c>
      <c r="B38" s="6" t="s">
        <v>7</v>
      </c>
      <c r="C38" s="6" t="s">
        <v>65</v>
      </c>
      <c r="D38" s="6" t="s">
        <v>311</v>
      </c>
      <c r="E38" s="6" t="s">
        <v>312</v>
      </c>
      <c r="F38" s="6" t="s">
        <v>313</v>
      </c>
      <c r="G38" s="8" t="s">
        <v>314</v>
      </c>
      <c r="H38" s="31"/>
      <c r="I38" s="6">
        <f>2*60+35</f>
        <v>155</v>
      </c>
      <c r="J38" s="6"/>
      <c r="K38" s="6">
        <f>1*60+25</f>
        <v>85</v>
      </c>
      <c r="L38" s="8"/>
    </row>
    <row r="39" spans="1:12" x14ac:dyDescent="0.3">
      <c r="A39" s="48" t="s">
        <v>319</v>
      </c>
      <c r="B39" s="6" t="s">
        <v>7</v>
      </c>
      <c r="C39" s="6" t="s">
        <v>65</v>
      </c>
      <c r="D39" s="6" t="s">
        <v>320</v>
      </c>
      <c r="E39" s="6" t="s">
        <v>321</v>
      </c>
      <c r="F39" s="6" t="s">
        <v>322</v>
      </c>
      <c r="G39" s="8" t="s">
        <v>323</v>
      </c>
      <c r="H39" s="31"/>
      <c r="I39" s="6">
        <f>2*60+25</f>
        <v>145</v>
      </c>
      <c r="J39" s="6"/>
      <c r="K39" s="6"/>
      <c r="L39" s="8">
        <f>1*60+58</f>
        <v>118</v>
      </c>
    </row>
    <row r="40" spans="1:12" x14ac:dyDescent="0.3">
      <c r="A40" s="48" t="s">
        <v>315</v>
      </c>
      <c r="B40" s="6" t="s">
        <v>7</v>
      </c>
      <c r="C40" s="6" t="s">
        <v>65</v>
      </c>
      <c r="D40" s="6" t="s">
        <v>316</v>
      </c>
      <c r="E40" s="6" t="s">
        <v>317</v>
      </c>
      <c r="F40" s="6" t="s">
        <v>262</v>
      </c>
      <c r="G40" s="8" t="s">
        <v>318</v>
      </c>
      <c r="H40" s="31"/>
      <c r="I40" s="6">
        <f>2*60+28</f>
        <v>148</v>
      </c>
      <c r="J40" s="6"/>
      <c r="K40" s="6"/>
      <c r="L40" s="8">
        <f>1*60+47</f>
        <v>107</v>
      </c>
    </row>
    <row r="41" spans="1:12" x14ac:dyDescent="0.3">
      <c r="A41" s="48" t="s">
        <v>324</v>
      </c>
      <c r="B41" s="6" t="s">
        <v>7</v>
      </c>
      <c r="C41" s="6" t="s">
        <v>65</v>
      </c>
      <c r="D41" s="6" t="s">
        <v>325</v>
      </c>
      <c r="E41" s="6" t="s">
        <v>326</v>
      </c>
      <c r="F41" s="6" t="s">
        <v>327</v>
      </c>
      <c r="G41" s="8" t="s">
        <v>328</v>
      </c>
      <c r="H41" s="31"/>
      <c r="I41" s="6">
        <f>2*60+57</f>
        <v>177</v>
      </c>
      <c r="J41" s="6"/>
      <c r="K41" s="6"/>
      <c r="L41" s="8">
        <f>2*60+0</f>
        <v>120</v>
      </c>
    </row>
    <row r="42" spans="1:12" x14ac:dyDescent="0.3">
      <c r="A42" s="48" t="s">
        <v>329</v>
      </c>
      <c r="B42" s="6" t="s">
        <v>7</v>
      </c>
      <c r="C42" s="6" t="s">
        <v>65</v>
      </c>
      <c r="D42" s="6" t="s">
        <v>330</v>
      </c>
      <c r="E42" s="6" t="s">
        <v>331</v>
      </c>
      <c r="F42" s="6" t="s">
        <v>332</v>
      </c>
      <c r="G42" s="8" t="s">
        <v>333</v>
      </c>
      <c r="H42" s="31"/>
      <c r="I42" s="6">
        <f>2*60+58</f>
        <v>178</v>
      </c>
      <c r="J42" s="6"/>
      <c r="K42" s="6"/>
      <c r="L42" s="8">
        <f>2*60+3</f>
        <v>123</v>
      </c>
    </row>
    <row r="43" spans="1:12" x14ac:dyDescent="0.3">
      <c r="A43" s="48" t="s">
        <v>334</v>
      </c>
      <c r="B43" s="6" t="s">
        <v>7</v>
      </c>
      <c r="C43" s="6" t="s">
        <v>65</v>
      </c>
      <c r="D43" s="6" t="s">
        <v>335</v>
      </c>
      <c r="E43" s="6" t="s">
        <v>336</v>
      </c>
      <c r="F43" s="6" t="s">
        <v>233</v>
      </c>
      <c r="G43" s="8" t="s">
        <v>337</v>
      </c>
      <c r="H43" s="31"/>
      <c r="I43" s="6">
        <f>2*60+1</f>
        <v>121</v>
      </c>
      <c r="J43" s="6"/>
      <c r="K43" s="6"/>
      <c r="L43" s="8">
        <f>1*60+15</f>
        <v>75</v>
      </c>
    </row>
    <row r="44" spans="1:12" x14ac:dyDescent="0.3">
      <c r="A44" s="48" t="s">
        <v>338</v>
      </c>
      <c r="B44" s="6" t="s">
        <v>7</v>
      </c>
      <c r="C44" s="6" t="s">
        <v>65</v>
      </c>
      <c r="D44" s="6" t="s">
        <v>339</v>
      </c>
      <c r="E44" s="6" t="s">
        <v>340</v>
      </c>
      <c r="F44" s="6" t="s">
        <v>186</v>
      </c>
      <c r="G44" s="71" t="s">
        <v>341</v>
      </c>
      <c r="H44" s="31"/>
      <c r="I44" s="6">
        <f>1*60+54</f>
        <v>114</v>
      </c>
      <c r="J44" s="6"/>
      <c r="K44" s="6"/>
      <c r="L44" s="8">
        <f>1*60+18</f>
        <v>78</v>
      </c>
    </row>
    <row r="45" spans="1:12" x14ac:dyDescent="0.3">
      <c r="A45" s="48" t="s">
        <v>347</v>
      </c>
      <c r="B45" s="6" t="s">
        <v>7</v>
      </c>
      <c r="C45" s="6" t="s">
        <v>65</v>
      </c>
      <c r="D45" s="6" t="s">
        <v>348</v>
      </c>
      <c r="E45" s="6" t="s">
        <v>349</v>
      </c>
      <c r="F45" s="6" t="s">
        <v>322</v>
      </c>
      <c r="G45" s="8" t="s">
        <v>350</v>
      </c>
      <c r="H45" s="31"/>
      <c r="I45" s="6">
        <f>2*60+25</f>
        <v>145</v>
      </c>
      <c r="J45" s="6"/>
      <c r="K45" s="6"/>
      <c r="L45" s="8">
        <f>0*60+50</f>
        <v>50</v>
      </c>
    </row>
    <row r="46" spans="1:12" ht="13.8" customHeight="1" thickBot="1" x14ac:dyDescent="0.35">
      <c r="A46" s="49" t="s">
        <v>342</v>
      </c>
      <c r="B46" s="10" t="s">
        <v>7</v>
      </c>
      <c r="C46" s="10" t="s">
        <v>65</v>
      </c>
      <c r="D46" s="10" t="s">
        <v>343</v>
      </c>
      <c r="E46" s="10" t="s">
        <v>344</v>
      </c>
      <c r="F46" s="10" t="s">
        <v>345</v>
      </c>
      <c r="G46" s="11" t="s">
        <v>346</v>
      </c>
      <c r="H46" s="32"/>
      <c r="I46" s="10">
        <f>2*60+27</f>
        <v>147</v>
      </c>
      <c r="J46" s="10"/>
      <c r="K46" s="10"/>
      <c r="L46" s="11">
        <f>0*60+43</f>
        <v>43</v>
      </c>
    </row>
    <row r="49" spans="1:2" x14ac:dyDescent="0.3">
      <c r="A49" s="44" t="s">
        <v>9</v>
      </c>
      <c r="B49" s="45" t="s">
        <v>10</v>
      </c>
    </row>
    <row r="50" spans="1:2" x14ac:dyDescent="0.3">
      <c r="A50" s="64" t="s">
        <v>125</v>
      </c>
      <c r="B50" s="1" t="s">
        <v>149</v>
      </c>
    </row>
    <row r="51" spans="1:2" x14ac:dyDescent="0.3">
      <c r="A51" s="64" t="s">
        <v>38</v>
      </c>
      <c r="B51" s="1">
        <v>3500000</v>
      </c>
    </row>
    <row r="52" spans="1:2" s="38" customFormat="1" ht="28.8" x14ac:dyDescent="0.3">
      <c r="A52" s="64" t="s">
        <v>1153</v>
      </c>
      <c r="B52" s="1" t="s">
        <v>1155</v>
      </c>
    </row>
    <row r="53" spans="1:2" s="38" customFormat="1" ht="28.8" x14ac:dyDescent="0.3">
      <c r="A53" s="64" t="s">
        <v>1154</v>
      </c>
      <c r="B53" s="1" t="s">
        <v>1156</v>
      </c>
    </row>
    <row r="54" spans="1:2" ht="28.8" x14ac:dyDescent="0.3">
      <c r="A54" s="3" t="s">
        <v>32</v>
      </c>
      <c r="B54" s="4" t="s">
        <v>353</v>
      </c>
    </row>
    <row r="55" spans="1:2" ht="28.8" x14ac:dyDescent="0.3">
      <c r="A55" s="3" t="s">
        <v>33</v>
      </c>
      <c r="B55" s="4" t="s">
        <v>354</v>
      </c>
    </row>
    <row r="56" spans="1:2" ht="28.8" x14ac:dyDescent="0.3">
      <c r="A56" s="3" t="s">
        <v>35</v>
      </c>
      <c r="B56" s="4" t="s">
        <v>355</v>
      </c>
    </row>
    <row r="57" spans="1:2" ht="28.8" x14ac:dyDescent="0.3">
      <c r="A57" s="3" t="s">
        <v>134</v>
      </c>
      <c r="B57" s="4" t="s">
        <v>356</v>
      </c>
    </row>
    <row r="58" spans="1:2" x14ac:dyDescent="0.3">
      <c r="A58" s="3" t="s">
        <v>357</v>
      </c>
      <c r="B58" s="4" t="s">
        <v>358</v>
      </c>
    </row>
    <row r="59" spans="1:2" x14ac:dyDescent="0.3">
      <c r="A59" s="3" t="s">
        <v>359</v>
      </c>
      <c r="B59" s="4" t="s">
        <v>360</v>
      </c>
    </row>
    <row r="60" spans="1:2" x14ac:dyDescent="0.3">
      <c r="A60" s="5" t="s">
        <v>363</v>
      </c>
      <c r="B60" s="6" t="s">
        <v>361</v>
      </c>
    </row>
    <row r="61" spans="1:2" x14ac:dyDescent="0.3">
      <c r="A61" s="5" t="s">
        <v>364</v>
      </c>
      <c r="B61" s="6" t="s">
        <v>362</v>
      </c>
    </row>
    <row r="62" spans="1:2" x14ac:dyDescent="0.3">
      <c r="A62" s="5" t="s">
        <v>365</v>
      </c>
      <c r="B62" s="6" t="s">
        <v>367</v>
      </c>
    </row>
    <row r="63" spans="1:2" x14ac:dyDescent="0.3">
      <c r="A63" s="5" t="s">
        <v>366</v>
      </c>
      <c r="B63" s="6" t="s">
        <v>368</v>
      </c>
    </row>
    <row r="64" spans="1:2" ht="57.6" x14ac:dyDescent="0.3">
      <c r="A64" s="39" t="s">
        <v>29</v>
      </c>
      <c r="B64" s="1" t="s">
        <v>1160</v>
      </c>
    </row>
    <row r="65" spans="1:2" ht="57.6" x14ac:dyDescent="0.3">
      <c r="A65" s="39" t="s">
        <v>30</v>
      </c>
      <c r="B65" s="1" t="s">
        <v>1159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6AD1-D176-444B-84D1-0B4DAA0E7EE1}">
  <dimension ref="A1:L99"/>
  <sheetViews>
    <sheetView topLeftCell="A85" workbookViewId="0">
      <selection activeCell="D98" sqref="D98"/>
    </sheetView>
  </sheetViews>
  <sheetFormatPr defaultRowHeight="14.4" x14ac:dyDescent="0.3"/>
  <cols>
    <col min="1" max="1" width="46.44140625" bestFit="1" customWidth="1"/>
    <col min="2" max="2" width="16.77734375" style="38" bestFit="1" customWidth="1"/>
    <col min="3" max="3" width="14.5546875" style="38" customWidth="1"/>
    <col min="4" max="5" width="26.44140625" style="38" bestFit="1" customWidth="1"/>
    <col min="6" max="6" width="20" style="38" bestFit="1" customWidth="1"/>
    <col min="7" max="7" width="36.33203125" style="38" bestFit="1" customWidth="1"/>
    <col min="8" max="11" width="8.88671875" style="38"/>
    <col min="12" max="12" width="13.21875" style="38" customWidth="1"/>
  </cols>
  <sheetData>
    <row r="1" spans="1:12" ht="72.599999999999994" thickBot="1" x14ac:dyDescent="0.35">
      <c r="A1" s="50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81" t="s">
        <v>6</v>
      </c>
      <c r="H1" s="23" t="s">
        <v>19</v>
      </c>
      <c r="I1" s="12" t="s">
        <v>351</v>
      </c>
      <c r="J1" s="12" t="s">
        <v>12</v>
      </c>
      <c r="K1" s="12" t="s">
        <v>352</v>
      </c>
      <c r="L1" s="13" t="s">
        <v>127</v>
      </c>
    </row>
    <row r="2" spans="1:12" x14ac:dyDescent="0.3">
      <c r="A2" s="55" t="s">
        <v>369</v>
      </c>
      <c r="B2" s="74" t="s">
        <v>7</v>
      </c>
      <c r="C2" s="74" t="s">
        <v>8</v>
      </c>
      <c r="D2" s="74" t="s">
        <v>370</v>
      </c>
      <c r="E2" s="75" t="s">
        <v>371</v>
      </c>
      <c r="F2" s="74" t="s">
        <v>719</v>
      </c>
      <c r="G2" s="82" t="s">
        <v>372</v>
      </c>
      <c r="H2" s="85">
        <f>45*60+19</f>
        <v>2719</v>
      </c>
      <c r="I2" s="76"/>
      <c r="J2" s="76">
        <f>0*60+15</f>
        <v>15</v>
      </c>
      <c r="K2" s="76"/>
      <c r="L2" s="77"/>
    </row>
    <row r="3" spans="1:12" x14ac:dyDescent="0.3">
      <c r="A3" s="48" t="s">
        <v>373</v>
      </c>
      <c r="B3" s="72" t="s">
        <v>7</v>
      </c>
      <c r="C3" s="72" t="s">
        <v>65</v>
      </c>
      <c r="D3" s="72" t="s">
        <v>374</v>
      </c>
      <c r="E3" s="73" t="s">
        <v>375</v>
      </c>
      <c r="F3" s="72" t="s">
        <v>376</v>
      </c>
      <c r="G3" s="83" t="s">
        <v>377</v>
      </c>
      <c r="H3" s="86"/>
      <c r="I3" s="72">
        <f>2*60+24</f>
        <v>144</v>
      </c>
      <c r="J3" s="72"/>
      <c r="K3" s="72">
        <f>1*60+8</f>
        <v>68</v>
      </c>
      <c r="L3" s="78"/>
    </row>
    <row r="4" spans="1:12" x14ac:dyDescent="0.3">
      <c r="A4" s="48" t="s">
        <v>378</v>
      </c>
      <c r="B4" s="72" t="s">
        <v>7</v>
      </c>
      <c r="C4" s="72" t="s">
        <v>65</v>
      </c>
      <c r="D4" s="72" t="s">
        <v>379</v>
      </c>
      <c r="E4" s="72" t="s">
        <v>380</v>
      </c>
      <c r="F4" s="72" t="s">
        <v>381</v>
      </c>
      <c r="G4" s="83" t="s">
        <v>382</v>
      </c>
      <c r="H4" s="86"/>
      <c r="I4" s="72">
        <f>2*60+25</f>
        <v>145</v>
      </c>
      <c r="J4" s="72"/>
      <c r="K4" s="72">
        <f>1*60+9</f>
        <v>69</v>
      </c>
      <c r="L4" s="78"/>
    </row>
    <row r="5" spans="1:12" x14ac:dyDescent="0.3">
      <c r="A5" s="48" t="s">
        <v>388</v>
      </c>
      <c r="B5" s="72" t="s">
        <v>7</v>
      </c>
      <c r="C5" s="72" t="s">
        <v>65</v>
      </c>
      <c r="D5" s="72" t="s">
        <v>389</v>
      </c>
      <c r="E5" s="72" t="s">
        <v>390</v>
      </c>
      <c r="F5" s="72" t="s">
        <v>391</v>
      </c>
      <c r="G5" s="83" t="s">
        <v>392</v>
      </c>
      <c r="H5" s="86"/>
      <c r="I5" s="72">
        <f>2*60+31</f>
        <v>151</v>
      </c>
      <c r="J5" s="72"/>
      <c r="K5" s="72"/>
      <c r="L5" s="78">
        <f>1*60+53</f>
        <v>113</v>
      </c>
    </row>
    <row r="6" spans="1:12" x14ac:dyDescent="0.3">
      <c r="A6" s="48" t="s">
        <v>383</v>
      </c>
      <c r="B6" s="72" t="s">
        <v>7</v>
      </c>
      <c r="C6" s="72" t="s">
        <v>65</v>
      </c>
      <c r="D6" s="72" t="s">
        <v>384</v>
      </c>
      <c r="E6" s="72" t="s">
        <v>385</v>
      </c>
      <c r="F6" s="72" t="s">
        <v>386</v>
      </c>
      <c r="G6" s="83" t="s">
        <v>387</v>
      </c>
      <c r="H6" s="86"/>
      <c r="I6" s="72">
        <f>2*60+33</f>
        <v>153</v>
      </c>
      <c r="J6" s="72"/>
      <c r="K6" s="72"/>
      <c r="L6" s="78">
        <f>1*60+49</f>
        <v>109</v>
      </c>
    </row>
    <row r="7" spans="1:12" x14ac:dyDescent="0.3">
      <c r="A7" s="48" t="s">
        <v>398</v>
      </c>
      <c r="B7" s="72" t="s">
        <v>7</v>
      </c>
      <c r="C7" s="72" t="s">
        <v>65</v>
      </c>
      <c r="D7" s="72" t="s">
        <v>399</v>
      </c>
      <c r="E7" s="72" t="s">
        <v>400</v>
      </c>
      <c r="F7" s="72" t="s">
        <v>401</v>
      </c>
      <c r="G7" s="83" t="s">
        <v>402</v>
      </c>
      <c r="H7" s="86"/>
      <c r="I7" s="72">
        <f>2*60+35</f>
        <v>155</v>
      </c>
      <c r="J7" s="72"/>
      <c r="K7" s="72"/>
      <c r="L7" s="78">
        <f>1*60+50</f>
        <v>110</v>
      </c>
    </row>
    <row r="8" spans="1:12" x14ac:dyDescent="0.3">
      <c r="A8" s="48" t="s">
        <v>393</v>
      </c>
      <c r="B8" s="72" t="s">
        <v>7</v>
      </c>
      <c r="C8" s="72" t="s">
        <v>65</v>
      </c>
      <c r="D8" s="72" t="s">
        <v>394</v>
      </c>
      <c r="E8" s="72" t="s">
        <v>395</v>
      </c>
      <c r="F8" s="72" t="s">
        <v>396</v>
      </c>
      <c r="G8" s="83" t="s">
        <v>397</v>
      </c>
      <c r="H8" s="86"/>
      <c r="I8" s="72">
        <f>2*60+36</f>
        <v>156</v>
      </c>
      <c r="J8" s="72"/>
      <c r="K8" s="72"/>
      <c r="L8" s="78">
        <f>1*60+36</f>
        <v>96</v>
      </c>
    </row>
    <row r="9" spans="1:12" x14ac:dyDescent="0.3">
      <c r="A9" s="48" t="s">
        <v>408</v>
      </c>
      <c r="B9" s="72" t="s">
        <v>7</v>
      </c>
      <c r="C9" s="72" t="s">
        <v>65</v>
      </c>
      <c r="D9" s="72" t="s">
        <v>409</v>
      </c>
      <c r="E9" s="72" t="s">
        <v>410</v>
      </c>
      <c r="F9" s="72" t="s">
        <v>411</v>
      </c>
      <c r="G9" s="83" t="s">
        <v>412</v>
      </c>
      <c r="H9" s="86"/>
      <c r="I9" s="72">
        <f>1*60+49</f>
        <v>109</v>
      </c>
      <c r="J9" s="72"/>
      <c r="K9" s="72"/>
      <c r="L9" s="78">
        <f>1*60+45</f>
        <v>105</v>
      </c>
    </row>
    <row r="10" spans="1:12" x14ac:dyDescent="0.3">
      <c r="A10" s="48" t="s">
        <v>403</v>
      </c>
      <c r="B10" s="72" t="s">
        <v>7</v>
      </c>
      <c r="C10" s="72" t="s">
        <v>65</v>
      </c>
      <c r="D10" s="72" t="s">
        <v>404</v>
      </c>
      <c r="E10" s="72" t="s">
        <v>405</v>
      </c>
      <c r="F10" s="72" t="s">
        <v>406</v>
      </c>
      <c r="G10" s="83" t="s">
        <v>407</v>
      </c>
      <c r="H10" s="86"/>
      <c r="I10" s="72">
        <f>2*60+1</f>
        <v>121</v>
      </c>
      <c r="J10" s="72"/>
      <c r="K10" s="72"/>
      <c r="L10" s="78">
        <f>1*60+28</f>
        <v>88</v>
      </c>
    </row>
    <row r="11" spans="1:12" x14ac:dyDescent="0.3">
      <c r="A11" s="48" t="s">
        <v>418</v>
      </c>
      <c r="B11" s="72" t="s">
        <v>7</v>
      </c>
      <c r="C11" s="72" t="s">
        <v>65</v>
      </c>
      <c r="D11" s="72" t="s">
        <v>419</v>
      </c>
      <c r="E11" s="72" t="s">
        <v>420</v>
      </c>
      <c r="F11" s="72" t="s">
        <v>421</v>
      </c>
      <c r="G11" s="83" t="s">
        <v>422</v>
      </c>
      <c r="H11" s="86"/>
      <c r="I11" s="72">
        <f>2*60+16</f>
        <v>136</v>
      </c>
      <c r="J11" s="72"/>
      <c r="K11" s="72"/>
      <c r="L11" s="78">
        <f>0*60+33</f>
        <v>33</v>
      </c>
    </row>
    <row r="12" spans="1:12" x14ac:dyDescent="0.3">
      <c r="A12" s="48" t="s">
        <v>413</v>
      </c>
      <c r="B12" s="72" t="s">
        <v>7</v>
      </c>
      <c r="C12" s="72" t="s">
        <v>65</v>
      </c>
      <c r="D12" s="72" t="s">
        <v>414</v>
      </c>
      <c r="E12" s="72" t="s">
        <v>415</v>
      </c>
      <c r="F12" s="72" t="s">
        <v>416</v>
      </c>
      <c r="G12" s="83" t="s">
        <v>417</v>
      </c>
      <c r="H12" s="86"/>
      <c r="I12" s="72">
        <f>2*60+21</f>
        <v>141</v>
      </c>
      <c r="J12" s="72"/>
      <c r="K12" s="72"/>
      <c r="L12" s="78">
        <f>0*60+33</f>
        <v>33</v>
      </c>
    </row>
    <row r="13" spans="1:12" x14ac:dyDescent="0.3">
      <c r="A13" s="48" t="s">
        <v>428</v>
      </c>
      <c r="B13" s="72" t="s">
        <v>7</v>
      </c>
      <c r="C13" s="72" t="s">
        <v>65</v>
      </c>
      <c r="D13" s="72" t="s">
        <v>429</v>
      </c>
      <c r="E13" s="72" t="s">
        <v>430</v>
      </c>
      <c r="F13" s="72" t="s">
        <v>431</v>
      </c>
      <c r="G13" s="83" t="s">
        <v>432</v>
      </c>
      <c r="H13" s="86"/>
      <c r="I13" s="72">
        <f>1*60+59</f>
        <v>119</v>
      </c>
      <c r="J13" s="72"/>
      <c r="K13" s="72"/>
      <c r="L13" s="78">
        <f>1*60+59</f>
        <v>119</v>
      </c>
    </row>
    <row r="14" spans="1:12" x14ac:dyDescent="0.3">
      <c r="A14" s="48" t="s">
        <v>423</v>
      </c>
      <c r="B14" s="72" t="s">
        <v>7</v>
      </c>
      <c r="C14" s="72" t="s">
        <v>65</v>
      </c>
      <c r="D14" s="72" t="s">
        <v>424</v>
      </c>
      <c r="E14" s="72" t="s">
        <v>425</v>
      </c>
      <c r="F14" s="72" t="s">
        <v>426</v>
      </c>
      <c r="G14" s="83" t="s">
        <v>427</v>
      </c>
      <c r="H14" s="86"/>
      <c r="I14" s="72">
        <f>1*60+53</f>
        <v>113</v>
      </c>
      <c r="J14" s="72"/>
      <c r="K14" s="72"/>
      <c r="L14" s="78">
        <f>1*60+48</f>
        <v>108</v>
      </c>
    </row>
    <row r="15" spans="1:12" x14ac:dyDescent="0.3">
      <c r="A15" s="48" t="s">
        <v>438</v>
      </c>
      <c r="B15" s="72" t="s">
        <v>7</v>
      </c>
      <c r="C15" s="72" t="s">
        <v>65</v>
      </c>
      <c r="D15" s="72" t="s">
        <v>439</v>
      </c>
      <c r="E15" s="72" t="s">
        <v>440</v>
      </c>
      <c r="F15" s="72" t="s">
        <v>441</v>
      </c>
      <c r="G15" s="83" t="s">
        <v>442</v>
      </c>
      <c r="H15" s="86"/>
      <c r="I15" s="72">
        <f>2*60+2</f>
        <v>122</v>
      </c>
      <c r="J15" s="72"/>
      <c r="K15" s="72"/>
      <c r="L15" s="78">
        <f>0*60+34</f>
        <v>34</v>
      </c>
    </row>
    <row r="16" spans="1:12" x14ac:dyDescent="0.3">
      <c r="A16" s="48" t="s">
        <v>433</v>
      </c>
      <c r="B16" s="72" t="s">
        <v>7</v>
      </c>
      <c r="C16" s="72" t="s">
        <v>65</v>
      </c>
      <c r="D16" s="72" t="s">
        <v>434</v>
      </c>
      <c r="E16" s="72" t="s">
        <v>435</v>
      </c>
      <c r="F16" s="72" t="s">
        <v>436</v>
      </c>
      <c r="G16" s="83" t="s">
        <v>437</v>
      </c>
      <c r="H16" s="86"/>
      <c r="I16" s="72">
        <f>1*60+54</f>
        <v>114</v>
      </c>
      <c r="J16" s="72"/>
      <c r="K16" s="72"/>
      <c r="L16" s="78">
        <f>0*60+21</f>
        <v>21</v>
      </c>
    </row>
    <row r="17" spans="1:12" x14ac:dyDescent="0.3">
      <c r="A17" s="48" t="s">
        <v>448</v>
      </c>
      <c r="B17" s="72" t="s">
        <v>7</v>
      </c>
      <c r="C17" s="72" t="s">
        <v>65</v>
      </c>
      <c r="D17" s="72" t="s">
        <v>449</v>
      </c>
      <c r="E17" s="72" t="s">
        <v>450</v>
      </c>
      <c r="F17" s="72" t="s">
        <v>436</v>
      </c>
      <c r="G17" s="83" t="s">
        <v>451</v>
      </c>
      <c r="H17" s="86"/>
      <c r="I17" s="72">
        <f>1*60+54</f>
        <v>114</v>
      </c>
      <c r="J17" s="72"/>
      <c r="K17" s="72"/>
      <c r="L17" s="78">
        <f>1*60+57</f>
        <v>117</v>
      </c>
    </row>
    <row r="18" spans="1:12" x14ac:dyDescent="0.3">
      <c r="A18" s="48" t="s">
        <v>443</v>
      </c>
      <c r="B18" s="72" t="s">
        <v>7</v>
      </c>
      <c r="C18" s="72" t="s">
        <v>65</v>
      </c>
      <c r="D18" s="72" t="s">
        <v>444</v>
      </c>
      <c r="E18" s="72" t="s">
        <v>445</v>
      </c>
      <c r="F18" s="72" t="s">
        <v>446</v>
      </c>
      <c r="G18" s="83" t="s">
        <v>447</v>
      </c>
      <c r="H18" s="86"/>
      <c r="I18" s="72">
        <f>2*60+19</f>
        <v>139</v>
      </c>
      <c r="J18" s="72"/>
      <c r="K18" s="72"/>
      <c r="L18" s="78">
        <f>0*60+36</f>
        <v>36</v>
      </c>
    </row>
    <row r="19" spans="1:12" x14ac:dyDescent="0.3">
      <c r="A19" s="48" t="s">
        <v>456</v>
      </c>
      <c r="B19" s="72" t="s">
        <v>7</v>
      </c>
      <c r="C19" s="72" t="s">
        <v>65</v>
      </c>
      <c r="D19" s="72" t="s">
        <v>457</v>
      </c>
      <c r="E19" s="72" t="s">
        <v>458</v>
      </c>
      <c r="F19" s="72" t="s">
        <v>436</v>
      </c>
      <c r="G19" s="83" t="s">
        <v>459</v>
      </c>
      <c r="H19" s="86"/>
      <c r="I19" s="72">
        <f>1*60+54</f>
        <v>114</v>
      </c>
      <c r="J19" s="72"/>
      <c r="K19" s="72"/>
      <c r="L19" s="78">
        <f>0*60+30</f>
        <v>30</v>
      </c>
    </row>
    <row r="20" spans="1:12" x14ac:dyDescent="0.3">
      <c r="A20" s="48" t="s">
        <v>452</v>
      </c>
      <c r="B20" s="72" t="s">
        <v>7</v>
      </c>
      <c r="C20" s="72" t="s">
        <v>65</v>
      </c>
      <c r="D20" s="72" t="s">
        <v>453</v>
      </c>
      <c r="E20" s="72" t="s">
        <v>454</v>
      </c>
      <c r="F20" s="72" t="s">
        <v>426</v>
      </c>
      <c r="G20" s="83" t="s">
        <v>455</v>
      </c>
      <c r="H20" s="86"/>
      <c r="I20" s="72">
        <f>1*60+53</f>
        <v>113</v>
      </c>
      <c r="J20" s="72"/>
      <c r="K20" s="72"/>
      <c r="L20" s="78">
        <f>1*60+41</f>
        <v>101</v>
      </c>
    </row>
    <row r="21" spans="1:12" x14ac:dyDescent="0.3">
      <c r="A21" s="48" t="s">
        <v>465</v>
      </c>
      <c r="B21" s="72" t="s">
        <v>7</v>
      </c>
      <c r="C21" s="72" t="s">
        <v>65</v>
      </c>
      <c r="D21" s="72" t="s">
        <v>466</v>
      </c>
      <c r="E21" s="72" t="s">
        <v>467</v>
      </c>
      <c r="F21" s="72" t="s">
        <v>468</v>
      </c>
      <c r="G21" s="83" t="s">
        <v>469</v>
      </c>
      <c r="H21" s="86"/>
      <c r="I21" s="72">
        <f>1*60+50</f>
        <v>110</v>
      </c>
      <c r="J21" s="72"/>
      <c r="K21" s="72"/>
      <c r="L21" s="78">
        <f>0*60+33</f>
        <v>33</v>
      </c>
    </row>
    <row r="22" spans="1:12" x14ac:dyDescent="0.3">
      <c r="A22" s="48" t="s">
        <v>460</v>
      </c>
      <c r="B22" s="72" t="s">
        <v>7</v>
      </c>
      <c r="C22" s="72" t="s">
        <v>65</v>
      </c>
      <c r="D22" s="72" t="s">
        <v>461</v>
      </c>
      <c r="E22" s="72" t="s">
        <v>462</v>
      </c>
      <c r="F22" s="72" t="s">
        <v>463</v>
      </c>
      <c r="G22" s="83" t="s">
        <v>464</v>
      </c>
      <c r="H22" s="86"/>
      <c r="I22" s="72">
        <f>1*60+57</f>
        <v>117</v>
      </c>
      <c r="J22" s="72"/>
      <c r="K22" s="72"/>
      <c r="L22" s="78">
        <f>0*60+29</f>
        <v>29</v>
      </c>
    </row>
    <row r="23" spans="1:12" x14ac:dyDescent="0.3">
      <c r="A23" s="48" t="s">
        <v>474</v>
      </c>
      <c r="B23" s="72" t="s">
        <v>7</v>
      </c>
      <c r="C23" s="72" t="s">
        <v>65</v>
      </c>
      <c r="D23" s="72" t="s">
        <v>475</v>
      </c>
      <c r="E23" s="72" t="s">
        <v>476</v>
      </c>
      <c r="F23" s="72" t="s">
        <v>477</v>
      </c>
      <c r="G23" s="83" t="s">
        <v>478</v>
      </c>
      <c r="H23" s="86"/>
      <c r="I23" s="72">
        <f>1*60+51</f>
        <v>111</v>
      </c>
      <c r="J23" s="72"/>
      <c r="K23" s="72"/>
      <c r="L23" s="78">
        <f>0*60+34</f>
        <v>34</v>
      </c>
    </row>
    <row r="24" spans="1:12" x14ac:dyDescent="0.3">
      <c r="A24" s="48" t="s">
        <v>470</v>
      </c>
      <c r="B24" s="72" t="s">
        <v>7</v>
      </c>
      <c r="C24" s="72" t="s">
        <v>65</v>
      </c>
      <c r="D24" s="72" t="s">
        <v>471</v>
      </c>
      <c r="E24" s="72" t="s">
        <v>472</v>
      </c>
      <c r="F24" s="72" t="s">
        <v>431</v>
      </c>
      <c r="G24" s="83" t="s">
        <v>473</v>
      </c>
      <c r="H24" s="86"/>
      <c r="I24" s="72">
        <f>1*60+59</f>
        <v>119</v>
      </c>
      <c r="J24" s="72"/>
      <c r="K24" s="72"/>
      <c r="L24" s="78">
        <f>0*60+23</f>
        <v>23</v>
      </c>
    </row>
    <row r="25" spans="1:12" x14ac:dyDescent="0.3">
      <c r="A25" s="48" t="s">
        <v>483</v>
      </c>
      <c r="B25" s="72" t="s">
        <v>7</v>
      </c>
      <c r="C25" s="72" t="s">
        <v>65</v>
      </c>
      <c r="D25" s="72" t="s">
        <v>484</v>
      </c>
      <c r="E25" s="72" t="s">
        <v>485</v>
      </c>
      <c r="F25" s="72" t="s">
        <v>477</v>
      </c>
      <c r="G25" s="83" t="s">
        <v>486</v>
      </c>
      <c r="H25" s="86"/>
      <c r="I25" s="72">
        <f>1*60+51</f>
        <v>111</v>
      </c>
      <c r="J25" s="72"/>
      <c r="K25" s="72"/>
      <c r="L25" s="78">
        <f>0*60+27</f>
        <v>27</v>
      </c>
    </row>
    <row r="26" spans="1:12" x14ac:dyDescent="0.3">
      <c r="A26" s="48" t="s">
        <v>479</v>
      </c>
      <c r="B26" s="72" t="s">
        <v>7</v>
      </c>
      <c r="C26" s="72" t="s">
        <v>65</v>
      </c>
      <c r="D26" s="72" t="s">
        <v>480</v>
      </c>
      <c r="E26" s="72" t="s">
        <v>481</v>
      </c>
      <c r="F26" s="72" t="s">
        <v>463</v>
      </c>
      <c r="G26" s="83" t="s">
        <v>482</v>
      </c>
      <c r="H26" s="86"/>
      <c r="I26" s="72">
        <f>1*60+57</f>
        <v>117</v>
      </c>
      <c r="J26" s="72"/>
      <c r="K26" s="72"/>
      <c r="L26" s="78">
        <f>0*60+30</f>
        <v>30</v>
      </c>
    </row>
    <row r="27" spans="1:12" ht="15" thickBot="1" x14ac:dyDescent="0.35">
      <c r="A27" s="49" t="s">
        <v>487</v>
      </c>
      <c r="B27" s="79" t="s">
        <v>7</v>
      </c>
      <c r="C27" s="79" t="s">
        <v>65</v>
      </c>
      <c r="D27" s="79" t="s">
        <v>488</v>
      </c>
      <c r="E27" s="79" t="s">
        <v>489</v>
      </c>
      <c r="F27" s="79" t="s">
        <v>490</v>
      </c>
      <c r="G27" s="84" t="s">
        <v>491</v>
      </c>
      <c r="H27" s="87"/>
      <c r="I27" s="79">
        <f>2*60+12</f>
        <v>132</v>
      </c>
      <c r="J27" s="79"/>
      <c r="K27" s="79"/>
      <c r="L27" s="80">
        <f>1*60+53</f>
        <v>113</v>
      </c>
    </row>
    <row r="28" spans="1:12" x14ac:dyDescent="0.3">
      <c r="A28" s="55" t="s">
        <v>492</v>
      </c>
      <c r="B28" s="74" t="s">
        <v>7</v>
      </c>
      <c r="C28" s="74" t="s">
        <v>8</v>
      </c>
      <c r="D28" s="74" t="s">
        <v>493</v>
      </c>
      <c r="E28" s="74" t="s">
        <v>494</v>
      </c>
      <c r="F28" s="74" t="s">
        <v>495</v>
      </c>
      <c r="G28" s="82" t="s">
        <v>496</v>
      </c>
      <c r="H28" s="85">
        <f>44*60+1</f>
        <v>2641</v>
      </c>
      <c r="I28" s="76"/>
      <c r="J28" s="76">
        <f>0*60+16</f>
        <v>16</v>
      </c>
      <c r="K28" s="76"/>
      <c r="L28" s="77"/>
    </row>
    <row r="29" spans="1:12" x14ac:dyDescent="0.3">
      <c r="A29" s="48" t="s">
        <v>497</v>
      </c>
      <c r="B29" s="72" t="s">
        <v>7</v>
      </c>
      <c r="C29" s="72" t="s">
        <v>65</v>
      </c>
      <c r="D29" s="72" t="s">
        <v>498</v>
      </c>
      <c r="E29" s="72" t="s">
        <v>499</v>
      </c>
      <c r="F29" s="72" t="s">
        <v>500</v>
      </c>
      <c r="G29" s="83" t="s">
        <v>501</v>
      </c>
      <c r="H29" s="86"/>
      <c r="I29" s="72">
        <f>2*60+27</f>
        <v>147</v>
      </c>
      <c r="J29" s="72"/>
      <c r="K29" s="72">
        <f>1*60+10</f>
        <v>70</v>
      </c>
      <c r="L29" s="78"/>
    </row>
    <row r="30" spans="1:12" x14ac:dyDescent="0.3">
      <c r="A30" s="48" t="s">
        <v>502</v>
      </c>
      <c r="B30" s="72" t="s">
        <v>7</v>
      </c>
      <c r="C30" s="72" t="s">
        <v>65</v>
      </c>
      <c r="D30" s="72" t="s">
        <v>498</v>
      </c>
      <c r="E30" s="72" t="s">
        <v>503</v>
      </c>
      <c r="F30" s="72" t="s">
        <v>381</v>
      </c>
      <c r="G30" s="83" t="s">
        <v>504</v>
      </c>
      <c r="H30" s="86"/>
      <c r="I30" s="72">
        <f>2*60+25</f>
        <v>145</v>
      </c>
      <c r="J30" s="72"/>
      <c r="K30" s="72">
        <f>1*60+10</f>
        <v>70</v>
      </c>
      <c r="L30" s="78"/>
    </row>
    <row r="31" spans="1:12" x14ac:dyDescent="0.3">
      <c r="A31" s="48" t="s">
        <v>510</v>
      </c>
      <c r="B31" s="72" t="s">
        <v>7</v>
      </c>
      <c r="C31" s="72" t="s">
        <v>65</v>
      </c>
      <c r="D31" s="72" t="s">
        <v>511</v>
      </c>
      <c r="E31" s="72" t="s">
        <v>512</v>
      </c>
      <c r="F31" s="72" t="s">
        <v>468</v>
      </c>
      <c r="G31" s="83" t="s">
        <v>513</v>
      </c>
      <c r="H31" s="86"/>
      <c r="I31" s="72">
        <f>1*60+50</f>
        <v>110</v>
      </c>
      <c r="J31" s="72"/>
      <c r="K31" s="72"/>
      <c r="L31" s="78">
        <f>2*60+0</f>
        <v>120</v>
      </c>
    </row>
    <row r="32" spans="1:12" x14ac:dyDescent="0.3">
      <c r="A32" s="48" t="s">
        <v>505</v>
      </c>
      <c r="B32" s="72" t="s">
        <v>7</v>
      </c>
      <c r="C32" s="72" t="s">
        <v>65</v>
      </c>
      <c r="D32" s="72" t="s">
        <v>506</v>
      </c>
      <c r="E32" s="72" t="s">
        <v>507</v>
      </c>
      <c r="F32" s="72" t="s">
        <v>508</v>
      </c>
      <c r="G32" s="83" t="s">
        <v>509</v>
      </c>
      <c r="H32" s="86"/>
      <c r="I32" s="72">
        <f>2*60+11</f>
        <v>131</v>
      </c>
      <c r="J32" s="72"/>
      <c r="K32" s="72"/>
      <c r="L32" s="78">
        <f>1*60+48</f>
        <v>108</v>
      </c>
    </row>
    <row r="33" spans="1:12" x14ac:dyDescent="0.3">
      <c r="A33" s="48" t="s">
        <v>514</v>
      </c>
      <c r="B33" s="72" t="s">
        <v>7</v>
      </c>
      <c r="C33" s="72" t="s">
        <v>65</v>
      </c>
      <c r="D33" s="72" t="s">
        <v>515</v>
      </c>
      <c r="E33" s="72" t="s">
        <v>516</v>
      </c>
      <c r="F33" s="72" t="s">
        <v>463</v>
      </c>
      <c r="G33" s="83" t="s">
        <v>517</v>
      </c>
      <c r="H33" s="86"/>
      <c r="I33" s="72">
        <f>1*60+57</f>
        <v>117</v>
      </c>
      <c r="J33" s="72"/>
      <c r="K33" s="72"/>
      <c r="L33" s="78">
        <f>0*60+33</f>
        <v>33</v>
      </c>
    </row>
    <row r="34" spans="1:12" x14ac:dyDescent="0.3">
      <c r="A34" s="48" t="s">
        <v>518</v>
      </c>
      <c r="B34" s="72" t="s">
        <v>7</v>
      </c>
      <c r="C34" s="72" t="s">
        <v>65</v>
      </c>
      <c r="D34" s="72" t="s">
        <v>519</v>
      </c>
      <c r="E34" s="72" t="s">
        <v>520</v>
      </c>
      <c r="F34" s="72" t="s">
        <v>521</v>
      </c>
      <c r="G34" s="83" t="s">
        <v>522</v>
      </c>
      <c r="H34" s="86"/>
      <c r="I34" s="72">
        <f>2*60+9</f>
        <v>129</v>
      </c>
      <c r="J34" s="72"/>
      <c r="K34" s="72"/>
      <c r="L34" s="78">
        <f>2*60+4</f>
        <v>124</v>
      </c>
    </row>
    <row r="35" spans="1:12" x14ac:dyDescent="0.3">
      <c r="A35" s="48" t="s">
        <v>523</v>
      </c>
      <c r="B35" s="72" t="s">
        <v>7</v>
      </c>
      <c r="C35" s="72" t="s">
        <v>65</v>
      </c>
      <c r="D35" s="72" t="s">
        <v>524</v>
      </c>
      <c r="E35" s="72" t="s">
        <v>525</v>
      </c>
      <c r="F35" s="72" t="s">
        <v>526</v>
      </c>
      <c r="G35" s="83" t="s">
        <v>527</v>
      </c>
      <c r="H35" s="86"/>
      <c r="I35" s="72">
        <f>2*60+14</f>
        <v>134</v>
      </c>
      <c r="J35" s="72"/>
      <c r="K35" s="72"/>
      <c r="L35" s="78">
        <f>0*60+41</f>
        <v>41</v>
      </c>
    </row>
    <row r="36" spans="1:12" x14ac:dyDescent="0.3">
      <c r="A36" s="48" t="s">
        <v>528</v>
      </c>
      <c r="B36" s="72" t="s">
        <v>7</v>
      </c>
      <c r="C36" s="72" t="s">
        <v>65</v>
      </c>
      <c r="D36" s="72" t="s">
        <v>529</v>
      </c>
      <c r="E36" s="72" t="s">
        <v>530</v>
      </c>
      <c r="F36" s="72" t="s">
        <v>436</v>
      </c>
      <c r="G36" s="83" t="s">
        <v>531</v>
      </c>
      <c r="H36" s="86"/>
      <c r="I36" s="72">
        <f>1*60+54</f>
        <v>114</v>
      </c>
      <c r="J36" s="72"/>
      <c r="K36" s="72"/>
      <c r="L36" s="78">
        <f>0*60+33</f>
        <v>33</v>
      </c>
    </row>
    <row r="37" spans="1:12" x14ac:dyDescent="0.3">
      <c r="A37" s="48" t="s">
        <v>537</v>
      </c>
      <c r="B37" s="72" t="s">
        <v>7</v>
      </c>
      <c r="C37" s="72" t="s">
        <v>65</v>
      </c>
      <c r="D37" s="72" t="s">
        <v>538</v>
      </c>
      <c r="E37" s="72" t="s">
        <v>539</v>
      </c>
      <c r="F37" s="72" t="s">
        <v>468</v>
      </c>
      <c r="G37" s="83" t="s">
        <v>540</v>
      </c>
      <c r="H37" s="86"/>
      <c r="I37" s="72">
        <f>1*60+50</f>
        <v>110</v>
      </c>
      <c r="J37" s="72"/>
      <c r="K37" s="72"/>
      <c r="L37" s="78">
        <f>2*60+9</f>
        <v>129</v>
      </c>
    </row>
    <row r="38" spans="1:12" x14ac:dyDescent="0.3">
      <c r="A38" s="48" t="s">
        <v>532</v>
      </c>
      <c r="B38" s="72" t="s">
        <v>7</v>
      </c>
      <c r="C38" s="72" t="s">
        <v>65</v>
      </c>
      <c r="D38" s="72" t="s">
        <v>533</v>
      </c>
      <c r="E38" s="72" t="s">
        <v>534</v>
      </c>
      <c r="F38" s="72" t="s">
        <v>535</v>
      </c>
      <c r="G38" s="83" t="s">
        <v>536</v>
      </c>
      <c r="H38" s="86"/>
      <c r="I38" s="72">
        <f>1*60+58</f>
        <v>118</v>
      </c>
      <c r="J38" s="72"/>
      <c r="K38" s="72"/>
      <c r="L38" s="78">
        <f>0*60+25</f>
        <v>25</v>
      </c>
    </row>
    <row r="39" spans="1:12" x14ac:dyDescent="0.3">
      <c r="A39" s="48" t="s">
        <v>545</v>
      </c>
      <c r="B39" s="72" t="s">
        <v>7</v>
      </c>
      <c r="C39" s="72" t="s">
        <v>65</v>
      </c>
      <c r="D39" s="72" t="s">
        <v>546</v>
      </c>
      <c r="E39" s="72" t="s">
        <v>547</v>
      </c>
      <c r="F39" s="72" t="s">
        <v>548</v>
      </c>
      <c r="G39" s="83" t="s">
        <v>549</v>
      </c>
      <c r="H39" s="86"/>
      <c r="I39" s="72">
        <f>2*60+26</f>
        <v>146</v>
      </c>
      <c r="J39" s="72"/>
      <c r="K39" s="72"/>
      <c r="L39" s="78">
        <f>0*60+28</f>
        <v>28</v>
      </c>
    </row>
    <row r="40" spans="1:12" x14ac:dyDescent="0.3">
      <c r="A40" s="48" t="s">
        <v>541</v>
      </c>
      <c r="B40" s="72" t="s">
        <v>7</v>
      </c>
      <c r="C40" s="72" t="s">
        <v>65</v>
      </c>
      <c r="D40" s="72" t="s">
        <v>542</v>
      </c>
      <c r="E40" s="72" t="s">
        <v>543</v>
      </c>
      <c r="F40" s="72" t="s">
        <v>376</v>
      </c>
      <c r="G40" s="83" t="s">
        <v>544</v>
      </c>
      <c r="H40" s="86"/>
      <c r="I40" s="72">
        <f>2*60+24</f>
        <v>144</v>
      </c>
      <c r="J40" s="72"/>
      <c r="K40" s="72"/>
      <c r="L40" s="78">
        <f>0*60+31</f>
        <v>31</v>
      </c>
    </row>
    <row r="41" spans="1:12" x14ac:dyDescent="0.3">
      <c r="A41" s="48" t="s">
        <v>555</v>
      </c>
      <c r="B41" s="72" t="s">
        <v>7</v>
      </c>
      <c r="C41" s="72" t="s">
        <v>65</v>
      </c>
      <c r="D41" s="72" t="s">
        <v>556</v>
      </c>
      <c r="E41" s="72" t="s">
        <v>557</v>
      </c>
      <c r="F41" s="72" t="s">
        <v>436</v>
      </c>
      <c r="G41" s="83" t="s">
        <v>558</v>
      </c>
      <c r="H41" s="86"/>
      <c r="I41" s="72">
        <f>1*60+54</f>
        <v>114</v>
      </c>
      <c r="J41" s="72"/>
      <c r="K41" s="72"/>
      <c r="L41" s="78">
        <f>1*60+52</f>
        <v>112</v>
      </c>
    </row>
    <row r="42" spans="1:12" x14ac:dyDescent="0.3">
      <c r="A42" s="48" t="s">
        <v>550</v>
      </c>
      <c r="B42" s="72" t="s">
        <v>7</v>
      </c>
      <c r="C42" s="72" t="s">
        <v>65</v>
      </c>
      <c r="D42" s="72" t="s">
        <v>551</v>
      </c>
      <c r="E42" s="72" t="s">
        <v>552</v>
      </c>
      <c r="F42" s="72" t="s">
        <v>553</v>
      </c>
      <c r="G42" s="83" t="s">
        <v>554</v>
      </c>
      <c r="H42" s="86"/>
      <c r="I42" s="72">
        <f>1*60+52</f>
        <v>112</v>
      </c>
      <c r="J42" s="72"/>
      <c r="K42" s="72"/>
      <c r="L42" s="78">
        <f>1*60+46</f>
        <v>106</v>
      </c>
    </row>
    <row r="43" spans="1:12" x14ac:dyDescent="0.3">
      <c r="A43" s="48" t="s">
        <v>564</v>
      </c>
      <c r="B43" s="72" t="s">
        <v>7</v>
      </c>
      <c r="C43" s="72" t="s">
        <v>65</v>
      </c>
      <c r="D43" s="72" t="s">
        <v>565</v>
      </c>
      <c r="E43" s="72" t="s">
        <v>566</v>
      </c>
      <c r="F43" s="72" t="s">
        <v>477</v>
      </c>
      <c r="G43" s="83" t="s">
        <v>567</v>
      </c>
      <c r="H43" s="86"/>
      <c r="I43" s="72">
        <f>1*60+51</f>
        <v>111</v>
      </c>
      <c r="J43" s="72"/>
      <c r="K43" s="72"/>
      <c r="L43" s="78">
        <f>0*60+30</f>
        <v>30</v>
      </c>
    </row>
    <row r="44" spans="1:12" x14ac:dyDescent="0.3">
      <c r="A44" s="48" t="s">
        <v>559</v>
      </c>
      <c r="B44" s="72" t="s">
        <v>7</v>
      </c>
      <c r="C44" s="72" t="s">
        <v>65</v>
      </c>
      <c r="D44" s="72" t="s">
        <v>560</v>
      </c>
      <c r="E44" s="72" t="s">
        <v>561</v>
      </c>
      <c r="F44" s="72" t="s">
        <v>562</v>
      </c>
      <c r="G44" s="83" t="s">
        <v>563</v>
      </c>
      <c r="H44" s="86"/>
      <c r="I44" s="72">
        <f>1*60+56</f>
        <v>116</v>
      </c>
      <c r="J44" s="72"/>
      <c r="K44" s="72"/>
      <c r="L44" s="78">
        <f>0*60+34</f>
        <v>34</v>
      </c>
    </row>
    <row r="45" spans="1:12" x14ac:dyDescent="0.3">
      <c r="A45" s="48" t="s">
        <v>573</v>
      </c>
      <c r="B45" s="72" t="s">
        <v>7</v>
      </c>
      <c r="C45" s="72" t="s">
        <v>65</v>
      </c>
      <c r="D45" s="72" t="s">
        <v>574</v>
      </c>
      <c r="E45" s="72" t="s">
        <v>575</v>
      </c>
      <c r="F45" s="72" t="s">
        <v>571</v>
      </c>
      <c r="G45" s="83" t="s">
        <v>576</v>
      </c>
      <c r="H45" s="86"/>
      <c r="I45" s="72">
        <f>2*60+20</f>
        <v>140</v>
      </c>
      <c r="J45" s="72"/>
      <c r="K45" s="72"/>
      <c r="L45" s="78">
        <f>0*60+33</f>
        <v>33</v>
      </c>
    </row>
    <row r="46" spans="1:12" x14ac:dyDescent="0.3">
      <c r="A46" s="48" t="s">
        <v>568</v>
      </c>
      <c r="B46" s="72" t="s">
        <v>7</v>
      </c>
      <c r="C46" s="72" t="s">
        <v>65</v>
      </c>
      <c r="D46" s="72" t="s">
        <v>569</v>
      </c>
      <c r="E46" s="72" t="s">
        <v>570</v>
      </c>
      <c r="F46" s="72" t="s">
        <v>571</v>
      </c>
      <c r="G46" s="83" t="s">
        <v>572</v>
      </c>
      <c r="H46" s="86"/>
      <c r="I46" s="72">
        <f>2*60+20</f>
        <v>140</v>
      </c>
      <c r="J46" s="72"/>
      <c r="K46" s="72"/>
      <c r="L46" s="78">
        <f>0*60+30</f>
        <v>30</v>
      </c>
    </row>
    <row r="47" spans="1:12" x14ac:dyDescent="0.3">
      <c r="A47" s="48" t="s">
        <v>581</v>
      </c>
      <c r="B47" s="72" t="s">
        <v>7</v>
      </c>
      <c r="C47" s="72" t="s">
        <v>65</v>
      </c>
      <c r="D47" s="72" t="s">
        <v>582</v>
      </c>
      <c r="E47" s="72" t="s">
        <v>583</v>
      </c>
      <c r="F47" s="72" t="s">
        <v>535</v>
      </c>
      <c r="G47" s="83" t="s">
        <v>584</v>
      </c>
      <c r="H47" s="86"/>
      <c r="I47" s="72">
        <f>1*60+58</f>
        <v>118</v>
      </c>
      <c r="J47" s="72"/>
      <c r="K47" s="72"/>
      <c r="L47" s="78">
        <f>1*60+41</f>
        <v>101</v>
      </c>
    </row>
    <row r="48" spans="1:12" x14ac:dyDescent="0.3">
      <c r="A48" s="48" t="s">
        <v>577</v>
      </c>
      <c r="B48" s="72" t="s">
        <v>7</v>
      </c>
      <c r="C48" s="72" t="s">
        <v>65</v>
      </c>
      <c r="D48" s="72" t="s">
        <v>578</v>
      </c>
      <c r="E48" s="72" t="s">
        <v>579</v>
      </c>
      <c r="F48" s="72" t="s">
        <v>441</v>
      </c>
      <c r="G48" s="83" t="s">
        <v>580</v>
      </c>
      <c r="H48" s="86"/>
      <c r="I48" s="72">
        <f>2*60+2</f>
        <v>122</v>
      </c>
      <c r="J48" s="72"/>
      <c r="K48" s="72"/>
      <c r="L48" s="78">
        <f>1*60+44</f>
        <v>104</v>
      </c>
    </row>
    <row r="49" spans="1:12" x14ac:dyDescent="0.3">
      <c r="A49" s="48" t="s">
        <v>590</v>
      </c>
      <c r="B49" s="72" t="s">
        <v>7</v>
      </c>
      <c r="C49" s="72" t="s">
        <v>65</v>
      </c>
      <c r="D49" s="72" t="s">
        <v>591</v>
      </c>
      <c r="E49" s="72" t="s">
        <v>592</v>
      </c>
      <c r="F49" s="72" t="s">
        <v>436</v>
      </c>
      <c r="G49" s="83" t="s">
        <v>593</v>
      </c>
      <c r="H49" s="86"/>
      <c r="I49" s="72">
        <f>1*60+54</f>
        <v>114</v>
      </c>
      <c r="J49" s="72"/>
      <c r="K49" s="72"/>
      <c r="L49" s="78">
        <f>2*60+2</f>
        <v>122</v>
      </c>
    </row>
    <row r="50" spans="1:12" x14ac:dyDescent="0.3">
      <c r="A50" s="48" t="s">
        <v>585</v>
      </c>
      <c r="B50" s="72" t="s">
        <v>7</v>
      </c>
      <c r="C50" s="72" t="s">
        <v>65</v>
      </c>
      <c r="D50" s="72" t="s">
        <v>586</v>
      </c>
      <c r="E50" s="72" t="s">
        <v>587</v>
      </c>
      <c r="F50" s="72" t="s">
        <v>588</v>
      </c>
      <c r="G50" s="83" t="s">
        <v>589</v>
      </c>
      <c r="H50" s="86"/>
      <c r="I50" s="72">
        <f>2*60+3</f>
        <v>123</v>
      </c>
      <c r="J50" s="72"/>
      <c r="K50" s="72"/>
      <c r="L50" s="78">
        <f>2*60+7</f>
        <v>127</v>
      </c>
    </row>
    <row r="51" spans="1:12" x14ac:dyDescent="0.3">
      <c r="A51" s="48" t="s">
        <v>594</v>
      </c>
      <c r="B51" s="72" t="s">
        <v>7</v>
      </c>
      <c r="C51" s="72" t="s">
        <v>65</v>
      </c>
      <c r="D51" s="72" t="s">
        <v>595</v>
      </c>
      <c r="E51" s="72" t="s">
        <v>596</v>
      </c>
      <c r="F51" s="72" t="s">
        <v>436</v>
      </c>
      <c r="G51" s="83" t="s">
        <v>597</v>
      </c>
      <c r="H51" s="86"/>
      <c r="I51" s="72">
        <f>1*60+54</f>
        <v>114</v>
      </c>
      <c r="J51" s="72"/>
      <c r="K51" s="72"/>
      <c r="L51" s="78">
        <f>0*60+30</f>
        <v>30</v>
      </c>
    </row>
    <row r="52" spans="1:12" x14ac:dyDescent="0.3">
      <c r="A52" s="48" t="s">
        <v>598</v>
      </c>
      <c r="B52" s="72" t="s">
        <v>7</v>
      </c>
      <c r="C52" s="72" t="s">
        <v>65</v>
      </c>
      <c r="D52" s="72" t="s">
        <v>599</v>
      </c>
      <c r="E52" s="72" t="s">
        <v>600</v>
      </c>
      <c r="F52" s="72" t="s">
        <v>463</v>
      </c>
      <c r="G52" s="83" t="s">
        <v>601</v>
      </c>
      <c r="H52" s="86"/>
      <c r="I52" s="72">
        <f>1*60+57</f>
        <v>117</v>
      </c>
      <c r="J52" s="72"/>
      <c r="K52" s="72"/>
      <c r="L52" s="78">
        <f>0*60+36</f>
        <v>36</v>
      </c>
    </row>
    <row r="53" spans="1:12" ht="15" thickBot="1" x14ac:dyDescent="0.35">
      <c r="A53" s="49" t="s">
        <v>602</v>
      </c>
      <c r="B53" s="79" t="s">
        <v>7</v>
      </c>
      <c r="C53" s="79" t="s">
        <v>65</v>
      </c>
      <c r="D53" s="79" t="s">
        <v>603</v>
      </c>
      <c r="E53" s="79" t="s">
        <v>604</v>
      </c>
      <c r="F53" s="79" t="s">
        <v>605</v>
      </c>
      <c r="G53" s="84" t="s">
        <v>606</v>
      </c>
      <c r="H53" s="87"/>
      <c r="I53" s="79">
        <f>2*60+6</f>
        <v>126</v>
      </c>
      <c r="J53" s="79"/>
      <c r="K53" s="79"/>
      <c r="L53" s="80">
        <f>0*60+48</f>
        <v>48</v>
      </c>
    </row>
    <row r="54" spans="1:12" x14ac:dyDescent="0.3">
      <c r="A54" s="55" t="s">
        <v>607</v>
      </c>
      <c r="B54" s="74" t="s">
        <v>7</v>
      </c>
      <c r="C54" s="74" t="s">
        <v>8</v>
      </c>
      <c r="D54" s="74" t="s">
        <v>608</v>
      </c>
      <c r="E54" s="74" t="s">
        <v>609</v>
      </c>
      <c r="F54" s="74" t="s">
        <v>610</v>
      </c>
      <c r="G54" s="82" t="s">
        <v>611</v>
      </c>
      <c r="H54" s="85">
        <f>46*60+18</f>
        <v>2778</v>
      </c>
      <c r="I54" s="76"/>
      <c r="J54" s="76">
        <f>0*60+16</f>
        <v>16</v>
      </c>
      <c r="K54" s="76"/>
      <c r="L54" s="77"/>
    </row>
    <row r="55" spans="1:12" x14ac:dyDescent="0.3">
      <c r="A55" s="48" t="s">
        <v>617</v>
      </c>
      <c r="B55" s="72" t="s">
        <v>7</v>
      </c>
      <c r="C55" s="72" t="s">
        <v>65</v>
      </c>
      <c r="D55" s="72" t="s">
        <v>618</v>
      </c>
      <c r="E55" s="72" t="s">
        <v>619</v>
      </c>
      <c r="F55" s="72" t="s">
        <v>620</v>
      </c>
      <c r="G55" s="83" t="s">
        <v>621</v>
      </c>
      <c r="H55" s="86"/>
      <c r="I55" s="72">
        <f>2*60+45</f>
        <v>165</v>
      </c>
      <c r="J55" s="72"/>
      <c r="K55" s="72">
        <f>1*60+7</f>
        <v>67</v>
      </c>
      <c r="L55" s="78"/>
    </row>
    <row r="56" spans="1:12" x14ac:dyDescent="0.3">
      <c r="A56" s="48" t="s">
        <v>612</v>
      </c>
      <c r="B56" s="72" t="s">
        <v>7</v>
      </c>
      <c r="C56" s="72" t="s">
        <v>65</v>
      </c>
      <c r="D56" s="72" t="s">
        <v>613</v>
      </c>
      <c r="E56" s="72" t="s">
        <v>614</v>
      </c>
      <c r="F56" s="72" t="s">
        <v>615</v>
      </c>
      <c r="G56" s="83" t="s">
        <v>616</v>
      </c>
      <c r="H56" s="86"/>
      <c r="I56" s="72">
        <f>2*60+47</f>
        <v>167</v>
      </c>
      <c r="J56" s="72"/>
      <c r="K56" s="72">
        <f>1*60+6</f>
        <v>66</v>
      </c>
      <c r="L56" s="78"/>
    </row>
    <row r="57" spans="1:12" x14ac:dyDescent="0.3">
      <c r="A57" s="48" t="s">
        <v>626</v>
      </c>
      <c r="B57" s="72" t="s">
        <v>7</v>
      </c>
      <c r="C57" s="72" t="s">
        <v>65</v>
      </c>
      <c r="D57" s="72" t="s">
        <v>627</v>
      </c>
      <c r="E57" s="72" t="s">
        <v>628</v>
      </c>
      <c r="F57" s="72" t="s">
        <v>629</v>
      </c>
      <c r="G57" s="83" t="s">
        <v>630</v>
      </c>
      <c r="H57" s="86"/>
      <c r="I57" s="72">
        <f>2*60+37</f>
        <v>157</v>
      </c>
      <c r="J57" s="72"/>
      <c r="K57" s="72"/>
      <c r="L57" s="78">
        <f>1*60+36</f>
        <v>96</v>
      </c>
    </row>
    <row r="58" spans="1:12" x14ac:dyDescent="0.3">
      <c r="A58" s="48" t="s">
        <v>622</v>
      </c>
      <c r="B58" s="72" t="s">
        <v>7</v>
      </c>
      <c r="C58" s="72" t="s">
        <v>65</v>
      </c>
      <c r="D58" s="72" t="s">
        <v>623</v>
      </c>
      <c r="E58" s="72" t="s">
        <v>624</v>
      </c>
      <c r="F58" s="72" t="s">
        <v>396</v>
      </c>
      <c r="G58" s="83" t="s">
        <v>625</v>
      </c>
      <c r="H58" s="86"/>
      <c r="I58" s="72">
        <f>2*60+36</f>
        <v>156</v>
      </c>
      <c r="J58" s="72"/>
      <c r="K58" s="72"/>
      <c r="L58" s="78">
        <f>1*60+34</f>
        <v>94</v>
      </c>
    </row>
    <row r="59" spans="1:12" x14ac:dyDescent="0.3">
      <c r="A59" s="48" t="s">
        <v>635</v>
      </c>
      <c r="B59" s="72" t="s">
        <v>7</v>
      </c>
      <c r="C59" s="72" t="s">
        <v>65</v>
      </c>
      <c r="D59" s="72" t="s">
        <v>636</v>
      </c>
      <c r="E59" s="72" t="s">
        <v>637</v>
      </c>
      <c r="F59" s="72" t="s">
        <v>588</v>
      </c>
      <c r="G59" s="83" t="s">
        <v>638</v>
      </c>
      <c r="H59" s="86"/>
      <c r="I59" s="72">
        <f>2*60+3</f>
        <v>123</v>
      </c>
      <c r="J59" s="72"/>
      <c r="K59" s="72"/>
      <c r="L59" s="78">
        <f>1*60+55</f>
        <v>115</v>
      </c>
    </row>
    <row r="60" spans="1:12" x14ac:dyDescent="0.3">
      <c r="A60" s="48" t="s">
        <v>631</v>
      </c>
      <c r="B60" s="72" t="s">
        <v>7</v>
      </c>
      <c r="C60" s="72" t="s">
        <v>65</v>
      </c>
      <c r="D60" s="72" t="s">
        <v>632</v>
      </c>
      <c r="E60" s="72" t="s">
        <v>633</v>
      </c>
      <c r="F60" s="72" t="s">
        <v>406</v>
      </c>
      <c r="G60" s="83" t="s">
        <v>634</v>
      </c>
      <c r="H60" s="86"/>
      <c r="I60" s="72">
        <f>2*60+1</f>
        <v>121</v>
      </c>
      <c r="J60" s="72"/>
      <c r="K60" s="72"/>
      <c r="L60" s="78">
        <f>1*60+32</f>
        <v>92</v>
      </c>
    </row>
    <row r="61" spans="1:12" x14ac:dyDescent="0.3">
      <c r="A61" s="48" t="s">
        <v>643</v>
      </c>
      <c r="B61" s="72" t="s">
        <v>7</v>
      </c>
      <c r="C61" s="72" t="s">
        <v>65</v>
      </c>
      <c r="D61" s="72" t="s">
        <v>644</v>
      </c>
      <c r="E61" s="72" t="s">
        <v>645</v>
      </c>
      <c r="F61" s="72" t="s">
        <v>535</v>
      </c>
      <c r="G61" s="83" t="s">
        <v>646</v>
      </c>
      <c r="H61" s="86"/>
      <c r="I61" s="72">
        <f>1*60+58</f>
        <v>118</v>
      </c>
      <c r="J61" s="72"/>
      <c r="K61" s="72"/>
      <c r="L61" s="78">
        <f>2*60+7</f>
        <v>127</v>
      </c>
    </row>
    <row r="62" spans="1:12" x14ac:dyDescent="0.3">
      <c r="A62" s="48" t="s">
        <v>639</v>
      </c>
      <c r="B62" s="72" t="s">
        <v>7</v>
      </c>
      <c r="C62" s="72" t="s">
        <v>65</v>
      </c>
      <c r="D62" s="72" t="s">
        <v>640</v>
      </c>
      <c r="E62" s="72" t="s">
        <v>641</v>
      </c>
      <c r="F62" s="72" t="s">
        <v>441</v>
      </c>
      <c r="G62" s="83" t="s">
        <v>642</v>
      </c>
      <c r="H62" s="86"/>
      <c r="I62" s="72">
        <f>2*60+2</f>
        <v>122</v>
      </c>
      <c r="J62" s="72"/>
      <c r="K62" s="72"/>
      <c r="L62" s="78">
        <f>0*60+25</f>
        <v>25</v>
      </c>
    </row>
    <row r="63" spans="1:12" x14ac:dyDescent="0.3">
      <c r="A63" s="48" t="s">
        <v>652</v>
      </c>
      <c r="B63" s="72" t="s">
        <v>7</v>
      </c>
      <c r="C63" s="72" t="s">
        <v>65</v>
      </c>
      <c r="D63" s="72" t="s">
        <v>653</v>
      </c>
      <c r="E63" s="72" t="s">
        <v>654</v>
      </c>
      <c r="F63" s="72" t="s">
        <v>441</v>
      </c>
      <c r="G63" s="83" t="s">
        <v>655</v>
      </c>
      <c r="H63" s="86"/>
      <c r="I63" s="72">
        <f>2*60+2</f>
        <v>122</v>
      </c>
      <c r="J63" s="72"/>
      <c r="K63" s="72"/>
      <c r="L63" s="78">
        <f>0*60+29</f>
        <v>29</v>
      </c>
    </row>
    <row r="64" spans="1:12" x14ac:dyDescent="0.3">
      <c r="A64" s="48" t="s">
        <v>647</v>
      </c>
      <c r="B64" s="72" t="s">
        <v>7</v>
      </c>
      <c r="C64" s="72" t="s">
        <v>65</v>
      </c>
      <c r="D64" s="72" t="s">
        <v>648</v>
      </c>
      <c r="E64" s="72" t="s">
        <v>649</v>
      </c>
      <c r="F64" s="72" t="s">
        <v>650</v>
      </c>
      <c r="G64" s="83" t="s">
        <v>651</v>
      </c>
      <c r="H64" s="86"/>
      <c r="I64" s="72">
        <f>1*60+55</f>
        <v>115</v>
      </c>
      <c r="J64" s="72"/>
      <c r="K64" s="72"/>
      <c r="L64" s="78">
        <f>2*60+9</f>
        <v>129</v>
      </c>
    </row>
    <row r="65" spans="1:12" x14ac:dyDescent="0.3">
      <c r="A65" s="48" t="s">
        <v>660</v>
      </c>
      <c r="B65" s="72" t="s">
        <v>7</v>
      </c>
      <c r="C65" s="72" t="s">
        <v>65</v>
      </c>
      <c r="D65" s="72" t="s">
        <v>661</v>
      </c>
      <c r="E65" s="72" t="s">
        <v>662</v>
      </c>
      <c r="F65" s="72" t="s">
        <v>553</v>
      </c>
      <c r="G65" s="83" t="s">
        <v>663</v>
      </c>
      <c r="H65" s="86"/>
      <c r="I65" s="72">
        <f>1*60+52</f>
        <v>112</v>
      </c>
      <c r="J65" s="72"/>
      <c r="K65" s="72"/>
      <c r="L65" s="78">
        <f>0*60+26</f>
        <v>26</v>
      </c>
    </row>
    <row r="66" spans="1:12" x14ac:dyDescent="0.3">
      <c r="A66" s="48" t="s">
        <v>656</v>
      </c>
      <c r="B66" s="72" t="s">
        <v>7</v>
      </c>
      <c r="C66" s="72" t="s">
        <v>65</v>
      </c>
      <c r="D66" s="72" t="s">
        <v>657</v>
      </c>
      <c r="E66" s="72" t="s">
        <v>658</v>
      </c>
      <c r="F66" s="72" t="s">
        <v>650</v>
      </c>
      <c r="G66" s="83" t="s">
        <v>659</v>
      </c>
      <c r="H66" s="86"/>
      <c r="I66" s="72">
        <f>1*60+55</f>
        <v>115</v>
      </c>
      <c r="J66" s="72"/>
      <c r="K66" s="72"/>
      <c r="L66" s="78">
        <f>0*60+30</f>
        <v>30</v>
      </c>
    </row>
    <row r="67" spans="1:12" x14ac:dyDescent="0.3">
      <c r="A67" s="48" t="s">
        <v>668</v>
      </c>
      <c r="B67" s="72" t="s">
        <v>7</v>
      </c>
      <c r="C67" s="72" t="s">
        <v>65</v>
      </c>
      <c r="D67" s="72" t="s">
        <v>669</v>
      </c>
      <c r="E67" s="72" t="s">
        <v>670</v>
      </c>
      <c r="F67" s="72" t="s">
        <v>446</v>
      </c>
      <c r="G67" s="83" t="s">
        <v>671</v>
      </c>
      <c r="H67" s="86"/>
      <c r="I67" s="72">
        <f>2*60+19</f>
        <v>139</v>
      </c>
      <c r="J67" s="72"/>
      <c r="K67" s="72"/>
      <c r="L67" s="78">
        <f>0*60+26</f>
        <v>26</v>
      </c>
    </row>
    <row r="68" spans="1:12" x14ac:dyDescent="0.3">
      <c r="A68" s="48" t="s">
        <v>664</v>
      </c>
      <c r="B68" s="72" t="s">
        <v>7</v>
      </c>
      <c r="C68" s="72" t="s">
        <v>65</v>
      </c>
      <c r="D68" s="72" t="s">
        <v>665</v>
      </c>
      <c r="E68" s="72" t="s">
        <v>666</v>
      </c>
      <c r="F68" s="72" t="s">
        <v>500</v>
      </c>
      <c r="G68" s="83" t="s">
        <v>667</v>
      </c>
      <c r="H68" s="86"/>
      <c r="I68" s="72">
        <f>2*60+27</f>
        <v>147</v>
      </c>
      <c r="J68" s="72"/>
      <c r="K68" s="72"/>
      <c r="L68" s="78">
        <f>0*60+28</f>
        <v>28</v>
      </c>
    </row>
    <row r="69" spans="1:12" x14ac:dyDescent="0.3">
      <c r="A69" s="48" t="s">
        <v>677</v>
      </c>
      <c r="B69" s="72" t="s">
        <v>7</v>
      </c>
      <c r="C69" s="72" t="s">
        <v>65</v>
      </c>
      <c r="D69" s="72" t="s">
        <v>678</v>
      </c>
      <c r="E69" s="72" t="s">
        <v>679</v>
      </c>
      <c r="F69" s="72" t="s">
        <v>401</v>
      </c>
      <c r="G69" s="83" t="s">
        <v>680</v>
      </c>
      <c r="H69" s="86"/>
      <c r="I69" s="72">
        <f>2*60+35</f>
        <v>155</v>
      </c>
      <c r="J69" s="72"/>
      <c r="K69" s="72"/>
      <c r="L69" s="78">
        <f>1*60+39</f>
        <v>99</v>
      </c>
    </row>
    <row r="70" spans="1:12" x14ac:dyDescent="0.3">
      <c r="A70" s="48" t="s">
        <v>672</v>
      </c>
      <c r="B70" s="72" t="s">
        <v>7</v>
      </c>
      <c r="C70" s="72" t="s">
        <v>65</v>
      </c>
      <c r="D70" s="72" t="s">
        <v>673</v>
      </c>
      <c r="E70" s="72" t="s">
        <v>674</v>
      </c>
      <c r="F70" s="72" t="s">
        <v>675</v>
      </c>
      <c r="G70" s="83" t="s">
        <v>676</v>
      </c>
      <c r="H70" s="86"/>
      <c r="I70" s="72">
        <f>2*60+38</f>
        <v>158</v>
      </c>
      <c r="J70" s="72"/>
      <c r="K70" s="72"/>
      <c r="L70" s="78">
        <f>1*60+40</f>
        <v>100</v>
      </c>
    </row>
    <row r="71" spans="1:12" x14ac:dyDescent="0.3">
      <c r="A71" s="48" t="s">
        <v>685</v>
      </c>
      <c r="B71" s="72" t="s">
        <v>7</v>
      </c>
      <c r="C71" s="72" t="s">
        <v>65</v>
      </c>
      <c r="D71" s="72" t="s">
        <v>686</v>
      </c>
      <c r="E71" s="72" t="s">
        <v>687</v>
      </c>
      <c r="F71" s="72" t="s">
        <v>562</v>
      </c>
      <c r="G71" s="83" t="s">
        <v>688</v>
      </c>
      <c r="H71" s="86"/>
      <c r="I71" s="72">
        <f>1*60+56</f>
        <v>116</v>
      </c>
      <c r="J71" s="72"/>
      <c r="K71" s="72"/>
      <c r="L71" s="78">
        <f>1*60+46</f>
        <v>106</v>
      </c>
    </row>
    <row r="72" spans="1:12" x14ac:dyDescent="0.3">
      <c r="A72" s="48" t="s">
        <v>681</v>
      </c>
      <c r="B72" s="72" t="s">
        <v>7</v>
      </c>
      <c r="C72" s="72" t="s">
        <v>65</v>
      </c>
      <c r="D72" s="72" t="s">
        <v>682</v>
      </c>
      <c r="E72" s="72" t="s">
        <v>683</v>
      </c>
      <c r="F72" s="72" t="s">
        <v>562</v>
      </c>
      <c r="G72" s="83" t="s">
        <v>684</v>
      </c>
      <c r="H72" s="86"/>
      <c r="I72" s="72">
        <f>1*60+56</f>
        <v>116</v>
      </c>
      <c r="J72" s="72"/>
      <c r="K72" s="72"/>
      <c r="L72" s="78">
        <f>1*60+35</f>
        <v>95</v>
      </c>
    </row>
    <row r="73" spans="1:12" x14ac:dyDescent="0.3">
      <c r="A73" s="48" t="s">
        <v>693</v>
      </c>
      <c r="B73" s="72" t="s">
        <v>7</v>
      </c>
      <c r="C73" s="72" t="s">
        <v>65</v>
      </c>
      <c r="D73" s="72" t="s">
        <v>694</v>
      </c>
      <c r="E73" s="72" t="s">
        <v>695</v>
      </c>
      <c r="F73" s="72" t="s">
        <v>426</v>
      </c>
      <c r="G73" s="83" t="s">
        <v>696</v>
      </c>
      <c r="H73" s="86"/>
      <c r="I73" s="72">
        <f>1*60+53</f>
        <v>113</v>
      </c>
      <c r="J73" s="72"/>
      <c r="K73" s="72"/>
      <c r="L73" s="78">
        <f>0*60+35</f>
        <v>35</v>
      </c>
    </row>
    <row r="74" spans="1:12" x14ac:dyDescent="0.3">
      <c r="A74" s="48" t="s">
        <v>689</v>
      </c>
      <c r="B74" s="72" t="s">
        <v>7</v>
      </c>
      <c r="C74" s="72" t="s">
        <v>65</v>
      </c>
      <c r="D74" s="72" t="s">
        <v>690</v>
      </c>
      <c r="E74" s="72" t="s">
        <v>691</v>
      </c>
      <c r="F74" s="72" t="s">
        <v>650</v>
      </c>
      <c r="G74" s="83" t="s">
        <v>692</v>
      </c>
      <c r="H74" s="86"/>
      <c r="I74" s="72">
        <f>1*60+55</f>
        <v>115</v>
      </c>
      <c r="J74" s="72"/>
      <c r="K74" s="72"/>
      <c r="L74" s="78">
        <f>0*60+25</f>
        <v>25</v>
      </c>
    </row>
    <row r="75" spans="1:12" x14ac:dyDescent="0.3">
      <c r="A75" s="48" t="s">
        <v>701</v>
      </c>
      <c r="B75" s="72" t="s">
        <v>7</v>
      </c>
      <c r="C75" s="72" t="s">
        <v>65</v>
      </c>
      <c r="D75" s="72" t="s">
        <v>702</v>
      </c>
      <c r="E75" s="72" t="s">
        <v>703</v>
      </c>
      <c r="F75" s="72" t="s">
        <v>704</v>
      </c>
      <c r="G75" s="83" t="s">
        <v>705</v>
      </c>
      <c r="H75" s="86"/>
      <c r="I75" s="72">
        <f>2*60+5</f>
        <v>125</v>
      </c>
      <c r="J75" s="72"/>
      <c r="K75" s="72"/>
      <c r="L75" s="78">
        <f>0*60+40</f>
        <v>40</v>
      </c>
    </row>
    <row r="76" spans="1:12" x14ac:dyDescent="0.3">
      <c r="A76" s="48" t="s">
        <v>697</v>
      </c>
      <c r="B76" s="72" t="s">
        <v>7</v>
      </c>
      <c r="C76" s="72" t="s">
        <v>65</v>
      </c>
      <c r="D76" s="72" t="s">
        <v>698</v>
      </c>
      <c r="E76" s="72" t="s">
        <v>699</v>
      </c>
      <c r="F76" s="72" t="s">
        <v>431</v>
      </c>
      <c r="G76" s="83" t="s">
        <v>700</v>
      </c>
      <c r="H76" s="86"/>
      <c r="I76" s="72">
        <f>1*60+59</f>
        <v>119</v>
      </c>
      <c r="J76" s="72"/>
      <c r="K76" s="72"/>
      <c r="L76" s="78">
        <f>0*60+33</f>
        <v>33</v>
      </c>
    </row>
    <row r="77" spans="1:12" x14ac:dyDescent="0.3">
      <c r="A77" s="48" t="s">
        <v>706</v>
      </c>
      <c r="B77" s="72" t="s">
        <v>7</v>
      </c>
      <c r="C77" s="72" t="s">
        <v>65</v>
      </c>
      <c r="D77" s="72" t="s">
        <v>707</v>
      </c>
      <c r="E77" s="72" t="s">
        <v>708</v>
      </c>
      <c r="F77" s="72" t="s">
        <v>650</v>
      </c>
      <c r="G77" s="83" t="s">
        <v>709</v>
      </c>
      <c r="H77" s="86"/>
      <c r="I77" s="72">
        <f>1*60+55</f>
        <v>115</v>
      </c>
      <c r="J77" s="72"/>
      <c r="K77" s="72"/>
      <c r="L77" s="78">
        <f>0*60+21</f>
        <v>21</v>
      </c>
    </row>
    <row r="78" spans="1:12" x14ac:dyDescent="0.3">
      <c r="A78" s="48" t="s">
        <v>710</v>
      </c>
      <c r="B78" s="72" t="s">
        <v>7</v>
      </c>
      <c r="C78" s="72" t="s">
        <v>65</v>
      </c>
      <c r="D78" s="72" t="s">
        <v>711</v>
      </c>
      <c r="E78" s="72" t="s">
        <v>712</v>
      </c>
      <c r="F78" s="72" t="s">
        <v>553</v>
      </c>
      <c r="G78" s="83" t="s">
        <v>713</v>
      </c>
      <c r="H78" s="86"/>
      <c r="I78" s="72">
        <f>1*60+52</f>
        <v>112</v>
      </c>
      <c r="J78" s="72"/>
      <c r="K78" s="72"/>
      <c r="L78" s="78">
        <f>2*60+2</f>
        <v>122</v>
      </c>
    </row>
    <row r="79" spans="1:12" ht="15" thickBot="1" x14ac:dyDescent="0.35">
      <c r="A79" s="49" t="s">
        <v>714</v>
      </c>
      <c r="B79" s="79" t="s">
        <v>7</v>
      </c>
      <c r="C79" s="79" t="s">
        <v>65</v>
      </c>
      <c r="D79" s="79" t="s">
        <v>715</v>
      </c>
      <c r="E79" s="79" t="s">
        <v>716</v>
      </c>
      <c r="F79" s="79" t="s">
        <v>717</v>
      </c>
      <c r="G79" s="84" t="s">
        <v>718</v>
      </c>
      <c r="H79" s="87"/>
      <c r="I79" s="79">
        <f>2*60+15</f>
        <v>135</v>
      </c>
      <c r="J79" s="79"/>
      <c r="K79" s="79"/>
      <c r="L79" s="80">
        <f>1*60+38</f>
        <v>98</v>
      </c>
    </row>
    <row r="83" spans="1:2" x14ac:dyDescent="0.3">
      <c r="A83" s="44" t="s">
        <v>9</v>
      </c>
      <c r="B83" s="45" t="s">
        <v>10</v>
      </c>
    </row>
    <row r="84" spans="1:2" x14ac:dyDescent="0.3">
      <c r="A84" s="64" t="s">
        <v>125</v>
      </c>
      <c r="B84" s="1" t="s">
        <v>149</v>
      </c>
    </row>
    <row r="85" spans="1:2" x14ac:dyDescent="0.3">
      <c r="A85" s="64" t="s">
        <v>38</v>
      </c>
      <c r="B85" s="1">
        <v>3500000</v>
      </c>
    </row>
    <row r="86" spans="1:2" s="38" customFormat="1" ht="28.8" x14ac:dyDescent="0.3">
      <c r="A86" s="64" t="s">
        <v>1153</v>
      </c>
      <c r="B86" s="1" t="s">
        <v>1155</v>
      </c>
    </row>
    <row r="87" spans="1:2" s="38" customFormat="1" ht="28.8" x14ac:dyDescent="0.3">
      <c r="A87" s="64" t="s">
        <v>1154</v>
      </c>
      <c r="B87" s="1" t="s">
        <v>1156</v>
      </c>
    </row>
    <row r="88" spans="1:2" ht="28.8" x14ac:dyDescent="0.3">
      <c r="A88" s="3" t="s">
        <v>32</v>
      </c>
      <c r="B88" s="4" t="s">
        <v>720</v>
      </c>
    </row>
    <row r="89" spans="1:2" x14ac:dyDescent="0.3">
      <c r="A89" s="3" t="s">
        <v>33</v>
      </c>
      <c r="B89" s="4" t="s">
        <v>721</v>
      </c>
    </row>
    <row r="90" spans="1:2" ht="28.8" x14ac:dyDescent="0.3">
      <c r="A90" s="3" t="s">
        <v>35</v>
      </c>
      <c r="B90" s="4" t="s">
        <v>722</v>
      </c>
    </row>
    <row r="91" spans="1:2" ht="28.8" x14ac:dyDescent="0.3">
      <c r="A91" s="3" t="s">
        <v>134</v>
      </c>
      <c r="B91" s="4" t="s">
        <v>723</v>
      </c>
    </row>
    <row r="92" spans="1:2" x14ac:dyDescent="0.3">
      <c r="A92" s="3" t="s">
        <v>357</v>
      </c>
      <c r="B92" s="4" t="s">
        <v>358</v>
      </c>
    </row>
    <row r="93" spans="1:2" x14ac:dyDescent="0.3">
      <c r="A93" s="3" t="s">
        <v>359</v>
      </c>
      <c r="B93" s="4" t="s">
        <v>358</v>
      </c>
    </row>
    <row r="94" spans="1:2" x14ac:dyDescent="0.3">
      <c r="A94" s="5" t="s">
        <v>363</v>
      </c>
      <c r="B94" s="6" t="s">
        <v>724</v>
      </c>
    </row>
    <row r="95" spans="1:2" x14ac:dyDescent="0.3">
      <c r="A95" s="5" t="s">
        <v>364</v>
      </c>
      <c r="B95" s="6" t="s">
        <v>49</v>
      </c>
    </row>
    <row r="96" spans="1:2" x14ac:dyDescent="0.3">
      <c r="A96" s="5" t="s">
        <v>365</v>
      </c>
      <c r="B96" s="6" t="s">
        <v>724</v>
      </c>
    </row>
    <row r="97" spans="1:2" x14ac:dyDescent="0.3">
      <c r="A97" s="5" t="s">
        <v>366</v>
      </c>
      <c r="B97" s="6" t="s">
        <v>725</v>
      </c>
    </row>
    <row r="98" spans="1:2" ht="57.6" x14ac:dyDescent="0.3">
      <c r="A98" s="39" t="s">
        <v>29</v>
      </c>
      <c r="B98" s="1" t="s">
        <v>1161</v>
      </c>
    </row>
    <row r="99" spans="1:2" ht="57.6" x14ac:dyDescent="0.3">
      <c r="A99" s="39" t="s">
        <v>30</v>
      </c>
      <c r="B99" s="1" t="s">
        <v>1162</v>
      </c>
    </row>
  </sheetData>
  <pageMargins left="0.7" right="0.7" top="0.75" bottom="0.75" header="0.3" footer="0.3"/>
  <pageSetup paperSize="9" orientation="portrait" r:id="rId1"/>
  <ignoredErrors>
    <ignoredError sqref="I26 I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C9B3-48FF-4213-9AA1-922C5A449E49}">
  <dimension ref="A1:L130"/>
  <sheetViews>
    <sheetView topLeftCell="A115" workbookViewId="0">
      <selection activeCell="C126" sqref="C126"/>
    </sheetView>
  </sheetViews>
  <sheetFormatPr defaultRowHeight="14.4" x14ac:dyDescent="0.3"/>
  <cols>
    <col min="1" max="1" width="48.5546875" bestFit="1" customWidth="1"/>
    <col min="2" max="2" width="16.5546875" style="38" bestFit="1" customWidth="1"/>
    <col min="3" max="3" width="11" style="38" bestFit="1" customWidth="1"/>
    <col min="4" max="5" width="29" style="38" bestFit="1" customWidth="1"/>
    <col min="6" max="6" width="27.33203125" style="38" bestFit="1" customWidth="1"/>
    <col min="7" max="7" width="36.6640625" style="38" bestFit="1" customWidth="1"/>
    <col min="8" max="8" width="10.6640625" style="38" customWidth="1"/>
    <col min="9" max="9" width="10.33203125" style="38" customWidth="1"/>
    <col min="10" max="10" width="9.88671875" style="38" customWidth="1"/>
    <col min="11" max="11" width="10" style="38" customWidth="1"/>
    <col min="12" max="12" width="12" style="38" bestFit="1" customWidth="1"/>
  </cols>
  <sheetData>
    <row r="1" spans="1:12" ht="43.8" thickBot="1" x14ac:dyDescent="0.35">
      <c r="A1" s="90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2" t="s">
        <v>6</v>
      </c>
      <c r="H1" s="101" t="s">
        <v>19</v>
      </c>
      <c r="I1" s="91" t="s">
        <v>351</v>
      </c>
      <c r="J1" s="91" t="s">
        <v>12</v>
      </c>
      <c r="K1" s="91" t="s">
        <v>352</v>
      </c>
      <c r="L1" s="102" t="s">
        <v>127</v>
      </c>
    </row>
    <row r="2" spans="1:12" x14ac:dyDescent="0.3">
      <c r="A2" s="55" t="s">
        <v>726</v>
      </c>
      <c r="B2" s="74" t="s">
        <v>7</v>
      </c>
      <c r="C2" s="74" t="s">
        <v>8</v>
      </c>
      <c r="D2" s="74" t="s">
        <v>727</v>
      </c>
      <c r="E2" s="74" t="s">
        <v>728</v>
      </c>
      <c r="F2" s="74" t="s">
        <v>729</v>
      </c>
      <c r="G2" s="93" t="s">
        <v>730</v>
      </c>
      <c r="H2" s="88">
        <f>1*60*60+29*60+1</f>
        <v>5341</v>
      </c>
      <c r="I2" s="76"/>
      <c r="J2" s="76">
        <v>16</v>
      </c>
      <c r="K2" s="76"/>
      <c r="L2" s="77"/>
    </row>
    <row r="3" spans="1:12" x14ac:dyDescent="0.3">
      <c r="A3" s="48" t="s">
        <v>736</v>
      </c>
      <c r="B3" s="72" t="s">
        <v>7</v>
      </c>
      <c r="C3" s="72" t="s">
        <v>65</v>
      </c>
      <c r="D3" s="72" t="s">
        <v>737</v>
      </c>
      <c r="E3" s="72" t="s">
        <v>738</v>
      </c>
      <c r="F3" s="72" t="s">
        <v>739</v>
      </c>
      <c r="G3" s="78" t="s">
        <v>740</v>
      </c>
      <c r="H3" s="89"/>
      <c r="I3" s="72">
        <f>2*60+29</f>
        <v>149</v>
      </c>
      <c r="J3" s="72"/>
      <c r="K3" s="72">
        <f>1*60+37</f>
        <v>97</v>
      </c>
      <c r="L3" s="78"/>
    </row>
    <row r="4" spans="1:12" x14ac:dyDescent="0.3">
      <c r="A4" s="48" t="s">
        <v>731</v>
      </c>
      <c r="B4" s="72" t="s">
        <v>7</v>
      </c>
      <c r="C4" s="72" t="s">
        <v>65</v>
      </c>
      <c r="D4" s="72" t="s">
        <v>732</v>
      </c>
      <c r="E4" s="72" t="s">
        <v>733</v>
      </c>
      <c r="F4" s="72" t="s">
        <v>734</v>
      </c>
      <c r="G4" s="78" t="s">
        <v>735</v>
      </c>
      <c r="H4" s="89"/>
      <c r="I4" s="72">
        <f>2*60+28</f>
        <v>148</v>
      </c>
      <c r="J4" s="72"/>
      <c r="K4" s="72">
        <f>1*60+33</f>
        <v>93</v>
      </c>
      <c r="L4" s="78"/>
    </row>
    <row r="5" spans="1:12" x14ac:dyDescent="0.3">
      <c r="A5" s="48" t="s">
        <v>745</v>
      </c>
      <c r="B5" s="72" t="s">
        <v>7</v>
      </c>
      <c r="C5" s="72" t="s">
        <v>65</v>
      </c>
      <c r="D5" s="72" t="s">
        <v>746</v>
      </c>
      <c r="E5" s="72" t="s">
        <v>747</v>
      </c>
      <c r="F5" s="72" t="s">
        <v>650</v>
      </c>
      <c r="G5" s="78" t="s">
        <v>748</v>
      </c>
      <c r="H5" s="89"/>
      <c r="I5" s="72">
        <f>1*60+55</f>
        <v>115</v>
      </c>
      <c r="J5" s="72"/>
      <c r="K5" s="72"/>
      <c r="L5" s="78">
        <f>1*60+55</f>
        <v>115</v>
      </c>
    </row>
    <row r="6" spans="1:12" x14ac:dyDescent="0.3">
      <c r="A6" s="48" t="s">
        <v>741</v>
      </c>
      <c r="B6" s="72" t="s">
        <v>7</v>
      </c>
      <c r="C6" s="72" t="s">
        <v>65</v>
      </c>
      <c r="D6" s="72" t="s">
        <v>742</v>
      </c>
      <c r="E6" s="72" t="s">
        <v>743</v>
      </c>
      <c r="F6" s="72" t="s">
        <v>431</v>
      </c>
      <c r="G6" s="78" t="s">
        <v>744</v>
      </c>
      <c r="H6" s="89"/>
      <c r="I6" s="72">
        <f>1*60+59</f>
        <v>119</v>
      </c>
      <c r="J6" s="72"/>
      <c r="K6" s="72"/>
      <c r="L6" s="78">
        <f>1*60+52</f>
        <v>112</v>
      </c>
    </row>
    <row r="7" spans="1:12" x14ac:dyDescent="0.3">
      <c r="A7" s="48" t="s">
        <v>749</v>
      </c>
      <c r="B7" s="72" t="s">
        <v>7</v>
      </c>
      <c r="C7" s="72" t="s">
        <v>65</v>
      </c>
      <c r="D7" s="72" t="s">
        <v>750</v>
      </c>
      <c r="E7" s="72" t="s">
        <v>751</v>
      </c>
      <c r="F7" s="72" t="s">
        <v>553</v>
      </c>
      <c r="G7" s="78" t="s">
        <v>752</v>
      </c>
      <c r="H7" s="89"/>
      <c r="I7" s="72">
        <f>1*60+52</f>
        <v>112</v>
      </c>
      <c r="J7" s="72"/>
      <c r="K7" s="72"/>
      <c r="L7" s="78">
        <f>0*60+26</f>
        <v>26</v>
      </c>
    </row>
    <row r="8" spans="1:12" x14ac:dyDescent="0.3">
      <c r="A8" s="48" t="s">
        <v>753</v>
      </c>
      <c r="B8" s="72" t="s">
        <v>7</v>
      </c>
      <c r="C8" s="72" t="s">
        <v>65</v>
      </c>
      <c r="D8" s="72" t="s">
        <v>754</v>
      </c>
      <c r="E8" s="72" t="s">
        <v>755</v>
      </c>
      <c r="F8" s="72" t="s">
        <v>704</v>
      </c>
      <c r="G8" s="78" t="s">
        <v>756</v>
      </c>
      <c r="H8" s="89"/>
      <c r="I8" s="72">
        <f>2*60+5</f>
        <v>125</v>
      </c>
      <c r="J8" s="72"/>
      <c r="K8" s="72"/>
      <c r="L8" s="78">
        <f>2*60+9</f>
        <v>129</v>
      </c>
    </row>
    <row r="9" spans="1:12" x14ac:dyDescent="0.3">
      <c r="A9" s="48" t="s">
        <v>757</v>
      </c>
      <c r="B9" s="72" t="s">
        <v>7</v>
      </c>
      <c r="C9" s="72" t="s">
        <v>65</v>
      </c>
      <c r="D9" s="72" t="s">
        <v>758</v>
      </c>
      <c r="E9" s="72" t="s">
        <v>759</v>
      </c>
      <c r="F9" s="72" t="s">
        <v>760</v>
      </c>
      <c r="G9" s="78" t="s">
        <v>761</v>
      </c>
      <c r="H9" s="89"/>
      <c r="I9" s="72">
        <f>2*60+18</f>
        <v>138</v>
      </c>
      <c r="J9" s="72"/>
      <c r="K9" s="72"/>
      <c r="L9" s="78">
        <f>0*60+32</f>
        <v>32</v>
      </c>
    </row>
    <row r="10" spans="1:12" x14ac:dyDescent="0.3">
      <c r="A10" s="48" t="s">
        <v>762</v>
      </c>
      <c r="B10" s="72" t="s">
        <v>7</v>
      </c>
      <c r="C10" s="72" t="s">
        <v>65</v>
      </c>
      <c r="D10" s="72" t="s">
        <v>763</v>
      </c>
      <c r="E10" s="72" t="s">
        <v>764</v>
      </c>
      <c r="F10" s="72" t="s">
        <v>431</v>
      </c>
      <c r="G10" s="78" t="s">
        <v>765</v>
      </c>
      <c r="H10" s="89"/>
      <c r="I10" s="72">
        <f>1*60+59</f>
        <v>119</v>
      </c>
      <c r="J10" s="72"/>
      <c r="K10" s="72"/>
      <c r="L10" s="78">
        <f>2*60+3</f>
        <v>123</v>
      </c>
    </row>
    <row r="11" spans="1:12" x14ac:dyDescent="0.3">
      <c r="A11" s="48" t="s">
        <v>766</v>
      </c>
      <c r="B11" s="72" t="s">
        <v>7</v>
      </c>
      <c r="C11" s="72" t="s">
        <v>65</v>
      </c>
      <c r="D11" s="72" t="s">
        <v>767</v>
      </c>
      <c r="E11" s="72" t="s">
        <v>768</v>
      </c>
      <c r="F11" s="72" t="s">
        <v>431</v>
      </c>
      <c r="G11" s="78" t="s">
        <v>769</v>
      </c>
      <c r="H11" s="89"/>
      <c r="I11" s="72">
        <f>1*60+59</f>
        <v>119</v>
      </c>
      <c r="J11" s="72"/>
      <c r="K11" s="72"/>
      <c r="L11" s="78">
        <f>2*60+16</f>
        <v>136</v>
      </c>
    </row>
    <row r="12" spans="1:12" x14ac:dyDescent="0.3">
      <c r="A12" s="48" t="s">
        <v>774</v>
      </c>
      <c r="B12" s="72" t="s">
        <v>7</v>
      </c>
      <c r="C12" s="72" t="s">
        <v>65</v>
      </c>
      <c r="D12" s="72" t="s">
        <v>775</v>
      </c>
      <c r="E12" s="72" t="s">
        <v>776</v>
      </c>
      <c r="F12" s="72" t="s">
        <v>436</v>
      </c>
      <c r="G12" s="78" t="s">
        <v>777</v>
      </c>
      <c r="H12" s="89"/>
      <c r="I12" s="72">
        <f>1*60+54</f>
        <v>114</v>
      </c>
      <c r="J12" s="72"/>
      <c r="K12" s="72"/>
      <c r="L12" s="78">
        <f>2*60+5</f>
        <v>125</v>
      </c>
    </row>
    <row r="13" spans="1:12" x14ac:dyDescent="0.3">
      <c r="A13" s="48" t="s">
        <v>770</v>
      </c>
      <c r="B13" s="72" t="s">
        <v>7</v>
      </c>
      <c r="C13" s="72" t="s">
        <v>65</v>
      </c>
      <c r="D13" s="72" t="s">
        <v>771</v>
      </c>
      <c r="E13" s="72" t="s">
        <v>772</v>
      </c>
      <c r="F13" s="72" t="s">
        <v>426</v>
      </c>
      <c r="G13" s="78" t="s">
        <v>773</v>
      </c>
      <c r="H13" s="89"/>
      <c r="I13" s="72">
        <f>1*60+53</f>
        <v>113</v>
      </c>
      <c r="J13" s="72"/>
      <c r="K13" s="72"/>
      <c r="L13" s="78">
        <f>0*60+31</f>
        <v>31</v>
      </c>
    </row>
    <row r="14" spans="1:12" x14ac:dyDescent="0.3">
      <c r="A14" s="48" t="s">
        <v>782</v>
      </c>
      <c r="B14" s="72" t="s">
        <v>7</v>
      </c>
      <c r="C14" s="72" t="s">
        <v>65</v>
      </c>
      <c r="D14" s="72" t="s">
        <v>783</v>
      </c>
      <c r="E14" s="72" t="s">
        <v>784</v>
      </c>
      <c r="F14" s="72" t="s">
        <v>431</v>
      </c>
      <c r="G14" s="78" t="s">
        <v>785</v>
      </c>
      <c r="H14" s="89"/>
      <c r="I14" s="72">
        <f>1*60+59</f>
        <v>119</v>
      </c>
      <c r="J14" s="72"/>
      <c r="K14" s="72"/>
      <c r="L14" s="78">
        <f>2*60+14</f>
        <v>134</v>
      </c>
    </row>
    <row r="15" spans="1:12" x14ac:dyDescent="0.3">
      <c r="A15" s="48" t="s">
        <v>778</v>
      </c>
      <c r="B15" s="72" t="s">
        <v>7</v>
      </c>
      <c r="C15" s="72" t="s">
        <v>65</v>
      </c>
      <c r="D15" s="72" t="s">
        <v>779</v>
      </c>
      <c r="E15" s="72" t="s">
        <v>780</v>
      </c>
      <c r="F15" s="72" t="s">
        <v>463</v>
      </c>
      <c r="G15" s="78" t="s">
        <v>781</v>
      </c>
      <c r="H15" s="89"/>
      <c r="I15" s="72">
        <f>1*60+57</f>
        <v>117</v>
      </c>
      <c r="J15" s="72"/>
      <c r="K15" s="72"/>
      <c r="L15" s="78">
        <f>0*60+38</f>
        <v>38</v>
      </c>
    </row>
    <row r="16" spans="1:12" x14ac:dyDescent="0.3">
      <c r="A16" s="48" t="s">
        <v>791</v>
      </c>
      <c r="B16" s="72" t="s">
        <v>7</v>
      </c>
      <c r="C16" s="72" t="s">
        <v>65</v>
      </c>
      <c r="D16" s="72" t="s">
        <v>792</v>
      </c>
      <c r="E16" s="72" t="s">
        <v>793</v>
      </c>
      <c r="F16" s="72" t="s">
        <v>431</v>
      </c>
      <c r="G16" s="78" t="s">
        <v>794</v>
      </c>
      <c r="H16" s="89"/>
      <c r="I16" s="72">
        <f>1*60+59</f>
        <v>119</v>
      </c>
      <c r="J16" s="72"/>
      <c r="K16" s="72"/>
      <c r="L16" s="78">
        <f>2*60+8</f>
        <v>128</v>
      </c>
    </row>
    <row r="17" spans="1:12" x14ac:dyDescent="0.3">
      <c r="A17" s="48" t="s">
        <v>786</v>
      </c>
      <c r="B17" s="72" t="s">
        <v>7</v>
      </c>
      <c r="C17" s="72" t="s">
        <v>65</v>
      </c>
      <c r="D17" s="72" t="s">
        <v>787</v>
      </c>
      <c r="E17" s="72" t="s">
        <v>788</v>
      </c>
      <c r="F17" s="72" t="s">
        <v>789</v>
      </c>
      <c r="G17" s="78" t="s">
        <v>790</v>
      </c>
      <c r="H17" s="89"/>
      <c r="I17" s="72">
        <f>2*60+13</f>
        <v>133</v>
      </c>
      <c r="J17" s="72"/>
      <c r="K17" s="72"/>
      <c r="L17" s="78">
        <f>2*60+8</f>
        <v>128</v>
      </c>
    </row>
    <row r="18" spans="1:12" x14ac:dyDescent="0.3">
      <c r="A18" s="48" t="s">
        <v>799</v>
      </c>
      <c r="B18" s="72" t="s">
        <v>7</v>
      </c>
      <c r="C18" s="72" t="s">
        <v>65</v>
      </c>
      <c r="D18" s="72" t="s">
        <v>800</v>
      </c>
      <c r="E18" s="72" t="s">
        <v>801</v>
      </c>
      <c r="F18" s="72" t="s">
        <v>436</v>
      </c>
      <c r="G18" s="78" t="s">
        <v>802</v>
      </c>
      <c r="H18" s="89"/>
      <c r="I18" s="72">
        <f>1*60+54</f>
        <v>114</v>
      </c>
      <c r="J18" s="72"/>
      <c r="K18" s="72"/>
      <c r="L18" s="78">
        <f>0*60+38</f>
        <v>38</v>
      </c>
    </row>
    <row r="19" spans="1:12" x14ac:dyDescent="0.3">
      <c r="A19" s="48" t="s">
        <v>795</v>
      </c>
      <c r="B19" s="72" t="s">
        <v>7</v>
      </c>
      <c r="C19" s="72" t="s">
        <v>65</v>
      </c>
      <c r="D19" s="72" t="s">
        <v>796</v>
      </c>
      <c r="E19" s="72" t="s">
        <v>797</v>
      </c>
      <c r="F19" s="72" t="s">
        <v>406</v>
      </c>
      <c r="G19" s="78" t="s">
        <v>798</v>
      </c>
      <c r="H19" s="89"/>
      <c r="I19" s="72">
        <f>2*60+1</f>
        <v>121</v>
      </c>
      <c r="J19" s="72"/>
      <c r="K19" s="72"/>
      <c r="L19" s="78">
        <f>1*60+57</f>
        <v>117</v>
      </c>
    </row>
    <row r="20" spans="1:12" x14ac:dyDescent="0.3">
      <c r="A20" s="48" t="s">
        <v>803</v>
      </c>
      <c r="B20" s="72" t="s">
        <v>7</v>
      </c>
      <c r="C20" s="72" t="s">
        <v>65</v>
      </c>
      <c r="D20" s="72" t="s">
        <v>804</v>
      </c>
      <c r="E20" s="72" t="s">
        <v>805</v>
      </c>
      <c r="F20" s="72" t="s">
        <v>426</v>
      </c>
      <c r="G20" s="78" t="s">
        <v>806</v>
      </c>
      <c r="H20" s="89"/>
      <c r="I20" s="72">
        <f>1*60+53</f>
        <v>113</v>
      </c>
      <c r="J20" s="72"/>
      <c r="K20" s="72"/>
      <c r="L20" s="78">
        <f>0*60+35</f>
        <v>35</v>
      </c>
    </row>
    <row r="21" spans="1:12" x14ac:dyDescent="0.3">
      <c r="A21" s="48" t="s">
        <v>807</v>
      </c>
      <c r="B21" s="72" t="s">
        <v>7</v>
      </c>
      <c r="C21" s="72" t="s">
        <v>65</v>
      </c>
      <c r="D21" s="72" t="s">
        <v>808</v>
      </c>
      <c r="E21" s="72" t="s">
        <v>809</v>
      </c>
      <c r="F21" s="72" t="s">
        <v>553</v>
      </c>
      <c r="G21" s="78" t="s">
        <v>810</v>
      </c>
      <c r="H21" s="89"/>
      <c r="I21" s="72">
        <f>1*60+52</f>
        <v>112</v>
      </c>
      <c r="J21" s="72"/>
      <c r="K21" s="72"/>
      <c r="L21" s="78">
        <f>2*60+1</f>
        <v>121</v>
      </c>
    </row>
    <row r="22" spans="1:12" x14ac:dyDescent="0.3">
      <c r="A22" s="48" t="s">
        <v>811</v>
      </c>
      <c r="B22" s="72" t="s">
        <v>7</v>
      </c>
      <c r="C22" s="72" t="s">
        <v>65</v>
      </c>
      <c r="D22" s="72" t="s">
        <v>812</v>
      </c>
      <c r="E22" s="72" t="s">
        <v>813</v>
      </c>
      <c r="F22" s="72" t="s">
        <v>436</v>
      </c>
      <c r="G22" s="78" t="s">
        <v>814</v>
      </c>
      <c r="H22" s="89"/>
      <c r="I22" s="72">
        <f>1*60+54</f>
        <v>114</v>
      </c>
      <c r="J22" s="72"/>
      <c r="K22" s="72"/>
      <c r="L22" s="78">
        <f>0*60+38</f>
        <v>38</v>
      </c>
    </row>
    <row r="23" spans="1:12" x14ac:dyDescent="0.3">
      <c r="A23" s="48" t="s">
        <v>815</v>
      </c>
      <c r="B23" s="72" t="s">
        <v>7</v>
      </c>
      <c r="C23" s="72" t="s">
        <v>65</v>
      </c>
      <c r="D23" s="72" t="s">
        <v>816</v>
      </c>
      <c r="E23" s="72" t="s">
        <v>817</v>
      </c>
      <c r="F23" s="72" t="s">
        <v>562</v>
      </c>
      <c r="G23" s="78" t="s">
        <v>818</v>
      </c>
      <c r="H23" s="89"/>
      <c r="I23" s="72">
        <f>1*60+56</f>
        <v>116</v>
      </c>
      <c r="J23" s="72"/>
      <c r="K23" s="72"/>
      <c r="L23" s="78">
        <f>0*60+51</f>
        <v>51</v>
      </c>
    </row>
    <row r="24" spans="1:12" x14ac:dyDescent="0.3">
      <c r="A24" s="48" t="s">
        <v>819</v>
      </c>
      <c r="B24" s="72" t="s">
        <v>7</v>
      </c>
      <c r="C24" s="72" t="s">
        <v>65</v>
      </c>
      <c r="D24" s="72" t="s">
        <v>820</v>
      </c>
      <c r="E24" s="72" t="s">
        <v>821</v>
      </c>
      <c r="F24" s="72" t="s">
        <v>650</v>
      </c>
      <c r="G24" s="78" t="s">
        <v>822</v>
      </c>
      <c r="H24" s="89"/>
      <c r="I24" s="72">
        <f>1*60+55</f>
        <v>115</v>
      </c>
      <c r="J24" s="72"/>
      <c r="K24" s="72"/>
      <c r="L24" s="78">
        <f>0*60+33</f>
        <v>33</v>
      </c>
    </row>
    <row r="25" spans="1:12" x14ac:dyDescent="0.3">
      <c r="A25" s="48" t="s">
        <v>823</v>
      </c>
      <c r="B25" s="72" t="s">
        <v>7</v>
      </c>
      <c r="C25" s="72" t="s">
        <v>65</v>
      </c>
      <c r="D25" s="72" t="s">
        <v>824</v>
      </c>
      <c r="E25" s="72" t="s">
        <v>825</v>
      </c>
      <c r="F25" s="72" t="s">
        <v>535</v>
      </c>
      <c r="G25" s="78" t="s">
        <v>826</v>
      </c>
      <c r="H25" s="89"/>
      <c r="I25" s="72">
        <f>1*60+58</f>
        <v>118</v>
      </c>
      <c r="J25" s="72"/>
      <c r="K25" s="72"/>
      <c r="L25" s="78">
        <f>0*60+21</f>
        <v>21</v>
      </c>
    </row>
    <row r="26" spans="1:12" x14ac:dyDescent="0.3">
      <c r="A26" s="48" t="s">
        <v>827</v>
      </c>
      <c r="B26" s="72" t="s">
        <v>7</v>
      </c>
      <c r="C26" s="72" t="s">
        <v>65</v>
      </c>
      <c r="D26" s="72" t="s">
        <v>828</v>
      </c>
      <c r="E26" s="72" t="s">
        <v>829</v>
      </c>
      <c r="F26" s="72" t="s">
        <v>830</v>
      </c>
      <c r="G26" s="78" t="s">
        <v>831</v>
      </c>
      <c r="H26" s="89"/>
      <c r="I26" s="72">
        <f>2*60+4</f>
        <v>124</v>
      </c>
      <c r="J26" s="72"/>
      <c r="K26" s="72"/>
      <c r="L26" s="78">
        <f>0*60+47</f>
        <v>47</v>
      </c>
    </row>
    <row r="27" spans="1:12" x14ac:dyDescent="0.3">
      <c r="A27" s="48" t="s">
        <v>832</v>
      </c>
      <c r="B27" s="72" t="s">
        <v>7</v>
      </c>
      <c r="C27" s="72" t="s">
        <v>65</v>
      </c>
      <c r="D27" s="72" t="s">
        <v>833</v>
      </c>
      <c r="E27" s="72" t="s">
        <v>834</v>
      </c>
      <c r="F27" s="72" t="s">
        <v>717</v>
      </c>
      <c r="G27" s="78" t="s">
        <v>835</v>
      </c>
      <c r="H27" s="89"/>
      <c r="I27" s="72">
        <f>2*60+15</f>
        <v>135</v>
      </c>
      <c r="J27" s="72"/>
      <c r="K27" s="72"/>
      <c r="L27" s="78">
        <f>0*60+42</f>
        <v>42</v>
      </c>
    </row>
    <row r="28" spans="1:12" x14ac:dyDescent="0.3">
      <c r="A28" s="48" t="s">
        <v>836</v>
      </c>
      <c r="B28" s="72" t="s">
        <v>7</v>
      </c>
      <c r="C28" s="72" t="s">
        <v>65</v>
      </c>
      <c r="D28" s="72" t="s">
        <v>837</v>
      </c>
      <c r="E28" s="72" t="s">
        <v>838</v>
      </c>
      <c r="F28" s="72" t="s">
        <v>650</v>
      </c>
      <c r="G28" s="78" t="s">
        <v>839</v>
      </c>
      <c r="H28" s="89"/>
      <c r="I28" s="72">
        <f>1*60+55</f>
        <v>115</v>
      </c>
      <c r="J28" s="72"/>
      <c r="K28" s="72"/>
      <c r="L28" s="78">
        <f>2*60+5</f>
        <v>125</v>
      </c>
    </row>
    <row r="29" spans="1:12" x14ac:dyDescent="0.3">
      <c r="A29" s="48" t="s">
        <v>840</v>
      </c>
      <c r="B29" s="72" t="s">
        <v>7</v>
      </c>
      <c r="C29" s="72" t="s">
        <v>65</v>
      </c>
      <c r="D29" s="72" t="s">
        <v>841</v>
      </c>
      <c r="E29" s="72" t="s">
        <v>842</v>
      </c>
      <c r="F29" s="72" t="s">
        <v>562</v>
      </c>
      <c r="G29" s="78" t="s">
        <v>843</v>
      </c>
      <c r="H29" s="89"/>
      <c r="I29" s="72">
        <f>1*60+56</f>
        <v>116</v>
      </c>
      <c r="J29" s="72"/>
      <c r="K29" s="72"/>
      <c r="L29" s="78">
        <f>1*60+52</f>
        <v>112</v>
      </c>
    </row>
    <row r="30" spans="1:12" x14ac:dyDescent="0.3">
      <c r="A30" s="48" t="s">
        <v>844</v>
      </c>
      <c r="B30" s="72" t="s">
        <v>7</v>
      </c>
      <c r="C30" s="72" t="s">
        <v>65</v>
      </c>
      <c r="D30" s="72" t="s">
        <v>845</v>
      </c>
      <c r="E30" s="72" t="s">
        <v>846</v>
      </c>
      <c r="F30" s="72" t="s">
        <v>406</v>
      </c>
      <c r="G30" s="78" t="s">
        <v>847</v>
      </c>
      <c r="H30" s="89"/>
      <c r="I30" s="72">
        <f>2*60+1</f>
        <v>121</v>
      </c>
      <c r="J30" s="72"/>
      <c r="K30" s="72"/>
      <c r="L30" s="78">
        <f>0*60+29</f>
        <v>29</v>
      </c>
    </row>
    <row r="31" spans="1:12" x14ac:dyDescent="0.3">
      <c r="A31" s="48" t="s">
        <v>848</v>
      </c>
      <c r="B31" s="72" t="s">
        <v>7</v>
      </c>
      <c r="C31" s="72" t="s">
        <v>65</v>
      </c>
      <c r="D31" s="72" t="s">
        <v>849</v>
      </c>
      <c r="E31" s="72" t="s">
        <v>850</v>
      </c>
      <c r="F31" s="72" t="s">
        <v>426</v>
      </c>
      <c r="G31" s="78" t="s">
        <v>851</v>
      </c>
      <c r="H31" s="89"/>
      <c r="I31" s="72">
        <f>1*60+53</f>
        <v>113</v>
      </c>
      <c r="J31" s="72"/>
      <c r="K31" s="72"/>
      <c r="L31" s="78">
        <f>0*60+41</f>
        <v>41</v>
      </c>
    </row>
    <row r="32" spans="1:12" x14ac:dyDescent="0.3">
      <c r="A32" s="48" t="s">
        <v>852</v>
      </c>
      <c r="B32" s="72" t="s">
        <v>7</v>
      </c>
      <c r="C32" s="72" t="s">
        <v>65</v>
      </c>
      <c r="D32" s="72" t="s">
        <v>853</v>
      </c>
      <c r="E32" s="72" t="s">
        <v>854</v>
      </c>
      <c r="F32" s="72" t="s">
        <v>650</v>
      </c>
      <c r="G32" s="78" t="s">
        <v>855</v>
      </c>
      <c r="H32" s="89"/>
      <c r="I32" s="72">
        <f>1*60+55</f>
        <v>115</v>
      </c>
      <c r="J32" s="72"/>
      <c r="K32" s="72"/>
      <c r="L32" s="78">
        <f>0*60+28</f>
        <v>28</v>
      </c>
    </row>
    <row r="33" spans="1:12" x14ac:dyDescent="0.3">
      <c r="A33" s="48" t="s">
        <v>856</v>
      </c>
      <c r="B33" s="72" t="s">
        <v>7</v>
      </c>
      <c r="C33" s="72" t="s">
        <v>65</v>
      </c>
      <c r="D33" s="72" t="s">
        <v>857</v>
      </c>
      <c r="E33" s="72" t="s">
        <v>858</v>
      </c>
      <c r="F33" s="72" t="s">
        <v>463</v>
      </c>
      <c r="G33" s="78" t="s">
        <v>859</v>
      </c>
      <c r="H33" s="89"/>
      <c r="I33" s="72">
        <f>1*60+57</f>
        <v>117</v>
      </c>
      <c r="J33" s="72"/>
      <c r="K33" s="72"/>
      <c r="L33" s="78">
        <f>0*60+29</f>
        <v>29</v>
      </c>
    </row>
    <row r="34" spans="1:12" x14ac:dyDescent="0.3">
      <c r="A34" s="48" t="s">
        <v>860</v>
      </c>
      <c r="B34" s="72" t="s">
        <v>7</v>
      </c>
      <c r="C34" s="72" t="s">
        <v>65</v>
      </c>
      <c r="D34" s="72" t="s">
        <v>861</v>
      </c>
      <c r="E34" s="72" t="s">
        <v>862</v>
      </c>
      <c r="F34" s="72" t="s">
        <v>863</v>
      </c>
      <c r="G34" s="94" t="s">
        <v>864</v>
      </c>
      <c r="H34" s="89"/>
      <c r="I34" s="72">
        <f>2*60+7</f>
        <v>127</v>
      </c>
      <c r="J34" s="72"/>
      <c r="K34" s="72"/>
      <c r="L34" s="78">
        <f>0*60+26</f>
        <v>26</v>
      </c>
    </row>
    <row r="35" spans="1:12" x14ac:dyDescent="0.3">
      <c r="A35" s="48" t="s">
        <v>865</v>
      </c>
      <c r="B35" s="72" t="s">
        <v>7</v>
      </c>
      <c r="C35" s="72" t="s">
        <v>65</v>
      </c>
      <c r="D35" s="72" t="s">
        <v>866</v>
      </c>
      <c r="E35" s="72" t="s">
        <v>867</v>
      </c>
      <c r="F35" s="72" t="s">
        <v>431</v>
      </c>
      <c r="G35" s="78" t="s">
        <v>868</v>
      </c>
      <c r="H35" s="89"/>
      <c r="I35" s="72">
        <f>1*60+59</f>
        <v>119</v>
      </c>
      <c r="J35" s="72"/>
      <c r="K35" s="72"/>
      <c r="L35" s="78">
        <f>2*60+5</f>
        <v>125</v>
      </c>
    </row>
    <row r="36" spans="1:12" x14ac:dyDescent="0.3">
      <c r="A36" s="48" t="s">
        <v>869</v>
      </c>
      <c r="B36" s="72" t="s">
        <v>7</v>
      </c>
      <c r="C36" s="72" t="s">
        <v>65</v>
      </c>
      <c r="D36" s="72" t="s">
        <v>870</v>
      </c>
      <c r="E36" s="72" t="s">
        <v>871</v>
      </c>
      <c r="F36" s="72" t="s">
        <v>863</v>
      </c>
      <c r="G36" s="78" t="s">
        <v>872</v>
      </c>
      <c r="H36" s="89"/>
      <c r="I36" s="72">
        <f>2*60+7</f>
        <v>127</v>
      </c>
      <c r="J36" s="72"/>
      <c r="K36" s="72"/>
      <c r="L36" s="78">
        <f>1*60+55</f>
        <v>115</v>
      </c>
    </row>
    <row r="37" spans="1:12" x14ac:dyDescent="0.3">
      <c r="A37" s="48" t="s">
        <v>873</v>
      </c>
      <c r="B37" s="72" t="s">
        <v>7</v>
      </c>
      <c r="C37" s="72" t="s">
        <v>65</v>
      </c>
      <c r="D37" s="72" t="s">
        <v>874</v>
      </c>
      <c r="E37" s="72" t="s">
        <v>875</v>
      </c>
      <c r="F37" s="72" t="s">
        <v>468</v>
      </c>
      <c r="G37" s="78" t="s">
        <v>876</v>
      </c>
      <c r="H37" s="89"/>
      <c r="I37" s="72">
        <f>1*60+50</f>
        <v>110</v>
      </c>
      <c r="J37" s="72"/>
      <c r="K37" s="72"/>
      <c r="L37" s="78">
        <f>2*60+2</f>
        <v>122</v>
      </c>
    </row>
    <row r="38" spans="1:12" x14ac:dyDescent="0.3">
      <c r="A38" s="48" t="s">
        <v>877</v>
      </c>
      <c r="B38" s="72" t="s">
        <v>7</v>
      </c>
      <c r="C38" s="72" t="s">
        <v>65</v>
      </c>
      <c r="D38" s="72" t="s">
        <v>878</v>
      </c>
      <c r="E38" s="72" t="s">
        <v>879</v>
      </c>
      <c r="F38" s="72" t="s">
        <v>463</v>
      </c>
      <c r="G38" s="78" t="s">
        <v>880</v>
      </c>
      <c r="H38" s="89"/>
      <c r="I38" s="72">
        <f>1*60+57</f>
        <v>117</v>
      </c>
      <c r="J38" s="72"/>
      <c r="K38" s="72"/>
      <c r="L38" s="78">
        <f>2*60+12</f>
        <v>132</v>
      </c>
    </row>
    <row r="39" spans="1:12" x14ac:dyDescent="0.3">
      <c r="A39" s="48" t="s">
        <v>881</v>
      </c>
      <c r="B39" s="72" t="s">
        <v>7</v>
      </c>
      <c r="C39" s="72" t="s">
        <v>65</v>
      </c>
      <c r="D39" s="72" t="s">
        <v>882</v>
      </c>
      <c r="E39" s="72" t="s">
        <v>883</v>
      </c>
      <c r="F39" s="72" t="s">
        <v>588</v>
      </c>
      <c r="G39" s="78" t="s">
        <v>884</v>
      </c>
      <c r="H39" s="89"/>
      <c r="I39" s="72">
        <f>2*60+3</f>
        <v>123</v>
      </c>
      <c r="J39" s="72"/>
      <c r="K39" s="72"/>
      <c r="L39" s="78">
        <f>0*60+40</f>
        <v>40</v>
      </c>
    </row>
    <row r="40" spans="1:12" x14ac:dyDescent="0.3">
      <c r="A40" s="48" t="s">
        <v>885</v>
      </c>
      <c r="B40" s="72" t="s">
        <v>7</v>
      </c>
      <c r="C40" s="72" t="s">
        <v>65</v>
      </c>
      <c r="D40" s="72" t="s">
        <v>886</v>
      </c>
      <c r="E40" s="72" t="s">
        <v>887</v>
      </c>
      <c r="F40" s="72" t="s">
        <v>436</v>
      </c>
      <c r="G40" s="78" t="s">
        <v>888</v>
      </c>
      <c r="H40" s="89"/>
      <c r="I40" s="72">
        <f>1*60+54</f>
        <v>114</v>
      </c>
      <c r="J40" s="72"/>
      <c r="K40" s="72"/>
      <c r="L40" s="78">
        <f>2*60+16</f>
        <v>136</v>
      </c>
    </row>
    <row r="41" spans="1:12" x14ac:dyDescent="0.3">
      <c r="A41" s="48" t="s">
        <v>889</v>
      </c>
      <c r="B41" s="72" t="s">
        <v>7</v>
      </c>
      <c r="C41" s="72" t="s">
        <v>65</v>
      </c>
      <c r="D41" s="72" t="s">
        <v>890</v>
      </c>
      <c r="E41" s="72" t="s">
        <v>891</v>
      </c>
      <c r="F41" s="72" t="s">
        <v>562</v>
      </c>
      <c r="G41" s="78" t="s">
        <v>892</v>
      </c>
      <c r="H41" s="89"/>
      <c r="I41" s="72">
        <f>1*60+56</f>
        <v>116</v>
      </c>
      <c r="J41" s="72"/>
      <c r="K41" s="72"/>
      <c r="L41" s="78">
        <f>1*60+56</f>
        <v>116</v>
      </c>
    </row>
    <row r="42" spans="1:12" x14ac:dyDescent="0.3">
      <c r="A42" s="48" t="s">
        <v>893</v>
      </c>
      <c r="B42" s="72" t="s">
        <v>7</v>
      </c>
      <c r="C42" s="72" t="s">
        <v>65</v>
      </c>
      <c r="D42" s="72" t="s">
        <v>894</v>
      </c>
      <c r="E42" s="72" t="s">
        <v>895</v>
      </c>
      <c r="F42" s="72" t="s">
        <v>562</v>
      </c>
      <c r="G42" s="78" t="s">
        <v>896</v>
      </c>
      <c r="H42" s="89"/>
      <c r="I42" s="72">
        <f>1*60+56</f>
        <v>116</v>
      </c>
      <c r="J42" s="72"/>
      <c r="K42" s="72"/>
      <c r="L42" s="78">
        <f>0*60+24</f>
        <v>24</v>
      </c>
    </row>
    <row r="43" spans="1:12" x14ac:dyDescent="0.3">
      <c r="A43" s="48" t="s">
        <v>897</v>
      </c>
      <c r="B43" s="72" t="s">
        <v>7</v>
      </c>
      <c r="C43" s="72" t="s">
        <v>65</v>
      </c>
      <c r="D43" s="72" t="s">
        <v>898</v>
      </c>
      <c r="E43" s="72" t="s">
        <v>899</v>
      </c>
      <c r="F43" s="72" t="s">
        <v>900</v>
      </c>
      <c r="G43" s="78" t="s">
        <v>901</v>
      </c>
      <c r="H43" s="89"/>
      <c r="I43" s="72">
        <f>2*60+32</f>
        <v>152</v>
      </c>
      <c r="J43" s="72"/>
      <c r="K43" s="72"/>
      <c r="L43" s="78">
        <f>2*60+0</f>
        <v>120</v>
      </c>
    </row>
    <row r="44" spans="1:12" x14ac:dyDescent="0.3">
      <c r="A44" s="48" t="s">
        <v>902</v>
      </c>
      <c r="B44" s="72" t="s">
        <v>7</v>
      </c>
      <c r="C44" s="72" t="s">
        <v>65</v>
      </c>
      <c r="D44" s="72" t="s">
        <v>903</v>
      </c>
      <c r="E44" s="72" t="s">
        <v>904</v>
      </c>
      <c r="F44" s="72" t="s">
        <v>905</v>
      </c>
      <c r="G44" s="78" t="s">
        <v>906</v>
      </c>
      <c r="H44" s="89"/>
      <c r="I44" s="72">
        <f>2*60+34</f>
        <v>154</v>
      </c>
      <c r="J44" s="72"/>
      <c r="K44" s="72"/>
      <c r="L44" s="78">
        <f>0*60+28</f>
        <v>28</v>
      </c>
    </row>
    <row r="45" spans="1:12" x14ac:dyDescent="0.3">
      <c r="A45" s="48" t="s">
        <v>907</v>
      </c>
      <c r="B45" s="72" t="s">
        <v>7</v>
      </c>
      <c r="C45" s="72" t="s">
        <v>65</v>
      </c>
      <c r="D45" s="72" t="s">
        <v>908</v>
      </c>
      <c r="E45" s="72" t="s">
        <v>909</v>
      </c>
      <c r="F45" s="72" t="s">
        <v>391</v>
      </c>
      <c r="G45" s="78" t="s">
        <v>910</v>
      </c>
      <c r="H45" s="89"/>
      <c r="I45" s="72">
        <f>2*60+31</f>
        <v>151</v>
      </c>
      <c r="J45" s="72"/>
      <c r="K45" s="72"/>
      <c r="L45" s="78">
        <f>1*60+31</f>
        <v>91</v>
      </c>
    </row>
    <row r="46" spans="1:12" x14ac:dyDescent="0.3">
      <c r="A46" s="48" t="s">
        <v>911</v>
      </c>
      <c r="B46" s="72" t="s">
        <v>7</v>
      </c>
      <c r="C46" s="72" t="s">
        <v>65</v>
      </c>
      <c r="D46" s="72" t="s">
        <v>912</v>
      </c>
      <c r="E46" s="72" t="s">
        <v>913</v>
      </c>
      <c r="F46" s="72" t="s">
        <v>381</v>
      </c>
      <c r="G46" s="78" t="s">
        <v>914</v>
      </c>
      <c r="H46" s="89"/>
      <c r="I46" s="72">
        <f>2*60+25</f>
        <v>145</v>
      </c>
      <c r="J46" s="72"/>
      <c r="K46" s="72"/>
      <c r="L46" s="78">
        <f>1*60+39</f>
        <v>99</v>
      </c>
    </row>
    <row r="47" spans="1:12" x14ac:dyDescent="0.3">
      <c r="A47" s="48" t="s">
        <v>915</v>
      </c>
      <c r="B47" s="72" t="s">
        <v>7</v>
      </c>
      <c r="C47" s="72" t="s">
        <v>65</v>
      </c>
      <c r="D47" s="72" t="s">
        <v>916</v>
      </c>
      <c r="E47" s="72" t="s">
        <v>917</v>
      </c>
      <c r="F47" s="72" t="s">
        <v>900</v>
      </c>
      <c r="G47" s="78" t="s">
        <v>918</v>
      </c>
      <c r="H47" s="89"/>
      <c r="I47" s="72">
        <f>2*60+32</f>
        <v>152</v>
      </c>
      <c r="J47" s="72"/>
      <c r="K47" s="72"/>
      <c r="L47" s="78">
        <f>1*60+35</f>
        <v>95</v>
      </c>
    </row>
    <row r="48" spans="1:12" x14ac:dyDescent="0.3">
      <c r="A48" s="48" t="s">
        <v>919</v>
      </c>
      <c r="B48" s="72" t="s">
        <v>7</v>
      </c>
      <c r="C48" s="72" t="s">
        <v>65</v>
      </c>
      <c r="D48" s="72" t="s">
        <v>920</v>
      </c>
      <c r="E48" s="72" t="s">
        <v>921</v>
      </c>
      <c r="F48" s="72" t="s">
        <v>381</v>
      </c>
      <c r="G48" s="78" t="s">
        <v>922</v>
      </c>
      <c r="H48" s="89"/>
      <c r="I48" s="72">
        <f>2*60+25</f>
        <v>145</v>
      </c>
      <c r="J48" s="72"/>
      <c r="K48" s="72"/>
      <c r="L48" s="78">
        <f>1*60+48</f>
        <v>108</v>
      </c>
    </row>
    <row r="49" spans="1:12" x14ac:dyDescent="0.3">
      <c r="A49" s="48" t="s">
        <v>923</v>
      </c>
      <c r="B49" s="72" t="s">
        <v>7</v>
      </c>
      <c r="C49" s="72" t="s">
        <v>65</v>
      </c>
      <c r="D49" s="72" t="s">
        <v>924</v>
      </c>
      <c r="E49" s="72" t="s">
        <v>925</v>
      </c>
      <c r="F49" s="72" t="s">
        <v>926</v>
      </c>
      <c r="G49" s="78" t="s">
        <v>927</v>
      </c>
      <c r="H49" s="89"/>
      <c r="I49" s="72">
        <f>2*60+40</f>
        <v>160</v>
      </c>
      <c r="J49" s="72"/>
      <c r="K49" s="72"/>
      <c r="L49" s="78">
        <f>1*60+46</f>
        <v>106</v>
      </c>
    </row>
    <row r="50" spans="1:12" x14ac:dyDescent="0.3">
      <c r="A50" s="48" t="s">
        <v>928</v>
      </c>
      <c r="B50" s="72" t="s">
        <v>7</v>
      </c>
      <c r="C50" s="72" t="s">
        <v>65</v>
      </c>
      <c r="D50" s="72" t="s">
        <v>924</v>
      </c>
      <c r="E50" s="72" t="s">
        <v>929</v>
      </c>
      <c r="F50" s="72" t="s">
        <v>926</v>
      </c>
      <c r="G50" s="78" t="s">
        <v>930</v>
      </c>
      <c r="H50" s="89"/>
      <c r="I50" s="72">
        <f>2*60+40</f>
        <v>160</v>
      </c>
      <c r="J50" s="72"/>
      <c r="K50" s="72"/>
      <c r="L50" s="78">
        <f>1*60+36</f>
        <v>96</v>
      </c>
    </row>
    <row r="51" spans="1:12" x14ac:dyDescent="0.3">
      <c r="A51" s="48" t="s">
        <v>935</v>
      </c>
      <c r="B51" s="72" t="s">
        <v>7</v>
      </c>
      <c r="C51" s="72" t="s">
        <v>65</v>
      </c>
      <c r="D51" s="72" t="s">
        <v>936</v>
      </c>
      <c r="E51" s="72" t="s">
        <v>937</v>
      </c>
      <c r="F51" s="72" t="s">
        <v>926</v>
      </c>
      <c r="G51" s="78" t="s">
        <v>938</v>
      </c>
      <c r="H51" s="104"/>
      <c r="I51" s="103">
        <f>2*60+40</f>
        <v>160</v>
      </c>
      <c r="J51" s="103"/>
      <c r="K51" s="103"/>
      <c r="L51" s="78">
        <f>1*60+29</f>
        <v>89</v>
      </c>
    </row>
    <row r="52" spans="1:12" ht="15" thickBot="1" x14ac:dyDescent="0.35">
      <c r="A52" s="49" t="s">
        <v>931</v>
      </c>
      <c r="B52" s="79" t="s">
        <v>7</v>
      </c>
      <c r="C52" s="79" t="s">
        <v>65</v>
      </c>
      <c r="D52" s="79" t="s">
        <v>932</v>
      </c>
      <c r="E52" s="79" t="s">
        <v>933</v>
      </c>
      <c r="F52" s="79" t="s">
        <v>629</v>
      </c>
      <c r="G52" s="80" t="s">
        <v>934</v>
      </c>
      <c r="H52" s="89"/>
      <c r="I52" s="72">
        <f>2*60+37</f>
        <v>157</v>
      </c>
      <c r="J52" s="72"/>
      <c r="K52" s="72"/>
      <c r="L52" s="78">
        <f>1*60+23</f>
        <v>83</v>
      </c>
    </row>
    <row r="53" spans="1:12" x14ac:dyDescent="0.3">
      <c r="A53" s="95" t="s">
        <v>939</v>
      </c>
      <c r="B53" s="96" t="s">
        <v>7</v>
      </c>
      <c r="C53" s="96" t="s">
        <v>8</v>
      </c>
      <c r="D53" s="96" t="s">
        <v>940</v>
      </c>
      <c r="E53" s="96" t="s">
        <v>941</v>
      </c>
      <c r="F53" s="96" t="s">
        <v>942</v>
      </c>
      <c r="G53" s="97" t="s">
        <v>943</v>
      </c>
      <c r="H53" s="85">
        <f>1*60*60+32*60+23</f>
        <v>5543</v>
      </c>
      <c r="I53" s="76"/>
      <c r="J53" s="76">
        <v>18</v>
      </c>
      <c r="K53" s="76"/>
      <c r="L53" s="77"/>
    </row>
    <row r="54" spans="1:12" x14ac:dyDescent="0.3">
      <c r="A54" s="48" t="s">
        <v>944</v>
      </c>
      <c r="B54" s="72" t="s">
        <v>7</v>
      </c>
      <c r="C54" s="72" t="s">
        <v>65</v>
      </c>
      <c r="D54" s="72" t="s">
        <v>945</v>
      </c>
      <c r="E54" s="72" t="s">
        <v>946</v>
      </c>
      <c r="F54" s="72" t="s">
        <v>734</v>
      </c>
      <c r="G54" s="83" t="s">
        <v>947</v>
      </c>
      <c r="H54" s="86"/>
      <c r="I54" s="72">
        <f>2*60+28</f>
        <v>148</v>
      </c>
      <c r="J54" s="72"/>
      <c r="K54" s="72">
        <f>1*60+43</f>
        <v>103</v>
      </c>
      <c r="L54" s="78"/>
    </row>
    <row r="55" spans="1:12" x14ac:dyDescent="0.3">
      <c r="A55" s="48" t="s">
        <v>948</v>
      </c>
      <c r="B55" s="72" t="s">
        <v>7</v>
      </c>
      <c r="C55" s="72" t="s">
        <v>65</v>
      </c>
      <c r="D55" s="72" t="s">
        <v>949</v>
      </c>
      <c r="E55" s="72" t="s">
        <v>946</v>
      </c>
      <c r="F55" s="72" t="s">
        <v>548</v>
      </c>
      <c r="G55" s="83" t="s">
        <v>950</v>
      </c>
      <c r="H55" s="86"/>
      <c r="I55" s="72">
        <f>2*60+26</f>
        <v>146</v>
      </c>
      <c r="J55" s="72"/>
      <c r="K55" s="72">
        <f>1*60+46</f>
        <v>106</v>
      </c>
      <c r="L55" s="78"/>
    </row>
    <row r="56" spans="1:12" x14ac:dyDescent="0.3">
      <c r="A56" s="48" t="s">
        <v>951</v>
      </c>
      <c r="B56" s="72" t="s">
        <v>7</v>
      </c>
      <c r="C56" s="72" t="s">
        <v>65</v>
      </c>
      <c r="D56" s="72" t="s">
        <v>952</v>
      </c>
      <c r="E56" s="72" t="s">
        <v>953</v>
      </c>
      <c r="F56" s="72" t="s">
        <v>650</v>
      </c>
      <c r="G56" s="83" t="s">
        <v>954</v>
      </c>
      <c r="H56" s="86"/>
      <c r="I56" s="72">
        <f>1*60+55</f>
        <v>115</v>
      </c>
      <c r="J56" s="72"/>
      <c r="K56" s="72"/>
      <c r="L56" s="78">
        <f>1*60+55</f>
        <v>115</v>
      </c>
    </row>
    <row r="57" spans="1:12" x14ac:dyDescent="0.3">
      <c r="A57" s="48" t="s">
        <v>955</v>
      </c>
      <c r="B57" s="72" t="s">
        <v>7</v>
      </c>
      <c r="C57" s="72" t="s">
        <v>65</v>
      </c>
      <c r="D57" s="72" t="s">
        <v>956</v>
      </c>
      <c r="E57" s="72" t="s">
        <v>957</v>
      </c>
      <c r="F57" s="72" t="s">
        <v>535</v>
      </c>
      <c r="G57" s="83" t="s">
        <v>958</v>
      </c>
      <c r="H57" s="86"/>
      <c r="I57" s="72">
        <f>1*60+58</f>
        <v>118</v>
      </c>
      <c r="J57" s="72"/>
      <c r="K57" s="72"/>
      <c r="L57" s="78">
        <f>2*60+20</f>
        <v>140</v>
      </c>
    </row>
    <row r="58" spans="1:12" x14ac:dyDescent="0.3">
      <c r="A58" s="48" t="s">
        <v>959</v>
      </c>
      <c r="B58" s="72" t="s">
        <v>7</v>
      </c>
      <c r="C58" s="72" t="s">
        <v>65</v>
      </c>
      <c r="D58" s="72" t="s">
        <v>960</v>
      </c>
      <c r="E58" s="72" t="s">
        <v>961</v>
      </c>
      <c r="F58" s="72" t="s">
        <v>650</v>
      </c>
      <c r="G58" s="98" t="s">
        <v>962</v>
      </c>
      <c r="H58" s="86"/>
      <c r="I58" s="72">
        <f>1*60+55</f>
        <v>115</v>
      </c>
      <c r="J58" s="72"/>
      <c r="K58" s="72"/>
      <c r="L58" s="78">
        <f>0*60+34</f>
        <v>34</v>
      </c>
    </row>
    <row r="59" spans="1:12" x14ac:dyDescent="0.3">
      <c r="A59" s="48" t="s">
        <v>963</v>
      </c>
      <c r="B59" s="72" t="s">
        <v>7</v>
      </c>
      <c r="C59" s="72" t="s">
        <v>65</v>
      </c>
      <c r="D59" s="72" t="s">
        <v>964</v>
      </c>
      <c r="E59" s="72" t="s">
        <v>965</v>
      </c>
      <c r="F59" s="72" t="s">
        <v>441</v>
      </c>
      <c r="G59" s="98" t="s">
        <v>966</v>
      </c>
      <c r="H59" s="86"/>
      <c r="I59" s="72">
        <f>2*60+2</f>
        <v>122</v>
      </c>
      <c r="J59" s="72"/>
      <c r="K59" s="72"/>
      <c r="L59" s="78">
        <f>0*60+35</f>
        <v>35</v>
      </c>
    </row>
    <row r="60" spans="1:12" x14ac:dyDescent="0.3">
      <c r="A60" s="48" t="s">
        <v>967</v>
      </c>
      <c r="B60" s="72" t="s">
        <v>7</v>
      </c>
      <c r="C60" s="72" t="s">
        <v>65</v>
      </c>
      <c r="D60" s="72" t="s">
        <v>968</v>
      </c>
      <c r="E60" s="72" t="s">
        <v>969</v>
      </c>
      <c r="F60" s="72" t="s">
        <v>970</v>
      </c>
      <c r="G60" s="98" t="s">
        <v>971</v>
      </c>
      <c r="H60" s="86"/>
      <c r="I60" s="72">
        <f>2*60+22</f>
        <v>142</v>
      </c>
      <c r="J60" s="72"/>
      <c r="K60" s="72"/>
      <c r="L60" s="78">
        <f>0*60+46</f>
        <v>46</v>
      </c>
    </row>
    <row r="61" spans="1:12" x14ac:dyDescent="0.3">
      <c r="A61" s="48" t="s">
        <v>972</v>
      </c>
      <c r="B61" s="72" t="s">
        <v>7</v>
      </c>
      <c r="C61" s="72" t="s">
        <v>65</v>
      </c>
      <c r="D61" s="72" t="s">
        <v>973</v>
      </c>
      <c r="E61" s="72" t="s">
        <v>974</v>
      </c>
      <c r="F61" s="72" t="s">
        <v>562</v>
      </c>
      <c r="G61" s="98" t="s">
        <v>975</v>
      </c>
      <c r="H61" s="86"/>
      <c r="I61" s="72">
        <f>1*60+56</f>
        <v>116</v>
      </c>
      <c r="J61" s="72"/>
      <c r="K61" s="72"/>
      <c r="L61" s="78">
        <f>0*60+27</f>
        <v>27</v>
      </c>
    </row>
    <row r="62" spans="1:12" x14ac:dyDescent="0.3">
      <c r="A62" s="48" t="s">
        <v>980</v>
      </c>
      <c r="B62" s="72" t="s">
        <v>7</v>
      </c>
      <c r="C62" s="72" t="s">
        <v>65</v>
      </c>
      <c r="D62" s="72" t="s">
        <v>981</v>
      </c>
      <c r="E62" s="72" t="s">
        <v>982</v>
      </c>
      <c r="F62" s="72" t="s">
        <v>463</v>
      </c>
      <c r="G62" s="98" t="s">
        <v>983</v>
      </c>
      <c r="H62" s="86"/>
      <c r="I62" s="72">
        <f>1*60+57</f>
        <v>117</v>
      </c>
      <c r="J62" s="72"/>
      <c r="K62" s="72"/>
      <c r="L62" s="78">
        <f>2*60+17</f>
        <v>137</v>
      </c>
    </row>
    <row r="63" spans="1:12" x14ac:dyDescent="0.3">
      <c r="A63" s="48" t="s">
        <v>976</v>
      </c>
      <c r="B63" s="72" t="s">
        <v>7</v>
      </c>
      <c r="C63" s="72" t="s">
        <v>65</v>
      </c>
      <c r="D63" s="72" t="s">
        <v>977</v>
      </c>
      <c r="E63" s="72" t="s">
        <v>978</v>
      </c>
      <c r="F63" s="72" t="s">
        <v>830</v>
      </c>
      <c r="G63" s="98" t="s">
        <v>979</v>
      </c>
      <c r="H63" s="86"/>
      <c r="I63" s="72">
        <f>2*60+4</f>
        <v>124</v>
      </c>
      <c r="J63" s="72"/>
      <c r="K63" s="72"/>
      <c r="L63" s="78">
        <f>0*60+46</f>
        <v>46</v>
      </c>
    </row>
    <row r="64" spans="1:12" x14ac:dyDescent="0.3">
      <c r="A64" s="48" t="s">
        <v>984</v>
      </c>
      <c r="B64" s="72" t="s">
        <v>7</v>
      </c>
      <c r="C64" s="72" t="s">
        <v>65</v>
      </c>
      <c r="D64" s="72" t="s">
        <v>985</v>
      </c>
      <c r="E64" s="72" t="s">
        <v>986</v>
      </c>
      <c r="F64" s="72" t="s">
        <v>629</v>
      </c>
      <c r="G64" s="98" t="s">
        <v>987</v>
      </c>
      <c r="H64" s="86"/>
      <c r="I64" s="72">
        <f>2*60+37</f>
        <v>157</v>
      </c>
      <c r="J64" s="72"/>
      <c r="K64" s="72"/>
      <c r="L64" s="78">
        <f>0*60+33</f>
        <v>33</v>
      </c>
    </row>
    <row r="65" spans="1:12" x14ac:dyDescent="0.3">
      <c r="A65" s="48" t="s">
        <v>988</v>
      </c>
      <c r="B65" s="72" t="s">
        <v>7</v>
      </c>
      <c r="C65" s="72" t="s">
        <v>65</v>
      </c>
      <c r="D65" s="72" t="s">
        <v>989</v>
      </c>
      <c r="E65" s="72" t="s">
        <v>990</v>
      </c>
      <c r="F65" s="72" t="s">
        <v>734</v>
      </c>
      <c r="G65" s="98" t="s">
        <v>991</v>
      </c>
      <c r="H65" s="86"/>
      <c r="I65" s="72">
        <f>2*60+28</f>
        <v>148</v>
      </c>
      <c r="J65" s="72"/>
      <c r="K65" s="72"/>
      <c r="L65" s="78">
        <f>2*60+13</f>
        <v>133</v>
      </c>
    </row>
    <row r="66" spans="1:12" x14ac:dyDescent="0.3">
      <c r="A66" s="48" t="s">
        <v>992</v>
      </c>
      <c r="B66" s="72" t="s">
        <v>7</v>
      </c>
      <c r="C66" s="72" t="s">
        <v>65</v>
      </c>
      <c r="D66" s="72" t="s">
        <v>993</v>
      </c>
      <c r="E66" s="72" t="s">
        <v>994</v>
      </c>
      <c r="F66" s="72" t="s">
        <v>900</v>
      </c>
      <c r="G66" s="98" t="s">
        <v>995</v>
      </c>
      <c r="H66" s="86"/>
      <c r="I66" s="72">
        <f>2*60+32</f>
        <v>152</v>
      </c>
      <c r="J66" s="72"/>
      <c r="K66" s="72"/>
      <c r="L66" s="78">
        <f>1*60+38</f>
        <v>98</v>
      </c>
    </row>
    <row r="67" spans="1:12" x14ac:dyDescent="0.3">
      <c r="A67" s="48" t="s">
        <v>996</v>
      </c>
      <c r="B67" s="72" t="s">
        <v>7</v>
      </c>
      <c r="C67" s="72" t="s">
        <v>65</v>
      </c>
      <c r="D67" s="72" t="s">
        <v>997</v>
      </c>
      <c r="E67" s="72" t="s">
        <v>998</v>
      </c>
      <c r="F67" s="72" t="s">
        <v>900</v>
      </c>
      <c r="G67" s="98" t="s">
        <v>999</v>
      </c>
      <c r="H67" s="86"/>
      <c r="I67" s="72">
        <f>2*60+32</f>
        <v>152</v>
      </c>
      <c r="J67" s="72"/>
      <c r="K67" s="72"/>
      <c r="L67" s="78">
        <f>1*60+37</f>
        <v>97</v>
      </c>
    </row>
    <row r="68" spans="1:12" x14ac:dyDescent="0.3">
      <c r="A68" s="48" t="s">
        <v>1000</v>
      </c>
      <c r="B68" s="72" t="s">
        <v>7</v>
      </c>
      <c r="C68" s="72" t="s">
        <v>65</v>
      </c>
      <c r="D68" s="72" t="s">
        <v>1001</v>
      </c>
      <c r="E68" s="72" t="s">
        <v>1002</v>
      </c>
      <c r="F68" s="72" t="s">
        <v>739</v>
      </c>
      <c r="G68" s="98" t="s">
        <v>1003</v>
      </c>
      <c r="H68" s="86"/>
      <c r="I68" s="72">
        <f>2*60+29</f>
        <v>149</v>
      </c>
      <c r="J68" s="72"/>
      <c r="K68" s="72"/>
      <c r="L68" s="78">
        <f>2*60+2</f>
        <v>122</v>
      </c>
    </row>
    <row r="69" spans="1:12" x14ac:dyDescent="0.3">
      <c r="A69" s="48" t="s">
        <v>1004</v>
      </c>
      <c r="B69" s="72" t="s">
        <v>7</v>
      </c>
      <c r="C69" s="72" t="s">
        <v>65</v>
      </c>
      <c r="D69" s="72" t="s">
        <v>1005</v>
      </c>
      <c r="E69" s="72" t="s">
        <v>1006</v>
      </c>
      <c r="F69" s="72" t="s">
        <v>734</v>
      </c>
      <c r="G69" s="98" t="s">
        <v>1007</v>
      </c>
      <c r="H69" s="86"/>
      <c r="I69" s="72">
        <f>2*60+28</f>
        <v>148</v>
      </c>
      <c r="J69" s="72"/>
      <c r="K69" s="72"/>
      <c r="L69" s="78">
        <f>2*60+2</f>
        <v>122</v>
      </c>
    </row>
    <row r="70" spans="1:12" x14ac:dyDescent="0.3">
      <c r="A70" s="48" t="s">
        <v>1012</v>
      </c>
      <c r="B70" s="72" t="s">
        <v>7</v>
      </c>
      <c r="C70" s="72" t="s">
        <v>65</v>
      </c>
      <c r="D70" s="72" t="s">
        <v>1013</v>
      </c>
      <c r="E70" s="72" t="s">
        <v>1014</v>
      </c>
      <c r="F70" s="72" t="s">
        <v>381</v>
      </c>
      <c r="G70" s="98" t="s">
        <v>1015</v>
      </c>
      <c r="H70" s="86"/>
      <c r="I70" s="72">
        <f>2*60+25</f>
        <v>145</v>
      </c>
      <c r="J70" s="72"/>
      <c r="K70" s="72"/>
      <c r="L70" s="78">
        <f>1*60+45</f>
        <v>105</v>
      </c>
    </row>
    <row r="71" spans="1:12" x14ac:dyDescent="0.3">
      <c r="A71" s="48" t="s">
        <v>1008</v>
      </c>
      <c r="B71" s="72" t="s">
        <v>7</v>
      </c>
      <c r="C71" s="72" t="s">
        <v>65</v>
      </c>
      <c r="D71" s="72" t="s">
        <v>1009</v>
      </c>
      <c r="E71" s="72" t="s">
        <v>1010</v>
      </c>
      <c r="F71" s="72" t="s">
        <v>381</v>
      </c>
      <c r="G71" s="98" t="s">
        <v>1011</v>
      </c>
      <c r="H71" s="86"/>
      <c r="I71" s="72">
        <f>2*60+25</f>
        <v>145</v>
      </c>
      <c r="J71" s="72"/>
      <c r="K71" s="72"/>
      <c r="L71" s="78">
        <f>1*60+37</f>
        <v>97</v>
      </c>
    </row>
    <row r="72" spans="1:12" x14ac:dyDescent="0.3">
      <c r="A72" s="48" t="s">
        <v>1021</v>
      </c>
      <c r="B72" s="72" t="s">
        <v>7</v>
      </c>
      <c r="C72" s="72" t="s">
        <v>65</v>
      </c>
      <c r="D72" s="72" t="s">
        <v>1022</v>
      </c>
      <c r="E72" s="72" t="s">
        <v>1023</v>
      </c>
      <c r="F72" s="72" t="s">
        <v>436</v>
      </c>
      <c r="G72" s="98" t="s">
        <v>1024</v>
      </c>
      <c r="H72" s="86"/>
      <c r="I72" s="72">
        <f>1*60+54</f>
        <v>114</v>
      </c>
      <c r="J72" s="72"/>
      <c r="K72" s="72"/>
      <c r="L72" s="78">
        <f>2*60+5</f>
        <v>125</v>
      </c>
    </row>
    <row r="73" spans="1:12" x14ac:dyDescent="0.3">
      <c r="A73" s="48" t="s">
        <v>1016</v>
      </c>
      <c r="B73" s="72" t="s">
        <v>7</v>
      </c>
      <c r="C73" s="72" t="s">
        <v>65</v>
      </c>
      <c r="D73" s="72" t="s">
        <v>1017</v>
      </c>
      <c r="E73" s="72" t="s">
        <v>1018</v>
      </c>
      <c r="F73" s="72" t="s">
        <v>1019</v>
      </c>
      <c r="G73" s="98" t="s">
        <v>1020</v>
      </c>
      <c r="H73" s="86"/>
      <c r="I73" s="72">
        <f>2*60+0</f>
        <v>120</v>
      </c>
      <c r="J73" s="72"/>
      <c r="K73" s="72"/>
      <c r="L73" s="78">
        <f>1*60+52</f>
        <v>112</v>
      </c>
    </row>
    <row r="74" spans="1:12" x14ac:dyDescent="0.3">
      <c r="A74" s="48" t="s">
        <v>1029</v>
      </c>
      <c r="B74" s="72" t="s">
        <v>7</v>
      </c>
      <c r="C74" s="72" t="s">
        <v>65</v>
      </c>
      <c r="D74" s="72" t="s">
        <v>1030</v>
      </c>
      <c r="E74" s="72" t="s">
        <v>1031</v>
      </c>
      <c r="F74" s="72" t="s">
        <v>1032</v>
      </c>
      <c r="G74" s="98" t="s">
        <v>1033</v>
      </c>
      <c r="H74" s="86"/>
      <c r="I74" s="72">
        <f>2*60+30</f>
        <v>150</v>
      </c>
      <c r="J74" s="72"/>
      <c r="K74" s="72"/>
      <c r="L74" s="78">
        <f>0*60+28</f>
        <v>28</v>
      </c>
    </row>
    <row r="75" spans="1:12" x14ac:dyDescent="0.3">
      <c r="A75" s="48" t="s">
        <v>1025</v>
      </c>
      <c r="B75" s="72" t="s">
        <v>7</v>
      </c>
      <c r="C75" s="72" t="s">
        <v>65</v>
      </c>
      <c r="D75" s="72" t="s">
        <v>1026</v>
      </c>
      <c r="E75" s="72" t="s">
        <v>1027</v>
      </c>
      <c r="F75" s="72" t="s">
        <v>381</v>
      </c>
      <c r="G75" s="99" t="s">
        <v>1028</v>
      </c>
      <c r="H75" s="86"/>
      <c r="I75" s="72">
        <f>2*60+25</f>
        <v>145</v>
      </c>
      <c r="J75" s="72"/>
      <c r="K75" s="72"/>
      <c r="L75" s="78">
        <f>0*60+41</f>
        <v>41</v>
      </c>
    </row>
    <row r="76" spans="1:12" x14ac:dyDescent="0.3">
      <c r="A76" s="48" t="s">
        <v>1038</v>
      </c>
      <c r="B76" s="72" t="s">
        <v>7</v>
      </c>
      <c r="C76" s="72" t="s">
        <v>65</v>
      </c>
      <c r="D76" s="72" t="s">
        <v>1039</v>
      </c>
      <c r="E76" s="72" t="s">
        <v>1040</v>
      </c>
      <c r="F76" s="72" t="s">
        <v>436</v>
      </c>
      <c r="G76" s="98" t="s">
        <v>1041</v>
      </c>
      <c r="H76" s="86"/>
      <c r="I76" s="72">
        <f>1*60+54</f>
        <v>114</v>
      </c>
      <c r="J76" s="72"/>
      <c r="K76" s="72"/>
      <c r="L76" s="78">
        <f>2*60+2</f>
        <v>122</v>
      </c>
    </row>
    <row r="77" spans="1:12" x14ac:dyDescent="0.3">
      <c r="A77" s="48" t="s">
        <v>1034</v>
      </c>
      <c r="B77" s="72" t="s">
        <v>7</v>
      </c>
      <c r="C77" s="72" t="s">
        <v>65</v>
      </c>
      <c r="D77" s="72" t="s">
        <v>1035</v>
      </c>
      <c r="E77" s="72" t="s">
        <v>1036</v>
      </c>
      <c r="F77" s="72" t="s">
        <v>431</v>
      </c>
      <c r="G77" s="98" t="s">
        <v>1037</v>
      </c>
      <c r="H77" s="86"/>
      <c r="I77" s="72">
        <f>1*60+59</f>
        <v>119</v>
      </c>
      <c r="J77" s="72"/>
      <c r="K77" s="72"/>
      <c r="L77" s="78">
        <f>2*60+1</f>
        <v>121</v>
      </c>
    </row>
    <row r="78" spans="1:12" x14ac:dyDescent="0.3">
      <c r="A78" s="48" t="s">
        <v>1046</v>
      </c>
      <c r="B78" s="72" t="s">
        <v>7</v>
      </c>
      <c r="C78" s="72" t="s">
        <v>65</v>
      </c>
      <c r="D78" s="72" t="s">
        <v>1047</v>
      </c>
      <c r="E78" s="72" t="s">
        <v>1048</v>
      </c>
      <c r="F78" s="72" t="s">
        <v>376</v>
      </c>
      <c r="G78" s="98" t="s">
        <v>1049</v>
      </c>
      <c r="H78" s="86"/>
      <c r="I78" s="72">
        <f>2*60+24</f>
        <v>144</v>
      </c>
      <c r="J78" s="72"/>
      <c r="K78" s="72"/>
      <c r="L78" s="78">
        <f>1*60+15</f>
        <v>75</v>
      </c>
    </row>
    <row r="79" spans="1:12" x14ac:dyDescent="0.3">
      <c r="A79" s="48" t="s">
        <v>1042</v>
      </c>
      <c r="B79" s="72" t="s">
        <v>7</v>
      </c>
      <c r="C79" s="72" t="s">
        <v>65</v>
      </c>
      <c r="D79" s="72" t="s">
        <v>1043</v>
      </c>
      <c r="E79" s="72" t="s">
        <v>1044</v>
      </c>
      <c r="F79" s="72" t="s">
        <v>376</v>
      </c>
      <c r="G79" s="98" t="s">
        <v>1045</v>
      </c>
      <c r="H79" s="86"/>
      <c r="I79" s="72">
        <f>2*60+24</f>
        <v>144</v>
      </c>
      <c r="J79" s="72"/>
      <c r="K79" s="72"/>
      <c r="L79" s="78">
        <f>1*60+13</f>
        <v>73</v>
      </c>
    </row>
    <row r="80" spans="1:12" x14ac:dyDescent="0.3">
      <c r="A80" s="48" t="s">
        <v>1050</v>
      </c>
      <c r="B80" s="72" t="s">
        <v>7</v>
      </c>
      <c r="C80" s="72" t="s">
        <v>65</v>
      </c>
      <c r="D80" s="72" t="s">
        <v>1051</v>
      </c>
      <c r="E80" s="72" t="s">
        <v>1052</v>
      </c>
      <c r="F80" s="72" t="s">
        <v>629</v>
      </c>
      <c r="G80" s="98" t="s">
        <v>1053</v>
      </c>
      <c r="H80" s="86"/>
      <c r="I80" s="72">
        <f>2*60+37</f>
        <v>157</v>
      </c>
      <c r="J80" s="72"/>
      <c r="K80" s="72"/>
      <c r="L80" s="78">
        <f>1*60+55</f>
        <v>115</v>
      </c>
    </row>
    <row r="81" spans="1:12" x14ac:dyDescent="0.3">
      <c r="A81" s="48" t="s">
        <v>1054</v>
      </c>
      <c r="B81" s="72" t="s">
        <v>7</v>
      </c>
      <c r="C81" s="72" t="s">
        <v>65</v>
      </c>
      <c r="D81" s="72" t="s">
        <v>1055</v>
      </c>
      <c r="E81" s="72" t="s">
        <v>1056</v>
      </c>
      <c r="F81" s="72" t="s">
        <v>675</v>
      </c>
      <c r="G81" s="98" t="s">
        <v>1057</v>
      </c>
      <c r="H81" s="86"/>
      <c r="I81" s="72">
        <f>2*60+38</f>
        <v>158</v>
      </c>
      <c r="J81" s="72"/>
      <c r="K81" s="72"/>
      <c r="L81" s="78">
        <f>2*60+4</f>
        <v>124</v>
      </c>
    </row>
    <row r="82" spans="1:12" x14ac:dyDescent="0.3">
      <c r="A82" s="48" t="s">
        <v>1058</v>
      </c>
      <c r="B82" s="72" t="s">
        <v>7</v>
      </c>
      <c r="C82" s="72" t="s">
        <v>65</v>
      </c>
      <c r="D82" s="72" t="s">
        <v>1059</v>
      </c>
      <c r="E82" s="72" t="s">
        <v>1060</v>
      </c>
      <c r="F82" s="72" t="s">
        <v>704</v>
      </c>
      <c r="G82" s="98" t="s">
        <v>1061</v>
      </c>
      <c r="H82" s="86"/>
      <c r="I82" s="72">
        <f>2*60+5</f>
        <v>125</v>
      </c>
      <c r="J82" s="72"/>
      <c r="K82" s="72"/>
      <c r="L82" s="78">
        <f>1*60+45</f>
        <v>105</v>
      </c>
    </row>
    <row r="83" spans="1:12" x14ac:dyDescent="0.3">
      <c r="A83" s="48" t="s">
        <v>1062</v>
      </c>
      <c r="B83" s="72" t="s">
        <v>7</v>
      </c>
      <c r="C83" s="72" t="s">
        <v>65</v>
      </c>
      <c r="D83" s="72" t="s">
        <v>1063</v>
      </c>
      <c r="E83" s="72" t="s">
        <v>1064</v>
      </c>
      <c r="F83" s="72" t="s">
        <v>605</v>
      </c>
      <c r="G83" s="98" t="s">
        <v>1065</v>
      </c>
      <c r="H83" s="86"/>
      <c r="I83" s="72">
        <f>2*60+6</f>
        <v>126</v>
      </c>
      <c r="J83" s="72"/>
      <c r="K83" s="72"/>
      <c r="L83" s="78">
        <f>1*60+59</f>
        <v>119</v>
      </c>
    </row>
    <row r="84" spans="1:12" x14ac:dyDescent="0.3">
      <c r="A84" s="48" t="s">
        <v>1066</v>
      </c>
      <c r="B84" s="72" t="s">
        <v>7</v>
      </c>
      <c r="C84" s="72" t="s">
        <v>65</v>
      </c>
      <c r="D84" s="72" t="s">
        <v>1067</v>
      </c>
      <c r="E84" s="72" t="s">
        <v>1068</v>
      </c>
      <c r="F84" s="72" t="s">
        <v>629</v>
      </c>
      <c r="G84" s="98" t="s">
        <v>1069</v>
      </c>
      <c r="H84" s="86"/>
      <c r="I84" s="72">
        <f>2*60+37</f>
        <v>157</v>
      </c>
      <c r="J84" s="72"/>
      <c r="K84" s="72"/>
      <c r="L84" s="78">
        <f>0*60+31</f>
        <v>31</v>
      </c>
    </row>
    <row r="85" spans="1:12" x14ac:dyDescent="0.3">
      <c r="A85" s="48" t="s">
        <v>1070</v>
      </c>
      <c r="B85" s="72" t="s">
        <v>7</v>
      </c>
      <c r="C85" s="72" t="s">
        <v>65</v>
      </c>
      <c r="D85" s="72" t="s">
        <v>1071</v>
      </c>
      <c r="E85" s="72" t="s">
        <v>1072</v>
      </c>
      <c r="F85" s="72" t="s">
        <v>1032</v>
      </c>
      <c r="G85" s="98" t="s">
        <v>1073</v>
      </c>
      <c r="H85" s="86"/>
      <c r="I85" s="72">
        <f>2*60+30</f>
        <v>150</v>
      </c>
      <c r="J85" s="72"/>
      <c r="K85" s="72"/>
      <c r="L85" s="78">
        <f>0*60+30</f>
        <v>30</v>
      </c>
    </row>
    <row r="86" spans="1:12" x14ac:dyDescent="0.3">
      <c r="A86" s="48" t="s">
        <v>1074</v>
      </c>
      <c r="B86" s="72" t="s">
        <v>7</v>
      </c>
      <c r="C86" s="72" t="s">
        <v>65</v>
      </c>
      <c r="D86" s="72" t="s">
        <v>1075</v>
      </c>
      <c r="E86" s="72" t="s">
        <v>1076</v>
      </c>
      <c r="F86" s="72" t="s">
        <v>426</v>
      </c>
      <c r="G86" s="98" t="s">
        <v>1077</v>
      </c>
      <c r="H86" s="86"/>
      <c r="I86" s="72">
        <f>1*60+53</f>
        <v>113</v>
      </c>
      <c r="J86" s="72"/>
      <c r="K86" s="72"/>
      <c r="L86" s="78">
        <f>1*60+45</f>
        <v>105</v>
      </c>
    </row>
    <row r="87" spans="1:12" x14ac:dyDescent="0.3">
      <c r="A87" s="48" t="s">
        <v>1078</v>
      </c>
      <c r="B87" s="72" t="s">
        <v>7</v>
      </c>
      <c r="C87" s="72" t="s">
        <v>65</v>
      </c>
      <c r="D87" s="72" t="s">
        <v>1079</v>
      </c>
      <c r="E87" s="72" t="s">
        <v>1080</v>
      </c>
      <c r="F87" s="72" t="s">
        <v>553</v>
      </c>
      <c r="G87" s="98" t="s">
        <v>1081</v>
      </c>
      <c r="H87" s="86"/>
      <c r="I87" s="72">
        <f>1*60+52</f>
        <v>112</v>
      </c>
      <c r="J87" s="72"/>
      <c r="K87" s="72"/>
      <c r="L87" s="78">
        <f>1*60+53</f>
        <v>113</v>
      </c>
    </row>
    <row r="88" spans="1:12" x14ac:dyDescent="0.3">
      <c r="A88" s="48" t="s">
        <v>1082</v>
      </c>
      <c r="B88" s="72" t="s">
        <v>7</v>
      </c>
      <c r="C88" s="72" t="s">
        <v>65</v>
      </c>
      <c r="D88" s="72" t="s">
        <v>1083</v>
      </c>
      <c r="E88" s="72" t="s">
        <v>1084</v>
      </c>
      <c r="F88" s="72" t="s">
        <v>1019</v>
      </c>
      <c r="G88" s="98" t="s">
        <v>1085</v>
      </c>
      <c r="H88" s="86"/>
      <c r="I88" s="72">
        <f>2*60+0</f>
        <v>120</v>
      </c>
      <c r="J88" s="72"/>
      <c r="K88" s="72"/>
      <c r="L88" s="78">
        <f>0*60+42</f>
        <v>42</v>
      </c>
    </row>
    <row r="89" spans="1:12" x14ac:dyDescent="0.3">
      <c r="A89" s="48" t="s">
        <v>1086</v>
      </c>
      <c r="B89" s="72" t="s">
        <v>7</v>
      </c>
      <c r="C89" s="72" t="s">
        <v>65</v>
      </c>
      <c r="D89" s="72" t="s">
        <v>1087</v>
      </c>
      <c r="E89" s="72" t="s">
        <v>1088</v>
      </c>
      <c r="F89" s="72" t="s">
        <v>650</v>
      </c>
      <c r="G89" s="98" t="s">
        <v>1089</v>
      </c>
      <c r="H89" s="86"/>
      <c r="I89" s="72">
        <f>1*60+55</f>
        <v>115</v>
      </c>
      <c r="J89" s="72"/>
      <c r="K89" s="72"/>
      <c r="L89" s="78">
        <f>1*60+3</f>
        <v>63</v>
      </c>
    </row>
    <row r="90" spans="1:12" x14ac:dyDescent="0.3">
      <c r="A90" s="48" t="s">
        <v>1090</v>
      </c>
      <c r="B90" s="72" t="s">
        <v>7</v>
      </c>
      <c r="C90" s="72" t="s">
        <v>65</v>
      </c>
      <c r="D90" s="72" t="s">
        <v>1091</v>
      </c>
      <c r="E90" s="72" t="s">
        <v>1092</v>
      </c>
      <c r="F90" s="72" t="s">
        <v>650</v>
      </c>
      <c r="G90" s="98" t="s">
        <v>1093</v>
      </c>
      <c r="H90" s="86"/>
      <c r="I90" s="72">
        <f>1*60+55</f>
        <v>115</v>
      </c>
      <c r="J90" s="72"/>
      <c r="K90" s="72"/>
      <c r="L90" s="78">
        <f>0*60+13</f>
        <v>13</v>
      </c>
    </row>
    <row r="91" spans="1:12" x14ac:dyDescent="0.3">
      <c r="A91" s="48" t="s">
        <v>1094</v>
      </c>
      <c r="B91" s="72" t="s">
        <v>7</v>
      </c>
      <c r="C91" s="72" t="s">
        <v>65</v>
      </c>
      <c r="D91" s="72" t="s">
        <v>1095</v>
      </c>
      <c r="E91" s="72" t="s">
        <v>1096</v>
      </c>
      <c r="F91" s="72" t="s">
        <v>468</v>
      </c>
      <c r="G91" s="98" t="s">
        <v>1097</v>
      </c>
      <c r="H91" s="86"/>
      <c r="I91" s="72">
        <f>1*60+50</f>
        <v>110</v>
      </c>
      <c r="J91" s="72"/>
      <c r="K91" s="72"/>
      <c r="L91" s="78">
        <f>0*60+53</f>
        <v>53</v>
      </c>
    </row>
    <row r="92" spans="1:12" x14ac:dyDescent="0.3">
      <c r="A92" s="48" t="s">
        <v>1098</v>
      </c>
      <c r="B92" s="72" t="s">
        <v>7</v>
      </c>
      <c r="C92" s="72" t="s">
        <v>65</v>
      </c>
      <c r="D92" s="72" t="s">
        <v>1099</v>
      </c>
      <c r="E92" s="72" t="s">
        <v>1100</v>
      </c>
      <c r="F92" s="72" t="s">
        <v>588</v>
      </c>
      <c r="G92" s="98" t="s">
        <v>1101</v>
      </c>
      <c r="H92" s="86"/>
      <c r="I92" s="72">
        <f>2*60+3</f>
        <v>123</v>
      </c>
      <c r="J92" s="72"/>
      <c r="K92" s="72"/>
      <c r="L92" s="78">
        <f>0*60+28</f>
        <v>28</v>
      </c>
    </row>
    <row r="93" spans="1:12" x14ac:dyDescent="0.3">
      <c r="A93" s="48" t="s">
        <v>1102</v>
      </c>
      <c r="B93" s="72" t="s">
        <v>7</v>
      </c>
      <c r="C93" s="72" t="s">
        <v>65</v>
      </c>
      <c r="D93" s="72" t="s">
        <v>1103</v>
      </c>
      <c r="E93" s="72" t="s">
        <v>1104</v>
      </c>
      <c r="F93" s="72" t="s">
        <v>421</v>
      </c>
      <c r="G93" s="98" t="s">
        <v>1105</v>
      </c>
      <c r="H93" s="86"/>
      <c r="I93" s="72">
        <f>2*60+16</f>
        <v>136</v>
      </c>
      <c r="J93" s="72"/>
      <c r="K93" s="72"/>
      <c r="L93" s="78">
        <f>0*60+35</f>
        <v>35</v>
      </c>
    </row>
    <row r="94" spans="1:12" x14ac:dyDescent="0.3">
      <c r="A94" s="48" t="s">
        <v>1106</v>
      </c>
      <c r="B94" s="72" t="s">
        <v>7</v>
      </c>
      <c r="C94" s="72" t="s">
        <v>65</v>
      </c>
      <c r="D94" s="72" t="s">
        <v>1107</v>
      </c>
      <c r="E94" s="72" t="s">
        <v>1108</v>
      </c>
      <c r="F94" s="72" t="s">
        <v>426</v>
      </c>
      <c r="G94" s="98" t="s">
        <v>1109</v>
      </c>
      <c r="H94" s="86"/>
      <c r="I94" s="72">
        <f>1*60+53</f>
        <v>113</v>
      </c>
      <c r="J94" s="72"/>
      <c r="K94" s="72"/>
      <c r="L94" s="78">
        <f>2*60+4</f>
        <v>124</v>
      </c>
    </row>
    <row r="95" spans="1:12" x14ac:dyDescent="0.3">
      <c r="A95" s="48" t="s">
        <v>1110</v>
      </c>
      <c r="B95" s="72" t="s">
        <v>7</v>
      </c>
      <c r="C95" s="72" t="s">
        <v>65</v>
      </c>
      <c r="D95" s="72" t="s">
        <v>1111</v>
      </c>
      <c r="E95" s="72" t="s">
        <v>1112</v>
      </c>
      <c r="F95" s="72" t="s">
        <v>463</v>
      </c>
      <c r="G95" s="99" t="s">
        <v>1113</v>
      </c>
      <c r="H95" s="86"/>
      <c r="I95" s="72">
        <f>1*60+57</f>
        <v>117</v>
      </c>
      <c r="J95" s="72"/>
      <c r="K95" s="72"/>
      <c r="L95" s="78">
        <f>2*60+24</f>
        <v>144</v>
      </c>
    </row>
    <row r="96" spans="1:12" x14ac:dyDescent="0.3">
      <c r="A96" s="48" t="s">
        <v>1114</v>
      </c>
      <c r="B96" s="72" t="s">
        <v>7</v>
      </c>
      <c r="C96" s="72" t="s">
        <v>65</v>
      </c>
      <c r="D96" s="72" t="s">
        <v>1115</v>
      </c>
      <c r="E96" s="72" t="s">
        <v>1116</v>
      </c>
      <c r="F96" s="72" t="s">
        <v>406</v>
      </c>
      <c r="G96" s="98" t="s">
        <v>1117</v>
      </c>
      <c r="H96" s="86"/>
      <c r="I96" s="72">
        <f>2*60+1</f>
        <v>121</v>
      </c>
      <c r="J96" s="72"/>
      <c r="K96" s="72"/>
      <c r="L96" s="78">
        <f>0*60+28</f>
        <v>28</v>
      </c>
    </row>
    <row r="97" spans="1:12" x14ac:dyDescent="0.3">
      <c r="A97" s="48" t="s">
        <v>1118</v>
      </c>
      <c r="B97" s="72" t="s">
        <v>7</v>
      </c>
      <c r="C97" s="72" t="s">
        <v>65</v>
      </c>
      <c r="D97" s="72" t="s">
        <v>1119</v>
      </c>
      <c r="E97" s="72" t="s">
        <v>1120</v>
      </c>
      <c r="F97" s="72" t="s">
        <v>426</v>
      </c>
      <c r="G97" s="98" t="s">
        <v>1121</v>
      </c>
      <c r="H97" s="86"/>
      <c r="I97" s="72">
        <f>1*60+53</f>
        <v>113</v>
      </c>
      <c r="J97" s="72"/>
      <c r="K97" s="72"/>
      <c r="L97" s="78">
        <f>0*60+31</f>
        <v>31</v>
      </c>
    </row>
    <row r="98" spans="1:12" x14ac:dyDescent="0.3">
      <c r="A98" s="48" t="s">
        <v>1122</v>
      </c>
      <c r="B98" s="72" t="s">
        <v>7</v>
      </c>
      <c r="C98" s="72" t="s">
        <v>65</v>
      </c>
      <c r="D98" s="72" t="s">
        <v>1123</v>
      </c>
      <c r="E98" s="72" t="s">
        <v>1124</v>
      </c>
      <c r="F98" s="72" t="s">
        <v>553</v>
      </c>
      <c r="G98" s="98" t="s">
        <v>1125</v>
      </c>
      <c r="H98" s="86"/>
      <c r="I98" s="72">
        <f>1*60+52</f>
        <v>112</v>
      </c>
      <c r="J98" s="72"/>
      <c r="K98" s="72"/>
      <c r="L98" s="78">
        <f>0*60+32</f>
        <v>32</v>
      </c>
    </row>
    <row r="99" spans="1:12" x14ac:dyDescent="0.3">
      <c r="A99" s="48" t="s">
        <v>1130</v>
      </c>
      <c r="B99" s="72" t="s">
        <v>7</v>
      </c>
      <c r="C99" s="72" t="s">
        <v>65</v>
      </c>
      <c r="D99" s="72" t="s">
        <v>1131</v>
      </c>
      <c r="E99" s="72" t="s">
        <v>1132</v>
      </c>
      <c r="F99" s="72" t="s">
        <v>500</v>
      </c>
      <c r="G99" s="98" t="s">
        <v>1133</v>
      </c>
      <c r="H99" s="86"/>
      <c r="I99" s="72">
        <f>2*60+27</f>
        <v>147</v>
      </c>
      <c r="J99" s="72"/>
      <c r="K99" s="72"/>
      <c r="L99" s="78">
        <f>2*60+2</f>
        <v>122</v>
      </c>
    </row>
    <row r="100" spans="1:12" x14ac:dyDescent="0.3">
      <c r="A100" s="48" t="s">
        <v>1126</v>
      </c>
      <c r="B100" s="72" t="s">
        <v>7</v>
      </c>
      <c r="C100" s="72" t="s">
        <v>65</v>
      </c>
      <c r="D100" s="72" t="s">
        <v>1127</v>
      </c>
      <c r="E100" s="72" t="s">
        <v>1128</v>
      </c>
      <c r="F100" s="72" t="s">
        <v>739</v>
      </c>
      <c r="G100" s="98" t="s">
        <v>1129</v>
      </c>
      <c r="H100" s="86"/>
      <c r="I100" s="72">
        <f>2*60+29</f>
        <v>149</v>
      </c>
      <c r="J100" s="72"/>
      <c r="K100" s="72"/>
      <c r="L100" s="78">
        <f>0*60+49</f>
        <v>49</v>
      </c>
    </row>
    <row r="101" spans="1:12" x14ac:dyDescent="0.3">
      <c r="A101" s="48" t="s">
        <v>1138</v>
      </c>
      <c r="B101" s="72" t="s">
        <v>7</v>
      </c>
      <c r="C101" s="72" t="s">
        <v>65</v>
      </c>
      <c r="D101" s="72" t="s">
        <v>1139</v>
      </c>
      <c r="E101" s="72" t="s">
        <v>1140</v>
      </c>
      <c r="F101" s="72" t="s">
        <v>717</v>
      </c>
      <c r="G101" s="98" t="s">
        <v>1141</v>
      </c>
      <c r="H101" s="86"/>
      <c r="I101" s="72">
        <f>2*60+15</f>
        <v>135</v>
      </c>
      <c r="J101" s="72"/>
      <c r="K101" s="72"/>
      <c r="L101" s="78">
        <f>1*60+53</f>
        <v>113</v>
      </c>
    </row>
    <row r="102" spans="1:12" x14ac:dyDescent="0.3">
      <c r="A102" s="48" t="s">
        <v>1134</v>
      </c>
      <c r="B102" s="72" t="s">
        <v>7</v>
      </c>
      <c r="C102" s="72" t="s">
        <v>65</v>
      </c>
      <c r="D102" s="72" t="s">
        <v>1135</v>
      </c>
      <c r="E102" s="72" t="s">
        <v>1136</v>
      </c>
      <c r="F102" s="72" t="s">
        <v>704</v>
      </c>
      <c r="G102" s="98" t="s">
        <v>1137</v>
      </c>
      <c r="H102" s="86"/>
      <c r="I102" s="72">
        <f>2*60+5</f>
        <v>125</v>
      </c>
      <c r="J102" s="72"/>
      <c r="K102" s="72"/>
      <c r="L102" s="78">
        <f>1*60+42</f>
        <v>102</v>
      </c>
    </row>
    <row r="103" spans="1:12" ht="15" thickBot="1" x14ac:dyDescent="0.35">
      <c r="A103" s="49" t="s">
        <v>1142</v>
      </c>
      <c r="B103" s="79" t="s">
        <v>7</v>
      </c>
      <c r="C103" s="79" t="s">
        <v>65</v>
      </c>
      <c r="D103" s="79" t="s">
        <v>1143</v>
      </c>
      <c r="E103" s="79" t="s">
        <v>1144</v>
      </c>
      <c r="F103" s="79" t="s">
        <v>535</v>
      </c>
      <c r="G103" s="100" t="s">
        <v>1145</v>
      </c>
      <c r="H103" s="87"/>
      <c r="I103" s="79">
        <f>1*60+58</f>
        <v>118</v>
      </c>
      <c r="J103" s="79"/>
      <c r="K103" s="79"/>
      <c r="L103" s="80">
        <f>1*60+47</f>
        <v>107</v>
      </c>
    </row>
    <row r="108" spans="1:12" s="38" customFormat="1" x14ac:dyDescent="0.3">
      <c r="A108" s="44" t="s">
        <v>9</v>
      </c>
      <c r="B108" s="45" t="s">
        <v>10</v>
      </c>
    </row>
    <row r="109" spans="1:12" s="38" customFormat="1" x14ac:dyDescent="0.3">
      <c r="A109" s="64" t="s">
        <v>125</v>
      </c>
      <c r="B109" s="1" t="s">
        <v>149</v>
      </c>
    </row>
    <row r="110" spans="1:12" s="38" customFormat="1" x14ac:dyDescent="0.3">
      <c r="A110" s="64" t="s">
        <v>38</v>
      </c>
      <c r="B110" s="1">
        <v>3500000</v>
      </c>
    </row>
    <row r="111" spans="1:12" s="38" customFormat="1" ht="28.8" x14ac:dyDescent="0.3">
      <c r="A111" s="64" t="s">
        <v>1153</v>
      </c>
      <c r="B111" s="1" t="s">
        <v>1155</v>
      </c>
    </row>
    <row r="112" spans="1:12" s="38" customFormat="1" ht="28.8" x14ac:dyDescent="0.3">
      <c r="A112" s="64" t="s">
        <v>1154</v>
      </c>
      <c r="B112" s="1" t="s">
        <v>1156</v>
      </c>
    </row>
    <row r="113" spans="1:12" s="38" customFormat="1" ht="28.8" x14ac:dyDescent="0.3">
      <c r="A113" s="3" t="s">
        <v>32</v>
      </c>
      <c r="B113" s="4" t="s">
        <v>1146</v>
      </c>
    </row>
    <row r="114" spans="1:12" s="38" customFormat="1" ht="43.2" x14ac:dyDescent="0.3">
      <c r="A114" s="3" t="s">
        <v>33</v>
      </c>
      <c r="B114" s="4" t="s">
        <v>729</v>
      </c>
    </row>
    <row r="115" spans="1:12" s="38" customFormat="1" ht="43.2" x14ac:dyDescent="0.3">
      <c r="A115" s="3" t="s">
        <v>35</v>
      </c>
      <c r="B115" s="4" t="s">
        <v>942</v>
      </c>
    </row>
    <row r="116" spans="1:12" s="38" customFormat="1" ht="28.8" x14ac:dyDescent="0.3">
      <c r="A116" s="3" t="s">
        <v>134</v>
      </c>
      <c r="B116" s="4" t="s">
        <v>1147</v>
      </c>
    </row>
    <row r="117" spans="1:12" s="38" customFormat="1" x14ac:dyDescent="0.3">
      <c r="A117" s="3" t="s">
        <v>357</v>
      </c>
      <c r="B117" s="4" t="s">
        <v>360</v>
      </c>
    </row>
    <row r="118" spans="1:12" s="38" customFormat="1" x14ac:dyDescent="0.3">
      <c r="A118" s="3" t="s">
        <v>359</v>
      </c>
      <c r="B118" s="4" t="s">
        <v>1148</v>
      </c>
    </row>
    <row r="119" spans="1:12" s="38" customFormat="1" x14ac:dyDescent="0.3">
      <c r="A119" s="5" t="s">
        <v>363</v>
      </c>
      <c r="B119" s="6" t="s">
        <v>1149</v>
      </c>
    </row>
    <row r="120" spans="1:12" s="38" customFormat="1" x14ac:dyDescent="0.3">
      <c r="A120" s="5" t="s">
        <v>364</v>
      </c>
      <c r="B120" s="6" t="s">
        <v>1150</v>
      </c>
    </row>
    <row r="121" spans="1:12" s="38" customFormat="1" x14ac:dyDescent="0.3">
      <c r="A121" s="5" t="s">
        <v>365</v>
      </c>
      <c r="B121" s="6" t="s">
        <v>1151</v>
      </c>
    </row>
    <row r="122" spans="1:12" s="38" customFormat="1" x14ac:dyDescent="0.3">
      <c r="A122" s="5" t="s">
        <v>366</v>
      </c>
      <c r="B122" s="6" t="s">
        <v>1152</v>
      </c>
    </row>
    <row r="123" spans="1:12" ht="57.6" x14ac:dyDescent="0.3">
      <c r="A123" s="39" t="s">
        <v>29</v>
      </c>
      <c r="B123" s="1" t="s">
        <v>1164</v>
      </c>
    </row>
    <row r="124" spans="1:12" ht="57.6" x14ac:dyDescent="0.3">
      <c r="A124" s="39" t="s">
        <v>30</v>
      </c>
      <c r="B124" s="1" t="s">
        <v>1163</v>
      </c>
    </row>
    <row r="126" spans="1:12" x14ac:dyDescent="0.3">
      <c r="J126"/>
      <c r="K126"/>
      <c r="L126"/>
    </row>
    <row r="127" spans="1:12" x14ac:dyDescent="0.3">
      <c r="J127"/>
      <c r="K127"/>
      <c r="L127"/>
    </row>
    <row r="128" spans="1:12" x14ac:dyDescent="0.3">
      <c r="J128"/>
      <c r="K128"/>
      <c r="L128"/>
    </row>
    <row r="129" spans="10:12" x14ac:dyDescent="0.3">
      <c r="J129"/>
      <c r="K129"/>
      <c r="L129"/>
    </row>
    <row r="130" spans="10:12" x14ac:dyDescent="0.3">
      <c r="J130"/>
      <c r="K130"/>
      <c r="L13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3F9B-C4A5-43C0-8E94-D9963E4AD226}">
  <dimension ref="A1:G15"/>
  <sheetViews>
    <sheetView workbookViewId="0">
      <selection activeCell="A12" sqref="A12:D12"/>
    </sheetView>
  </sheetViews>
  <sheetFormatPr defaultRowHeight="14.4" x14ac:dyDescent="0.3"/>
  <cols>
    <col min="1" max="1" width="50.88671875" bestFit="1" customWidth="1"/>
    <col min="2" max="2" width="28.5546875" bestFit="1" customWidth="1"/>
    <col min="3" max="3" width="32.88671875" bestFit="1" customWidth="1"/>
    <col min="4" max="4" width="18.5546875" style="2" bestFit="1" customWidth="1"/>
  </cols>
  <sheetData>
    <row r="1" spans="1:7" x14ac:dyDescent="0.3">
      <c r="B1" s="63" t="s">
        <v>52</v>
      </c>
      <c r="C1" s="63" t="s">
        <v>53</v>
      </c>
      <c r="D1" s="6"/>
    </row>
    <row r="2" spans="1:7" x14ac:dyDescent="0.3">
      <c r="A2" s="62" t="s">
        <v>9</v>
      </c>
      <c r="B2" s="45" t="s">
        <v>10</v>
      </c>
      <c r="C2" s="45" t="s">
        <v>10</v>
      </c>
      <c r="D2" s="45" t="s">
        <v>54</v>
      </c>
    </row>
    <row r="3" spans="1:7" x14ac:dyDescent="0.3">
      <c r="A3" s="58" t="s">
        <v>36</v>
      </c>
      <c r="B3" s="4" t="s">
        <v>21</v>
      </c>
      <c r="C3" s="4" t="s">
        <v>44</v>
      </c>
      <c r="D3" s="61">
        <f>(G3-F3)/F3</f>
        <v>-0.41009852216748771</v>
      </c>
      <c r="F3">
        <f>13*60+32</f>
        <v>812</v>
      </c>
      <c r="G3">
        <f>7*60+59</f>
        <v>479</v>
      </c>
    </row>
    <row r="4" spans="1:7" x14ac:dyDescent="0.3">
      <c r="A4" s="58" t="s">
        <v>32</v>
      </c>
      <c r="B4" s="4" t="s">
        <v>22</v>
      </c>
      <c r="C4" s="4" t="s">
        <v>45</v>
      </c>
      <c r="D4" s="61">
        <f t="shared" ref="D4:D13" si="0">(G4-F4)/F4</f>
        <v>-0.4099868593955322</v>
      </c>
      <c r="F4">
        <f>12*60+41</f>
        <v>761</v>
      </c>
      <c r="G4">
        <f>7*60+29</f>
        <v>449</v>
      </c>
    </row>
    <row r="5" spans="1:7" x14ac:dyDescent="0.3">
      <c r="A5" s="58" t="s">
        <v>33</v>
      </c>
      <c r="B5" s="4" t="s">
        <v>23</v>
      </c>
      <c r="C5" s="4" t="s">
        <v>46</v>
      </c>
      <c r="D5" s="61">
        <f t="shared" si="0"/>
        <v>-0.3840682788051209</v>
      </c>
      <c r="F5">
        <f>11*60+43</f>
        <v>703</v>
      </c>
      <c r="G5">
        <f>7*60+13</f>
        <v>433</v>
      </c>
    </row>
    <row r="6" spans="1:7" x14ac:dyDescent="0.3">
      <c r="A6" s="58" t="s">
        <v>35</v>
      </c>
      <c r="B6" s="4" t="s">
        <v>21</v>
      </c>
      <c r="C6" s="4" t="s">
        <v>47</v>
      </c>
      <c r="D6" s="61">
        <f t="shared" si="0"/>
        <v>-0.41256157635467983</v>
      </c>
      <c r="F6">
        <f>13*60+32</f>
        <v>812</v>
      </c>
      <c r="G6">
        <f>7*60+57</f>
        <v>477</v>
      </c>
    </row>
    <row r="7" spans="1:7" x14ac:dyDescent="0.3">
      <c r="A7" s="58" t="s">
        <v>11</v>
      </c>
      <c r="B7" s="4" t="s">
        <v>24</v>
      </c>
      <c r="C7" s="4" t="s">
        <v>37</v>
      </c>
      <c r="D7" s="61">
        <f t="shared" si="0"/>
        <v>-8.0000000000000002E-3</v>
      </c>
      <c r="F7">
        <f>2*60+5</f>
        <v>125</v>
      </c>
      <c r="G7">
        <f>2*60+4</f>
        <v>124</v>
      </c>
    </row>
    <row r="8" spans="1:7" x14ac:dyDescent="0.3">
      <c r="A8" s="59" t="s">
        <v>13</v>
      </c>
      <c r="B8" s="6">
        <v>22</v>
      </c>
      <c r="C8" s="6">
        <v>17</v>
      </c>
      <c r="D8" s="61">
        <f t="shared" si="0"/>
        <v>-0.22727272727272727</v>
      </c>
      <c r="F8">
        <f>0*60+22</f>
        <v>22</v>
      </c>
      <c r="G8">
        <f>0*60+17</f>
        <v>17</v>
      </c>
    </row>
    <row r="9" spans="1:7" x14ac:dyDescent="0.3">
      <c r="A9" s="59" t="s">
        <v>14</v>
      </c>
      <c r="B9" s="6">
        <v>30</v>
      </c>
      <c r="C9" s="6">
        <v>19</v>
      </c>
      <c r="D9" s="61">
        <f t="shared" si="0"/>
        <v>-0.36666666666666664</v>
      </c>
      <c r="F9">
        <f>0*60+30</f>
        <v>30</v>
      </c>
      <c r="G9">
        <f>0*60+19</f>
        <v>19</v>
      </c>
    </row>
    <row r="10" spans="1:7" x14ac:dyDescent="0.3">
      <c r="A10" s="59" t="s">
        <v>15</v>
      </c>
      <c r="B10" s="6" t="s">
        <v>25</v>
      </c>
      <c r="C10" s="6" t="s">
        <v>48</v>
      </c>
      <c r="D10" s="61">
        <f t="shared" si="0"/>
        <v>-0.79354838709677422</v>
      </c>
      <c r="F10">
        <f>5*60+10</f>
        <v>310</v>
      </c>
      <c r="G10">
        <f>1*60+4</f>
        <v>64</v>
      </c>
    </row>
    <row r="11" spans="1:7" x14ac:dyDescent="0.3">
      <c r="A11" s="59" t="s">
        <v>17</v>
      </c>
      <c r="B11" s="6" t="s">
        <v>26</v>
      </c>
      <c r="C11" s="6" t="s">
        <v>49</v>
      </c>
      <c r="D11" s="61">
        <f t="shared" si="0"/>
        <v>-0.78978978978978975</v>
      </c>
      <c r="F11">
        <f>5*60+33</f>
        <v>333</v>
      </c>
      <c r="G11">
        <f>1*60+10</f>
        <v>70</v>
      </c>
    </row>
    <row r="12" spans="1:7" x14ac:dyDescent="0.3">
      <c r="A12" s="59" t="s">
        <v>16</v>
      </c>
      <c r="B12" s="6" t="s">
        <v>27</v>
      </c>
      <c r="C12" s="6" t="s">
        <v>50</v>
      </c>
      <c r="D12" s="61">
        <f t="shared" si="0"/>
        <v>-0.4</v>
      </c>
      <c r="F12">
        <f>1*60+50</f>
        <v>110</v>
      </c>
      <c r="G12">
        <f>1*60+6</f>
        <v>66</v>
      </c>
    </row>
    <row r="13" spans="1:7" x14ac:dyDescent="0.3">
      <c r="A13" s="59" t="s">
        <v>18</v>
      </c>
      <c r="B13" s="6" t="s">
        <v>28</v>
      </c>
      <c r="C13" s="6" t="s">
        <v>51</v>
      </c>
      <c r="D13" s="61">
        <f t="shared" si="0"/>
        <v>-0.33846153846153848</v>
      </c>
      <c r="F13">
        <f>2*60+10</f>
        <v>130</v>
      </c>
      <c r="G13">
        <f>1*60+26</f>
        <v>86</v>
      </c>
    </row>
    <row r="14" spans="1:7" ht="57.6" x14ac:dyDescent="0.3">
      <c r="A14" s="60" t="s">
        <v>29</v>
      </c>
      <c r="B14" s="1" t="s">
        <v>34</v>
      </c>
      <c r="C14" s="1" t="s">
        <v>55</v>
      </c>
      <c r="D14" s="61" t="s">
        <v>57</v>
      </c>
    </row>
    <row r="15" spans="1:7" ht="57.6" x14ac:dyDescent="0.3">
      <c r="A15" s="60" t="s">
        <v>30</v>
      </c>
      <c r="B15" s="1" t="s">
        <v>31</v>
      </c>
      <c r="C15" s="1" t="s">
        <v>56</v>
      </c>
      <c r="D15" s="6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DataLoader_2 Parallel</vt:lpstr>
      <vt:lpstr>10 DL Complex Pipeline</vt:lpstr>
      <vt:lpstr>25 DL Complex Pipeline</vt:lpstr>
      <vt:lpstr>50 DL Complex Pipeline</vt:lpstr>
      <vt:lpstr>Comparison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Kankan Ghosh</dc:creator>
  <cp:lastModifiedBy>Kankan Ghosh</cp:lastModifiedBy>
  <dcterms:created xsi:type="dcterms:W3CDTF">2021-07-23T10:05:59Z</dcterms:created>
  <dcterms:modified xsi:type="dcterms:W3CDTF">2021-10-07T05:11:46Z</dcterms:modified>
</cp:coreProperties>
</file>