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hidePivotFieldList="1" defaultThemeVersion="166925"/>
  <mc:AlternateContent xmlns:mc="http://schemas.openxmlformats.org/markup-compatibility/2006">
    <mc:Choice Requires="x15">
      <x15ac:absPath xmlns:x15ac="http://schemas.microsoft.com/office/spreadsheetml/2010/11/ac" url="E:\Easy Publish Prime(Live) - Today\"/>
    </mc:Choice>
  </mc:AlternateContent>
  <xr:revisionPtr revIDLastSave="0" documentId="13_ncr:1_{AB3065A4-5049-4F94-805D-44F8ECA7EB4D}" xr6:coauthVersionLast="47" xr6:coauthVersionMax="47" xr10:uidLastSave="{00000000-0000-0000-0000-000000000000}"/>
  <bookViews>
    <workbookView xWindow="-120" yWindow="-120" windowWidth="20730" windowHeight="11760" tabRatio="989" firstSheet="14" activeTab="17" xr2:uid="{D83DFF1F-FB81-4E5D-984A-FE2ACF6F37A9}"/>
  </bookViews>
  <sheets>
    <sheet name="Final" sheetId="3" r:id="rId1"/>
    <sheet name="VSUPdate" sheetId="51" r:id="rId2"/>
    <sheet name="DayBook" sheetId="29" r:id="rId3"/>
    <sheet name="Table List" sheetId="30" r:id="rId4"/>
    <sheet name="List" sheetId="43" r:id="rId5"/>
    <sheet name="EASYPUBLISH" sheetId="49" r:id="rId6"/>
    <sheet name="SARAL" sheetId="50" r:id="rId7"/>
    <sheet name="MISSING" sheetId="48" r:id="rId8"/>
    <sheet name="TC" sheetId="47" r:id="rId9"/>
    <sheet name="PM" sheetId="46" r:id="rId10"/>
    <sheet name="VSM" sheetId="45" r:id="rId11"/>
    <sheet name="EM" sheetId="44" r:id="rId12"/>
    <sheet name="FINISHSIZEGROUP" sheetId="41" r:id="rId13"/>
    <sheet name="SIZEGROUP" sheetId="40" r:id="rId14"/>
    <sheet name="BR" sheetId="39" r:id="rId15"/>
    <sheet name="TM" sheetId="38" r:id="rId16"/>
    <sheet name="Sheet4" sheetId="52" r:id="rId17"/>
    <sheet name="GM" sheetId="37" r:id="rId18"/>
    <sheet name="State" sheetId="54" r:id="rId19"/>
    <sheet name="AM" sheetId="31" r:id="rId20"/>
    <sheet name="EiasePrint" sheetId="24" r:id="rId21"/>
    <sheet name="Terms Conditions Vch" sheetId="25" r:id="rId22"/>
    <sheet name="ReportCode" sheetId="6" r:id="rId23"/>
    <sheet name="Rate" sheetId="27" r:id="rId24"/>
    <sheet name="StockReport" sheetId="28" r:id="rId25"/>
    <sheet name="RefCodeQuery" sheetId="5" state="hidden" r:id="rId26"/>
    <sheet name="Sheet2" sheetId="4" state="hidden" r:id="rId27"/>
    <sheet name="UOM" sheetId="10" r:id="rId28"/>
    <sheet name="Sheet3" sheetId="26" r:id="rId29"/>
    <sheet name="CompChild" sheetId="32" r:id="rId30"/>
    <sheet name="UserModule" sheetId="53" r:id="rId31"/>
    <sheet name="Sheet1 (2)" sheetId="2" state="hidden" r:id="rId32"/>
    <sheet name="Sheet1" sheetId="1" state="hidden" r:id="rId33"/>
    <sheet name="Sheet5" sheetId="7" state="hidden" r:id="rId34"/>
  </sheets>
  <definedNames>
    <definedName name="_xlnm._FilterDatabase" localSheetId="19" hidden="1">AM!$A$3:$X$59</definedName>
    <definedName name="_xlnm._FilterDatabase" localSheetId="14" hidden="1">BR!$A$3:$N$6</definedName>
    <definedName name="_xlnm._FilterDatabase" localSheetId="2" hidden="1">DayBook!$A$3:$K$60</definedName>
    <definedName name="_xlnm._FilterDatabase" localSheetId="5" hidden="1">EASYPUBLISH!$A$35:$I$184</definedName>
    <definedName name="_xlnm._FilterDatabase" localSheetId="20" hidden="1">EiasePrint!$E$2:$G$2</definedName>
    <definedName name="_xlnm._FilterDatabase" localSheetId="11" hidden="1">EM!$A$3:$AQ$32</definedName>
    <definedName name="_xlnm._FilterDatabase" localSheetId="12" hidden="1">FINISHSIZEGROUP!$A$3:$P$68</definedName>
    <definedName name="_xlnm._FilterDatabase" localSheetId="17" hidden="1">GM!$A$3:$DA$517</definedName>
    <definedName name="_xlnm._FilterDatabase" localSheetId="4" hidden="1">List!$A$1:$AJ$74</definedName>
    <definedName name="_xlnm._FilterDatabase" localSheetId="7" hidden="1">MISSING!$A$1:$E$30</definedName>
    <definedName name="_xlnm._FilterDatabase" localSheetId="9" hidden="1">PM!$A$3:$AA$45</definedName>
    <definedName name="_xlnm._FilterDatabase" localSheetId="25" hidden="1">RefCodeQuery!$C$2:$E$56</definedName>
    <definedName name="_xlnm._FilterDatabase" localSheetId="22" hidden="1">ReportCode!$A$2:$X$2</definedName>
    <definedName name="_xlnm._FilterDatabase" localSheetId="6" hidden="1">SARAL!$A$176:$I$351</definedName>
    <definedName name="_xlnm._FilterDatabase" localSheetId="26" hidden="1">Sheet2!$A$2:$T$2</definedName>
    <definedName name="_xlnm._FilterDatabase" localSheetId="28" hidden="1">Sheet3!$XEH$1:$XER$395</definedName>
    <definedName name="_xlnm._FilterDatabase" localSheetId="16" hidden="1">Sheet4!$G$1:$P$148</definedName>
    <definedName name="_xlnm._FilterDatabase" localSheetId="13" hidden="1">SIZEGROUP!$C$3:$N$3</definedName>
    <definedName name="_xlnm._FilterDatabase" localSheetId="18" hidden="1">State!$A$1:$D$40</definedName>
    <definedName name="_xlnm._FilterDatabase" localSheetId="24" hidden="1">StockReport!$A$2:$G$40</definedName>
    <definedName name="_xlnm._FilterDatabase" localSheetId="3" hidden="1">'Table List'!$A$1:$V$80</definedName>
    <definedName name="_xlnm._FilterDatabase" localSheetId="8" hidden="1">TC!$A$3:$AB$3</definedName>
    <definedName name="_xlnm._FilterDatabase" localSheetId="21" hidden="1">'Terms Conditions Vch'!$Q$1:$V$67</definedName>
    <definedName name="_xlnm._FilterDatabase" localSheetId="15" hidden="1">TM!$A$3:$AU$3</definedName>
    <definedName name="_xlnm._FilterDatabase" localSheetId="27" hidden="1">UOM!$A$1:$C$1</definedName>
    <definedName name="_xlnm._FilterDatabase" localSheetId="10" hidden="1">VSM!$A$3:$AC$47</definedName>
    <definedName name="_xlnm._FilterDatabase" localSheetId="1" hidden="1">VSUPdate!$A$3:$AB$3</definedName>
  </definedNames>
  <calcPr calcId="181029"/>
  <pivotCaches>
    <pivotCache cacheId="0" r:id="rId3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W418" i="37" l="1"/>
  <c r="L418" i="37"/>
  <c r="L478" i="37"/>
  <c r="W478" i="37" s="1"/>
  <c r="L517" i="37"/>
  <c r="W517" i="37" s="1"/>
  <c r="L516" i="37"/>
  <c r="W516" i="37" s="1"/>
  <c r="L515" i="37"/>
  <c r="W515" i="37" s="1"/>
  <c r="L514" i="37"/>
  <c r="W514" i="37" s="1"/>
  <c r="L513" i="37"/>
  <c r="W513" i="37" s="1"/>
  <c r="L512" i="37"/>
  <c r="W512" i="37" s="1"/>
  <c r="L511" i="37"/>
  <c r="W511" i="37" s="1"/>
  <c r="L510" i="37"/>
  <c r="W510" i="37" s="1"/>
  <c r="L509" i="37"/>
  <c r="W509" i="37" s="1"/>
  <c r="L508" i="37"/>
  <c r="W508" i="37" s="1"/>
  <c r="L507" i="37"/>
  <c r="W507" i="37" s="1"/>
  <c r="L506" i="37"/>
  <c r="W506" i="37" s="1"/>
  <c r="L505" i="37"/>
  <c r="W505" i="37" s="1"/>
  <c r="L504" i="37"/>
  <c r="W504" i="37" s="1"/>
  <c r="L503" i="37"/>
  <c r="W503" i="37" s="1"/>
  <c r="L502" i="37"/>
  <c r="W502" i="37" s="1"/>
  <c r="L501" i="37"/>
  <c r="W501" i="37" s="1"/>
  <c r="L500" i="37"/>
  <c r="W500" i="37" s="1"/>
  <c r="L499" i="37"/>
  <c r="W499" i="37" s="1"/>
  <c r="L498" i="37"/>
  <c r="W498" i="37" s="1"/>
  <c r="L497" i="37"/>
  <c r="W497" i="37" s="1"/>
  <c r="L496" i="37"/>
  <c r="W496" i="37" s="1"/>
  <c r="L495" i="37"/>
  <c r="W495" i="37" s="1"/>
  <c r="L494" i="37"/>
  <c r="W494" i="37" s="1"/>
  <c r="L493" i="37"/>
  <c r="W493" i="37" s="1"/>
  <c r="L492" i="37"/>
  <c r="W492" i="37" s="1"/>
  <c r="L491" i="37"/>
  <c r="W491" i="37" s="1"/>
  <c r="L490" i="37"/>
  <c r="W490" i="37" s="1"/>
  <c r="L489" i="37"/>
  <c r="W489" i="37" s="1"/>
  <c r="L488" i="37"/>
  <c r="W488" i="37" s="1"/>
  <c r="L487" i="37"/>
  <c r="W487" i="37" s="1"/>
  <c r="L486" i="37"/>
  <c r="W486" i="37" s="1"/>
  <c r="L485" i="37"/>
  <c r="W485" i="37" s="1"/>
  <c r="L484" i="37"/>
  <c r="W484" i="37" s="1"/>
  <c r="L483" i="37"/>
  <c r="W483" i="37" s="1"/>
  <c r="L482" i="37"/>
  <c r="W482" i="37" s="1"/>
  <c r="L481" i="37"/>
  <c r="W481" i="37" s="1"/>
  <c r="L480" i="37"/>
  <c r="W480" i="37" s="1"/>
  <c r="L479" i="37"/>
  <c r="W479" i="37" s="1"/>
  <c r="AU10" i="38"/>
  <c r="AU9" i="38"/>
  <c r="AU8" i="38"/>
  <c r="AU7" i="38"/>
  <c r="AU6" i="38"/>
  <c r="AU5" i="38"/>
  <c r="AU4" i="38"/>
  <c r="AU11" i="38"/>
  <c r="F40" i="48"/>
  <c r="E40" i="48"/>
  <c r="F39" i="48"/>
  <c r="E39" i="48"/>
  <c r="F38" i="48"/>
  <c r="E38" i="48"/>
  <c r="F37" i="48"/>
  <c r="E37" i="48"/>
  <c r="F36" i="48"/>
  <c r="E36" i="48"/>
  <c r="F35" i="48"/>
  <c r="E35" i="48"/>
  <c r="F34" i="48"/>
  <c r="E34" i="48"/>
  <c r="F33" i="48"/>
  <c r="E33" i="48"/>
  <c r="G3" i="53"/>
  <c r="X40" i="44"/>
  <c r="X39" i="44"/>
  <c r="X38" i="44"/>
  <c r="BX207" i="37"/>
  <c r="BW207" i="37"/>
  <c r="BA207" i="37"/>
  <c r="L207" i="37"/>
  <c r="W207" i="37" s="1"/>
  <c r="BX208" i="37"/>
  <c r="BX206" i="37"/>
  <c r="BX205" i="37"/>
  <c r="BX204" i="37"/>
  <c r="BX203" i="37"/>
  <c r="BX202" i="37"/>
  <c r="BX201" i="37"/>
  <c r="BX200" i="37"/>
  <c r="BX199" i="37"/>
  <c r="BX198" i="37"/>
  <c r="BX197" i="37"/>
  <c r="BX196" i="37"/>
  <c r="BX195" i="37"/>
  <c r="BX194" i="37"/>
  <c r="BX193" i="37"/>
  <c r="BX192" i="37"/>
  <c r="BX191" i="37"/>
  <c r="BX190" i="37"/>
  <c r="BX189" i="37"/>
  <c r="BX188" i="37"/>
  <c r="BX187" i="37"/>
  <c r="BX186" i="37"/>
  <c r="BW208" i="37"/>
  <c r="BW206" i="37"/>
  <c r="BW205" i="37"/>
  <c r="BW204" i="37"/>
  <c r="BW203" i="37"/>
  <c r="BW202" i="37"/>
  <c r="BW201" i="37"/>
  <c r="BW200" i="37"/>
  <c r="BW199" i="37"/>
  <c r="BW198" i="37"/>
  <c r="BW197" i="37"/>
  <c r="BW196" i="37"/>
  <c r="BW195" i="37"/>
  <c r="BW194" i="37"/>
  <c r="BW193" i="37"/>
  <c r="BW192" i="37"/>
  <c r="BW191" i="37"/>
  <c r="BW190" i="37"/>
  <c r="BW189" i="37"/>
  <c r="BW188" i="37"/>
  <c r="BW187" i="37"/>
  <c r="BW186" i="37"/>
  <c r="D43" i="48"/>
  <c r="D42" i="48"/>
  <c r="L305" i="37"/>
  <c r="W305" i="37" s="1"/>
  <c r="BA208" i="37"/>
  <c r="BA206" i="37"/>
  <c r="BA205" i="37"/>
  <c r="BA204" i="37"/>
  <c r="BA203" i="37"/>
  <c r="BA202" i="37"/>
  <c r="BA201" i="37"/>
  <c r="BA200" i="37"/>
  <c r="BA199" i="37"/>
  <c r="BA198" i="37"/>
  <c r="BA197" i="37"/>
  <c r="BA196" i="37"/>
  <c r="BA195" i="37"/>
  <c r="BA194" i="37"/>
  <c r="BA193" i="37"/>
  <c r="BA192" i="37"/>
  <c r="BA191" i="37"/>
  <c r="BA190" i="37"/>
  <c r="BA189" i="37"/>
  <c r="BA188" i="37"/>
  <c r="BA187" i="37"/>
  <c r="BA186" i="37"/>
  <c r="X37" i="44"/>
  <c r="X36" i="44"/>
  <c r="X35" i="44"/>
  <c r="X34" i="44"/>
  <c r="X33" i="44"/>
  <c r="BA394" i="37"/>
  <c r="L394" i="37"/>
  <c r="W394" i="37" s="1"/>
  <c r="BA393" i="37"/>
  <c r="L393" i="37"/>
  <c r="W393" i="37" s="1"/>
  <c r="L174" i="37"/>
  <c r="W174" i="37" s="1"/>
  <c r="L173" i="37"/>
  <c r="W173" i="37" s="1"/>
  <c r="L172" i="37"/>
  <c r="W172" i="37" s="1"/>
  <c r="L171" i="37"/>
  <c r="W171" i="37" s="1"/>
  <c r="L170" i="37"/>
  <c r="W170" i="37" s="1"/>
  <c r="L169" i="37"/>
  <c r="W169" i="37" s="1"/>
  <c r="L168" i="37"/>
  <c r="W168" i="37" s="1"/>
  <c r="BA167" i="37"/>
  <c r="L167" i="37"/>
  <c r="W167" i="37" s="1"/>
  <c r="C180" i="52"/>
  <c r="C179" i="52"/>
  <c r="C178" i="52"/>
  <c r="C177" i="52"/>
  <c r="C176" i="52"/>
  <c r="C175" i="52"/>
  <c r="C174" i="52"/>
  <c r="C173" i="52"/>
  <c r="C172" i="52"/>
  <c r="C171" i="52"/>
  <c r="C170" i="52"/>
  <c r="C169" i="52"/>
  <c r="C168" i="52"/>
  <c r="C167" i="52"/>
  <c r="C166" i="52"/>
  <c r="C165" i="52"/>
  <c r="C164" i="52"/>
  <c r="C163" i="52"/>
  <c r="C162" i="52"/>
  <c r="C161" i="52"/>
  <c r="C160" i="52"/>
  <c r="C159" i="52"/>
  <c r="C158" i="52"/>
  <c r="C157" i="52"/>
  <c r="C156" i="52"/>
  <c r="C155" i="52"/>
  <c r="C154" i="52"/>
  <c r="C153" i="52"/>
  <c r="C152" i="52"/>
  <c r="C151" i="52"/>
  <c r="C150" i="52"/>
  <c r="C149" i="52"/>
  <c r="C148" i="52"/>
  <c r="C147" i="52"/>
  <c r="C146" i="52"/>
  <c r="C145" i="52"/>
  <c r="C144" i="52"/>
  <c r="C143" i="52"/>
  <c r="C142" i="52"/>
  <c r="C141" i="52"/>
  <c r="C140" i="52"/>
  <c r="C139" i="52"/>
  <c r="C138" i="52"/>
  <c r="C137" i="52"/>
  <c r="C136" i="52"/>
  <c r="C135" i="52"/>
  <c r="C134" i="52"/>
  <c r="C133" i="52"/>
  <c r="C132" i="52"/>
  <c r="C131" i="52"/>
  <c r="C130" i="52"/>
  <c r="C129" i="52"/>
  <c r="C128" i="52"/>
  <c r="C127" i="52"/>
  <c r="C126" i="52"/>
  <c r="C125" i="52"/>
  <c r="C124" i="52"/>
  <c r="C123" i="52"/>
  <c r="C122" i="52"/>
  <c r="C121" i="52"/>
  <c r="C120" i="52"/>
  <c r="C119" i="52"/>
  <c r="C118" i="52"/>
  <c r="C117" i="52"/>
  <c r="C116" i="52"/>
  <c r="C115" i="52"/>
  <c r="C114" i="52"/>
  <c r="C113" i="52"/>
  <c r="C112" i="52"/>
  <c r="C111" i="52"/>
  <c r="C110" i="52"/>
  <c r="C109" i="52"/>
  <c r="C108" i="52"/>
  <c r="C107" i="52"/>
  <c r="C106" i="52"/>
  <c r="C105" i="52"/>
  <c r="C104" i="52"/>
  <c r="C103" i="52"/>
  <c r="C102" i="52"/>
  <c r="C101" i="52"/>
  <c r="C100" i="52"/>
  <c r="C99" i="52"/>
  <c r="C98" i="52"/>
  <c r="C97" i="52"/>
  <c r="C96" i="52"/>
  <c r="C95" i="52"/>
  <c r="C94" i="52"/>
  <c r="C93" i="52"/>
  <c r="C92" i="52"/>
  <c r="C91" i="52"/>
  <c r="C90" i="52"/>
  <c r="C89" i="52"/>
  <c r="C88" i="52"/>
  <c r="C87" i="52"/>
  <c r="C86" i="52"/>
  <c r="C85" i="52"/>
  <c r="C84" i="52"/>
  <c r="C83" i="52"/>
  <c r="C82" i="52"/>
  <c r="C81" i="52"/>
  <c r="C80" i="52"/>
  <c r="C79" i="52"/>
  <c r="C78" i="52"/>
  <c r="C77" i="52"/>
  <c r="C76" i="52"/>
  <c r="C75" i="52"/>
  <c r="C74" i="52"/>
  <c r="C73" i="52"/>
  <c r="C72" i="52"/>
  <c r="C71" i="52"/>
  <c r="C70" i="52"/>
  <c r="C69" i="52"/>
  <c r="C68" i="52"/>
  <c r="C67" i="52"/>
  <c r="C66" i="52"/>
  <c r="C65" i="52"/>
  <c r="C64" i="52"/>
  <c r="C63" i="52"/>
  <c r="C62" i="52"/>
  <c r="C61" i="52"/>
  <c r="C60" i="52"/>
  <c r="C59" i="52"/>
  <c r="C58" i="52"/>
  <c r="C57" i="52"/>
  <c r="C56" i="52"/>
  <c r="C55" i="52"/>
  <c r="C54" i="52"/>
  <c r="C53" i="52"/>
  <c r="C52" i="52"/>
  <c r="C51" i="52"/>
  <c r="C50" i="52"/>
  <c r="C49" i="52"/>
  <c r="C48" i="52"/>
  <c r="C47" i="52"/>
  <c r="C46" i="52"/>
  <c r="C45" i="52"/>
  <c r="C44" i="52"/>
  <c r="C43" i="52"/>
  <c r="C42" i="52"/>
  <c r="C41" i="52"/>
  <c r="C40" i="52"/>
  <c r="C39" i="52"/>
  <c r="C38" i="52"/>
  <c r="C37" i="52"/>
  <c r="C36" i="52"/>
  <c r="C35" i="52"/>
  <c r="C34" i="52"/>
  <c r="C33" i="52"/>
  <c r="C32" i="52"/>
  <c r="C31" i="52"/>
  <c r="C30" i="52"/>
  <c r="C29" i="52"/>
  <c r="C28" i="52"/>
  <c r="C27" i="52"/>
  <c r="C26" i="52"/>
  <c r="C25" i="52"/>
  <c r="C24" i="52"/>
  <c r="C23" i="52"/>
  <c r="C22" i="52"/>
  <c r="C21" i="52"/>
  <c r="C20" i="52"/>
  <c r="C19" i="52"/>
  <c r="C18" i="52"/>
  <c r="C17" i="52"/>
  <c r="C16" i="52"/>
  <c r="C15" i="52"/>
  <c r="C14" i="52"/>
  <c r="C13" i="52"/>
  <c r="C12" i="52"/>
  <c r="C11" i="52"/>
  <c r="C10" i="52"/>
  <c r="C9" i="52"/>
  <c r="C8" i="52"/>
  <c r="C7" i="52"/>
  <c r="C6" i="52"/>
  <c r="C5" i="52"/>
  <c r="C4" i="52"/>
  <c r="C3" i="52"/>
  <c r="C2" i="52"/>
  <c r="AA51" i="46"/>
  <c r="J51" i="46"/>
  <c r="Z51" i="46" s="1"/>
  <c r="G51" i="46"/>
  <c r="F51" i="46"/>
  <c r="E51" i="46"/>
  <c r="AA50" i="46"/>
  <c r="J50" i="46"/>
  <c r="Z50" i="46" s="1"/>
  <c r="G50" i="46"/>
  <c r="F50" i="46"/>
  <c r="E50" i="46"/>
  <c r="AA49" i="46"/>
  <c r="Z49" i="46"/>
  <c r="J49" i="46"/>
  <c r="N49" i="46" s="1"/>
  <c r="G49" i="46"/>
  <c r="F49" i="46"/>
  <c r="C49" i="46" s="1"/>
  <c r="E49" i="46"/>
  <c r="AA48" i="46"/>
  <c r="J48" i="46"/>
  <c r="Z48" i="46" s="1"/>
  <c r="G48" i="46"/>
  <c r="F48" i="46"/>
  <c r="E48" i="46"/>
  <c r="AA47" i="46"/>
  <c r="J47" i="46"/>
  <c r="N47" i="46" s="1"/>
  <c r="G47" i="46"/>
  <c r="F47" i="46"/>
  <c r="E47" i="46"/>
  <c r="AA46" i="46"/>
  <c r="J46" i="46"/>
  <c r="Z46" i="46" s="1"/>
  <c r="G46" i="46"/>
  <c r="F46" i="46"/>
  <c r="E46" i="46"/>
  <c r="L303" i="37"/>
  <c r="W303" i="37" s="1"/>
  <c r="L304" i="37"/>
  <c r="W304" i="37" s="1"/>
  <c r="L78" i="37"/>
  <c r="W78" i="37" s="1"/>
  <c r="L77" i="37"/>
  <c r="W77" i="37" s="1"/>
  <c r="L208" i="37"/>
  <c r="W208" i="37" s="1"/>
  <c r="BA392" i="37"/>
  <c r="L392" i="37"/>
  <c r="W392" i="37" s="1"/>
  <c r="BA391" i="37"/>
  <c r="L391" i="37"/>
  <c r="W391" i="37" s="1"/>
  <c r="BA164" i="37"/>
  <c r="L164" i="37"/>
  <c r="W164" i="37" s="1"/>
  <c r="BA165" i="37"/>
  <c r="L165" i="37"/>
  <c r="W165" i="37" s="1"/>
  <c r="BA166" i="37"/>
  <c r="L166" i="37"/>
  <c r="W166" i="37" s="1"/>
  <c r="N51" i="46" l="1"/>
  <c r="C51" i="46" s="1"/>
  <c r="B51" i="46"/>
  <c r="O49" i="46"/>
  <c r="B49" i="46"/>
  <c r="AB49" i="46" s="1"/>
  <c r="N50" i="46"/>
  <c r="C47" i="46"/>
  <c r="Z47" i="46"/>
  <c r="N46" i="46"/>
  <c r="O46" i="46" s="1"/>
  <c r="B46" i="46"/>
  <c r="O47" i="46"/>
  <c r="B47" i="46"/>
  <c r="AB47" i="46" s="1"/>
  <c r="N48" i="46"/>
  <c r="C46" i="46"/>
  <c r="L465" i="37"/>
  <c r="W465" i="37" s="1"/>
  <c r="BA390" i="37"/>
  <c r="L390" i="37"/>
  <c r="W390" i="37" s="1"/>
  <c r="L162" i="37"/>
  <c r="W162" i="37" s="1"/>
  <c r="L163" i="37"/>
  <c r="W163" i="37" s="1"/>
  <c r="L161" i="37"/>
  <c r="W161" i="37" s="1"/>
  <c r="W312" i="37"/>
  <c r="W83" i="37"/>
  <c r="W80" i="37"/>
  <c r="L473" i="37"/>
  <c r="W473" i="37" s="1"/>
  <c r="L472" i="37"/>
  <c r="W472" i="37" s="1"/>
  <c r="L471" i="37"/>
  <c r="W471" i="37" s="1"/>
  <c r="L470" i="37"/>
  <c r="W470" i="37" s="1"/>
  <c r="DA123" i="37"/>
  <c r="DA122" i="37"/>
  <c r="BA389" i="37"/>
  <c r="BA388" i="37"/>
  <c r="BA387" i="37"/>
  <c r="BA386" i="37"/>
  <c r="BA385" i="37"/>
  <c r="BA160" i="37"/>
  <c r="BA159" i="37"/>
  <c r="BA158" i="37"/>
  <c r="BA157" i="37"/>
  <c r="BA156" i="37"/>
  <c r="BA155" i="37"/>
  <c r="BA154" i="37"/>
  <c r="BA153" i="37"/>
  <c r="BA152" i="37"/>
  <c r="BA151" i="37"/>
  <c r="BA150" i="37"/>
  <c r="BA149" i="37"/>
  <c r="BA148" i="37"/>
  <c r="BA147" i="37"/>
  <c r="BA146" i="37"/>
  <c r="BA145" i="37"/>
  <c r="BA144" i="37"/>
  <c r="BA143" i="37"/>
  <c r="BA142" i="37"/>
  <c r="BA141" i="37"/>
  <c r="BA140" i="37"/>
  <c r="BA139" i="37"/>
  <c r="BA138" i="37"/>
  <c r="BA137" i="37"/>
  <c r="BA136" i="37"/>
  <c r="BA135" i="37"/>
  <c r="BA134" i="37"/>
  <c r="BA133" i="37"/>
  <c r="BA132" i="37"/>
  <c r="BA131" i="37"/>
  <c r="BA130" i="37"/>
  <c r="BA129" i="37"/>
  <c r="BA128" i="37"/>
  <c r="BA127" i="37"/>
  <c r="BA126" i="37"/>
  <c r="BA125" i="37"/>
  <c r="BA124" i="37"/>
  <c r="BA123" i="37"/>
  <c r="BA122" i="37"/>
  <c r="L160" i="37"/>
  <c r="W160" i="37" s="1"/>
  <c r="L158" i="37"/>
  <c r="W158" i="37" s="1"/>
  <c r="L157" i="37"/>
  <c r="W157" i="37" s="1"/>
  <c r="L159" i="37"/>
  <c r="W159" i="37" s="1"/>
  <c r="P47" i="45"/>
  <c r="P46" i="45"/>
  <c r="P45" i="45"/>
  <c r="P44" i="45"/>
  <c r="P43" i="45"/>
  <c r="P42" i="45"/>
  <c r="P41" i="45"/>
  <c r="P40" i="45"/>
  <c r="P39" i="45"/>
  <c r="P38" i="45"/>
  <c r="P37" i="45"/>
  <c r="P36" i="45"/>
  <c r="P35" i="45"/>
  <c r="P34" i="45"/>
  <c r="P33" i="45"/>
  <c r="P32" i="45"/>
  <c r="P31" i="45"/>
  <c r="P30" i="45"/>
  <c r="P29" i="45"/>
  <c r="P28" i="45"/>
  <c r="P27" i="45"/>
  <c r="P26" i="45"/>
  <c r="P25" i="45"/>
  <c r="P24" i="45"/>
  <c r="P23" i="45"/>
  <c r="P22" i="45"/>
  <c r="P21" i="45"/>
  <c r="P20" i="45"/>
  <c r="P19" i="45"/>
  <c r="P18" i="45"/>
  <c r="P17" i="45"/>
  <c r="P16" i="45"/>
  <c r="P15" i="45"/>
  <c r="P14" i="45"/>
  <c r="P13" i="45"/>
  <c r="P12" i="45"/>
  <c r="P11" i="45"/>
  <c r="P10" i="45"/>
  <c r="P9" i="45"/>
  <c r="P8" i="45"/>
  <c r="P7" i="45"/>
  <c r="P6" i="45"/>
  <c r="P5" i="45"/>
  <c r="P4" i="45"/>
  <c r="AU47" i="45"/>
  <c r="AU46" i="45"/>
  <c r="AU45" i="45"/>
  <c r="AU44" i="45"/>
  <c r="AU43" i="45"/>
  <c r="AU42" i="45"/>
  <c r="AU41" i="45"/>
  <c r="AU40" i="45"/>
  <c r="AU39" i="45"/>
  <c r="AU38" i="45"/>
  <c r="AU37" i="45"/>
  <c r="AU36" i="45"/>
  <c r="AU35" i="45"/>
  <c r="AU33" i="45"/>
  <c r="AU32" i="45"/>
  <c r="AU31" i="45"/>
  <c r="AU30" i="45"/>
  <c r="AU29" i="45"/>
  <c r="AU28" i="45"/>
  <c r="AU27" i="45"/>
  <c r="AU26" i="45"/>
  <c r="AU25" i="45"/>
  <c r="AU24" i="45"/>
  <c r="AU23" i="45"/>
  <c r="AU22" i="45"/>
  <c r="AU21" i="45"/>
  <c r="AU20" i="45"/>
  <c r="AU19" i="45"/>
  <c r="AU18" i="45"/>
  <c r="AU17" i="45"/>
  <c r="AU16" i="45"/>
  <c r="AU15" i="45"/>
  <c r="AU14" i="45"/>
  <c r="AU13" i="45"/>
  <c r="AU12" i="45"/>
  <c r="AU11" i="45"/>
  <c r="AU10" i="45"/>
  <c r="AU9" i="45"/>
  <c r="AU8" i="45"/>
  <c r="AU7" i="45"/>
  <c r="AU6" i="45"/>
  <c r="AU5" i="45"/>
  <c r="AU4" i="45"/>
  <c r="AU34" i="45"/>
  <c r="L331" i="37"/>
  <c r="W331" i="37" s="1"/>
  <c r="L330" i="37"/>
  <c r="W330" i="37" s="1"/>
  <c r="L329" i="37"/>
  <c r="W329" i="37" s="1"/>
  <c r="BW364" i="37"/>
  <c r="BW363" i="37"/>
  <c r="BW362" i="37"/>
  <c r="BW361" i="37"/>
  <c r="BW360" i="37"/>
  <c r="BW359" i="37"/>
  <c r="BW358" i="37"/>
  <c r="BW357" i="37"/>
  <c r="BW356" i="37"/>
  <c r="BW355" i="37"/>
  <c r="AC41" i="45"/>
  <c r="AC40" i="45"/>
  <c r="AC39" i="45"/>
  <c r="AC38" i="45"/>
  <c r="AC37" i="45"/>
  <c r="AC36" i="45"/>
  <c r="AC35" i="45"/>
  <c r="AC34" i="45"/>
  <c r="J47" i="45"/>
  <c r="I47" i="45"/>
  <c r="J46" i="45"/>
  <c r="I46" i="45"/>
  <c r="J45" i="45"/>
  <c r="I45" i="45"/>
  <c r="J44" i="45"/>
  <c r="I44" i="45"/>
  <c r="J43" i="45"/>
  <c r="I43" i="45"/>
  <c r="J42" i="45"/>
  <c r="I42" i="45"/>
  <c r="J41" i="45"/>
  <c r="I41" i="45"/>
  <c r="J40" i="45"/>
  <c r="I40" i="45"/>
  <c r="J39" i="45"/>
  <c r="I39" i="45"/>
  <c r="J38" i="45"/>
  <c r="I38" i="45"/>
  <c r="J37" i="45"/>
  <c r="I37" i="45"/>
  <c r="J36" i="45"/>
  <c r="I36" i="45"/>
  <c r="J35" i="45"/>
  <c r="I35" i="45"/>
  <c r="J34" i="45"/>
  <c r="I34" i="45"/>
  <c r="J33" i="45"/>
  <c r="I33" i="45"/>
  <c r="J32" i="45"/>
  <c r="I32" i="45"/>
  <c r="J31" i="45"/>
  <c r="I31" i="45"/>
  <c r="J30" i="45"/>
  <c r="I30" i="45"/>
  <c r="J29" i="45"/>
  <c r="I29" i="45"/>
  <c r="J28" i="45"/>
  <c r="I28" i="45"/>
  <c r="J27" i="45"/>
  <c r="I27" i="45"/>
  <c r="J26" i="45"/>
  <c r="I26" i="45"/>
  <c r="J25" i="45"/>
  <c r="I25" i="45"/>
  <c r="J24" i="45"/>
  <c r="I24" i="45"/>
  <c r="J23" i="45"/>
  <c r="I23" i="45"/>
  <c r="J22" i="45"/>
  <c r="I22" i="45"/>
  <c r="J21" i="45"/>
  <c r="I21" i="45"/>
  <c r="J20" i="45"/>
  <c r="I20" i="45"/>
  <c r="J19" i="45"/>
  <c r="I19" i="45"/>
  <c r="J18" i="45"/>
  <c r="I18" i="45"/>
  <c r="J17" i="45"/>
  <c r="I17" i="45"/>
  <c r="J16" i="45"/>
  <c r="I16" i="45"/>
  <c r="J15" i="45"/>
  <c r="I15" i="45"/>
  <c r="J14" i="45"/>
  <c r="I14" i="45"/>
  <c r="J13" i="45"/>
  <c r="I13" i="45"/>
  <c r="J12" i="45"/>
  <c r="I12" i="45"/>
  <c r="J11" i="45"/>
  <c r="I11" i="45"/>
  <c r="J10" i="45"/>
  <c r="I10" i="45"/>
  <c r="J9" i="45"/>
  <c r="I9" i="45"/>
  <c r="J8" i="45"/>
  <c r="I8" i="45"/>
  <c r="J7" i="45"/>
  <c r="I7" i="45"/>
  <c r="J6" i="45"/>
  <c r="I6" i="45"/>
  <c r="J5" i="45"/>
  <c r="I5" i="45"/>
  <c r="J4" i="45"/>
  <c r="I4" i="45"/>
  <c r="K47" i="51"/>
  <c r="K46" i="51"/>
  <c r="K45" i="51"/>
  <c r="K44" i="51"/>
  <c r="K43" i="51"/>
  <c r="K42" i="51"/>
  <c r="K41" i="51"/>
  <c r="K40" i="51"/>
  <c r="K39" i="51"/>
  <c r="K38" i="51"/>
  <c r="K37" i="51"/>
  <c r="K36" i="51"/>
  <c r="K35" i="51"/>
  <c r="K34" i="51"/>
  <c r="K33" i="51"/>
  <c r="K32" i="51"/>
  <c r="K31" i="51"/>
  <c r="K30" i="51"/>
  <c r="K29" i="51"/>
  <c r="K28" i="51"/>
  <c r="K27" i="51"/>
  <c r="K26" i="51"/>
  <c r="K25" i="51"/>
  <c r="K24" i="51"/>
  <c r="K23" i="51"/>
  <c r="K22" i="51"/>
  <c r="K21" i="51"/>
  <c r="K20" i="51"/>
  <c r="K19" i="51"/>
  <c r="K18" i="51"/>
  <c r="K17" i="51"/>
  <c r="K16" i="51"/>
  <c r="K15" i="51"/>
  <c r="K14" i="51"/>
  <c r="K13" i="51"/>
  <c r="K12" i="51"/>
  <c r="K11" i="51"/>
  <c r="K10" i="51"/>
  <c r="K9" i="51"/>
  <c r="K8" i="51"/>
  <c r="K7" i="51"/>
  <c r="K6" i="51"/>
  <c r="K5" i="51"/>
  <c r="K4" i="51"/>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4" i="3"/>
  <c r="G23" i="3"/>
  <c r="G22" i="3"/>
  <c r="G21" i="3"/>
  <c r="G20" i="3"/>
  <c r="G19" i="3"/>
  <c r="G18" i="3"/>
  <c r="G25" i="3"/>
  <c r="W8" i="39"/>
  <c r="W7" i="39"/>
  <c r="AB47" i="51"/>
  <c r="AB46" i="51"/>
  <c r="AB45" i="51"/>
  <c r="AB44" i="51"/>
  <c r="AB43" i="51"/>
  <c r="AB42" i="51"/>
  <c r="AB41" i="51"/>
  <c r="AB40" i="51"/>
  <c r="AB39" i="51"/>
  <c r="AB38" i="51"/>
  <c r="AB37" i="51"/>
  <c r="AB36" i="51"/>
  <c r="AB35" i="51"/>
  <c r="AB34" i="51"/>
  <c r="AB33" i="51"/>
  <c r="AB32" i="51"/>
  <c r="AB31" i="51"/>
  <c r="AB30" i="51"/>
  <c r="AB29" i="51"/>
  <c r="AB28" i="51"/>
  <c r="AB27" i="51"/>
  <c r="AB26" i="51"/>
  <c r="AB25" i="51"/>
  <c r="AB24" i="51"/>
  <c r="AB23" i="51"/>
  <c r="AB22" i="51"/>
  <c r="AB21" i="51"/>
  <c r="AB20" i="51"/>
  <c r="AB19" i="51"/>
  <c r="AB18" i="51"/>
  <c r="AB17" i="51"/>
  <c r="AB16" i="51"/>
  <c r="AB15" i="51"/>
  <c r="AB14" i="51"/>
  <c r="AB13" i="51"/>
  <c r="AB12" i="51"/>
  <c r="AB11" i="51"/>
  <c r="AB10" i="51"/>
  <c r="AB9" i="51"/>
  <c r="AB8" i="51"/>
  <c r="AB7" i="51"/>
  <c r="AB6" i="51"/>
  <c r="AB5" i="51"/>
  <c r="AB4" i="51"/>
  <c r="L477" i="37"/>
  <c r="W477" i="37" s="1"/>
  <c r="L476" i="37"/>
  <c r="W476" i="37" s="1"/>
  <c r="L475" i="37"/>
  <c r="W475" i="37" s="1"/>
  <c r="L474" i="37"/>
  <c r="W474" i="37" s="1"/>
  <c r="L469" i="37"/>
  <c r="W469" i="37" s="1"/>
  <c r="L468" i="37"/>
  <c r="W468" i="37" s="1"/>
  <c r="L467" i="37"/>
  <c r="W467" i="37" s="1"/>
  <c r="L466" i="37"/>
  <c r="W466" i="37" s="1"/>
  <c r="C102" i="50"/>
  <c r="C101" i="50"/>
  <c r="C100" i="50"/>
  <c r="C99" i="50"/>
  <c r="C98" i="50"/>
  <c r="C97" i="50"/>
  <c r="C96" i="50"/>
  <c r="C95" i="50"/>
  <c r="C94" i="50"/>
  <c r="C93" i="50"/>
  <c r="C92" i="50"/>
  <c r="C91" i="50"/>
  <c r="C90" i="50"/>
  <c r="C89" i="50"/>
  <c r="C88" i="50"/>
  <c r="C87" i="50"/>
  <c r="C86" i="50"/>
  <c r="C85" i="50"/>
  <c r="C84" i="50"/>
  <c r="C83" i="50"/>
  <c r="C82" i="50"/>
  <c r="C81" i="50"/>
  <c r="C80" i="50"/>
  <c r="C79" i="50"/>
  <c r="C78" i="50"/>
  <c r="C77" i="50"/>
  <c r="C76" i="50"/>
  <c r="C75" i="50"/>
  <c r="C74" i="50"/>
  <c r="C73" i="50"/>
  <c r="C72" i="50"/>
  <c r="C71" i="50"/>
  <c r="C70" i="50"/>
  <c r="C69" i="50"/>
  <c r="C68" i="50"/>
  <c r="C67" i="50"/>
  <c r="C66" i="50"/>
  <c r="C65" i="50"/>
  <c r="C64" i="50"/>
  <c r="C63" i="50"/>
  <c r="C62" i="50"/>
  <c r="C61" i="50"/>
  <c r="C60" i="50"/>
  <c r="C59" i="50"/>
  <c r="C58" i="50"/>
  <c r="C57" i="50"/>
  <c r="C56" i="50"/>
  <c r="C55" i="50"/>
  <c r="C54" i="50"/>
  <c r="C53" i="50"/>
  <c r="C52" i="50"/>
  <c r="C51" i="50"/>
  <c r="C50" i="50"/>
  <c r="C49" i="50"/>
  <c r="C48" i="50"/>
  <c r="C47" i="50"/>
  <c r="C46" i="50"/>
  <c r="C45" i="50"/>
  <c r="C44" i="50"/>
  <c r="C43" i="50"/>
  <c r="C42" i="50"/>
  <c r="C41" i="50"/>
  <c r="C40" i="50"/>
  <c r="C39" i="50"/>
  <c r="C38" i="50"/>
  <c r="C37" i="50"/>
  <c r="C36" i="50"/>
  <c r="C17" i="50"/>
  <c r="C16" i="50"/>
  <c r="C15" i="50"/>
  <c r="C14" i="50"/>
  <c r="C13" i="50"/>
  <c r="C12" i="50"/>
  <c r="C11" i="50"/>
  <c r="C184" i="49"/>
  <c r="C183" i="49"/>
  <c r="C182" i="49"/>
  <c r="C181" i="49"/>
  <c r="C180" i="49"/>
  <c r="C179" i="49"/>
  <c r="C178" i="49"/>
  <c r="C177" i="49"/>
  <c r="C176" i="49"/>
  <c r="C175" i="49"/>
  <c r="C174" i="49"/>
  <c r="C173" i="49"/>
  <c r="C172" i="49"/>
  <c r="C171" i="49"/>
  <c r="C170" i="49"/>
  <c r="C169" i="49"/>
  <c r="C168" i="49"/>
  <c r="C167" i="49"/>
  <c r="C166" i="49"/>
  <c r="C165" i="49"/>
  <c r="C164" i="49"/>
  <c r="C163" i="49"/>
  <c r="C162" i="49"/>
  <c r="C161" i="49"/>
  <c r="C160" i="49"/>
  <c r="C159" i="49"/>
  <c r="C158" i="49"/>
  <c r="C157" i="49"/>
  <c r="C156" i="49"/>
  <c r="C155" i="49"/>
  <c r="C154" i="49"/>
  <c r="C153" i="49"/>
  <c r="C152" i="49"/>
  <c r="C151" i="49"/>
  <c r="C150" i="49"/>
  <c r="C149" i="49"/>
  <c r="C148" i="49"/>
  <c r="C147" i="49"/>
  <c r="C146" i="49"/>
  <c r="C145" i="49"/>
  <c r="C144" i="49"/>
  <c r="C143" i="49"/>
  <c r="C142" i="49"/>
  <c r="C141" i="49"/>
  <c r="C140" i="49"/>
  <c r="C139" i="49"/>
  <c r="C138" i="49"/>
  <c r="C137" i="49"/>
  <c r="C136" i="49"/>
  <c r="C135" i="49"/>
  <c r="C134" i="49"/>
  <c r="C133" i="49"/>
  <c r="C132" i="49"/>
  <c r="C131" i="49"/>
  <c r="C130" i="49"/>
  <c r="C129" i="49"/>
  <c r="C128" i="49"/>
  <c r="C127" i="49"/>
  <c r="C126" i="49"/>
  <c r="C125" i="49"/>
  <c r="C124" i="49"/>
  <c r="C123" i="49"/>
  <c r="C122" i="49"/>
  <c r="C121" i="49"/>
  <c r="C120" i="49"/>
  <c r="C119" i="49"/>
  <c r="C118" i="49"/>
  <c r="C117" i="49"/>
  <c r="C116" i="49"/>
  <c r="C115" i="49"/>
  <c r="C114" i="49"/>
  <c r="C113" i="49"/>
  <c r="C112" i="49"/>
  <c r="C111" i="49"/>
  <c r="C110" i="49"/>
  <c r="C109" i="49"/>
  <c r="C108" i="49"/>
  <c r="C107" i="49"/>
  <c r="C106" i="49"/>
  <c r="C105" i="49"/>
  <c r="C104" i="49"/>
  <c r="C103" i="49"/>
  <c r="C102" i="49"/>
  <c r="C101" i="49"/>
  <c r="C100" i="49"/>
  <c r="C99" i="49"/>
  <c r="C98" i="49"/>
  <c r="C97" i="49"/>
  <c r="C96" i="49"/>
  <c r="C95" i="49"/>
  <c r="C94" i="49"/>
  <c r="C93" i="49"/>
  <c r="C92" i="49"/>
  <c r="C91" i="49"/>
  <c r="C90" i="49"/>
  <c r="C89" i="49"/>
  <c r="C88" i="49"/>
  <c r="C87" i="49"/>
  <c r="C86" i="49"/>
  <c r="C85" i="49"/>
  <c r="C84" i="49"/>
  <c r="C83" i="49"/>
  <c r="C82" i="49"/>
  <c r="C81" i="49"/>
  <c r="C80" i="49"/>
  <c r="C79" i="49"/>
  <c r="C78" i="49"/>
  <c r="C77" i="49"/>
  <c r="C76" i="49"/>
  <c r="C75" i="49"/>
  <c r="C74" i="49"/>
  <c r="C73" i="49"/>
  <c r="C72" i="49"/>
  <c r="C71" i="49"/>
  <c r="C70" i="49"/>
  <c r="C69" i="49"/>
  <c r="C68" i="49"/>
  <c r="C67" i="49"/>
  <c r="C66" i="49"/>
  <c r="C65" i="49"/>
  <c r="C64" i="49"/>
  <c r="C63" i="49"/>
  <c r="C62" i="49"/>
  <c r="C61" i="49"/>
  <c r="C60" i="49"/>
  <c r="C59" i="49"/>
  <c r="C58" i="49"/>
  <c r="C57" i="49"/>
  <c r="C56" i="49"/>
  <c r="C55" i="49"/>
  <c r="C54" i="49"/>
  <c r="C53" i="49"/>
  <c r="C52" i="49"/>
  <c r="C51" i="49"/>
  <c r="C50" i="49"/>
  <c r="C49" i="49"/>
  <c r="C48" i="49"/>
  <c r="C47" i="49"/>
  <c r="C46" i="49"/>
  <c r="C45" i="49"/>
  <c r="C44" i="49"/>
  <c r="C43" i="49"/>
  <c r="C42" i="49"/>
  <c r="C41" i="49"/>
  <c r="C40" i="49"/>
  <c r="C39" i="49"/>
  <c r="C38" i="49"/>
  <c r="C37" i="49"/>
  <c r="C36" i="49"/>
  <c r="C17" i="49"/>
  <c r="C16" i="49"/>
  <c r="C15" i="49"/>
  <c r="C14" i="49"/>
  <c r="C13" i="49"/>
  <c r="C12" i="49"/>
  <c r="C11" i="49"/>
  <c r="C24" i="48"/>
  <c r="C23" i="48"/>
  <c r="C15" i="48"/>
  <c r="C18" i="48"/>
  <c r="C19" i="48"/>
  <c r="C21" i="48"/>
  <c r="C22" i="48"/>
  <c r="C27" i="48"/>
  <c r="C28" i="48"/>
  <c r="B105" i="47"/>
  <c r="AW357" i="37"/>
  <c r="AW358" i="37"/>
  <c r="AW359" i="37"/>
  <c r="AW360" i="37"/>
  <c r="AW361" i="37"/>
  <c r="AW362" i="37"/>
  <c r="AW363" i="37"/>
  <c r="AW364" i="37"/>
  <c r="AW365" i="37"/>
  <c r="AW366" i="37"/>
  <c r="AW367" i="37"/>
  <c r="AW368" i="37"/>
  <c r="AX368" i="37"/>
  <c r="AX367" i="37"/>
  <c r="AX366" i="37"/>
  <c r="AX365" i="37"/>
  <c r="AX364" i="37"/>
  <c r="AX363" i="37"/>
  <c r="AX362" i="37"/>
  <c r="AX361" i="37"/>
  <c r="AX360" i="37"/>
  <c r="AX359" i="37"/>
  <c r="AX358" i="37"/>
  <c r="AX357" i="37"/>
  <c r="AX356" i="37"/>
  <c r="AW356" i="37"/>
  <c r="AX355" i="37"/>
  <c r="AW355" i="37"/>
  <c r="AB95" i="47"/>
  <c r="B26" i="47"/>
  <c r="AB26" i="47" s="1"/>
  <c r="X32" i="44"/>
  <c r="X31" i="44"/>
  <c r="X30" i="44"/>
  <c r="X29" i="44"/>
  <c r="X28" i="44"/>
  <c r="X27" i="44"/>
  <c r="X26" i="44"/>
  <c r="X25" i="44"/>
  <c r="X24" i="44"/>
  <c r="X23" i="44"/>
  <c r="X22" i="44"/>
  <c r="X21" i="44"/>
  <c r="X20" i="44"/>
  <c r="X19" i="44"/>
  <c r="X18" i="44"/>
  <c r="X17" i="44"/>
  <c r="X16" i="44"/>
  <c r="X15" i="44"/>
  <c r="X14" i="44"/>
  <c r="X13" i="44"/>
  <c r="X12" i="44"/>
  <c r="X11" i="44"/>
  <c r="X10" i="44"/>
  <c r="X9" i="44"/>
  <c r="X8" i="44"/>
  <c r="X7" i="44"/>
  <c r="X6" i="44"/>
  <c r="X5" i="44"/>
  <c r="X4" i="44"/>
  <c r="W10" i="38"/>
  <c r="W7" i="38"/>
  <c r="W8" i="38"/>
  <c r="W4" i="38"/>
  <c r="W11" i="38"/>
  <c r="W6" i="38"/>
  <c r="W9" i="38"/>
  <c r="W5" i="38"/>
  <c r="W6" i="39"/>
  <c r="W5" i="39"/>
  <c r="W4" i="39"/>
  <c r="B5" i="47"/>
  <c r="AB5" i="47" s="1"/>
  <c r="B6" i="47"/>
  <c r="AB6" i="47" s="1"/>
  <c r="B7" i="47"/>
  <c r="AB7" i="47" s="1"/>
  <c r="B8" i="47"/>
  <c r="AB8" i="47" s="1"/>
  <c r="B9" i="47"/>
  <c r="AB9" i="47" s="1"/>
  <c r="B10" i="47"/>
  <c r="AB10" i="47" s="1"/>
  <c r="B11" i="47"/>
  <c r="AB11" i="47" s="1"/>
  <c r="B12" i="47"/>
  <c r="AB12" i="47" s="1"/>
  <c r="B13" i="47"/>
  <c r="AB13" i="47" s="1"/>
  <c r="B14" i="47"/>
  <c r="AB14" i="47" s="1"/>
  <c r="B15" i="47"/>
  <c r="AB15" i="47" s="1"/>
  <c r="B16" i="47"/>
  <c r="AB16" i="47" s="1"/>
  <c r="B17" i="47"/>
  <c r="AB17" i="47" s="1"/>
  <c r="B18" i="47"/>
  <c r="AB18" i="47" s="1"/>
  <c r="B19" i="47"/>
  <c r="AB19" i="47" s="1"/>
  <c r="B20" i="47"/>
  <c r="AB20" i="47" s="1"/>
  <c r="B21" i="47"/>
  <c r="AB21" i="47" s="1"/>
  <c r="B22" i="47"/>
  <c r="AB22" i="47" s="1"/>
  <c r="B23" i="47"/>
  <c r="AB23" i="47" s="1"/>
  <c r="B24" i="47"/>
  <c r="AB24" i="47" s="1"/>
  <c r="B25" i="47"/>
  <c r="AB25" i="47" s="1"/>
  <c r="B27" i="47"/>
  <c r="AB27" i="47" s="1"/>
  <c r="B28" i="47"/>
  <c r="AB28" i="47" s="1"/>
  <c r="B29" i="47"/>
  <c r="AB29" i="47" s="1"/>
  <c r="B30" i="47"/>
  <c r="AB30" i="47" s="1"/>
  <c r="B31" i="47"/>
  <c r="AB31" i="47" s="1"/>
  <c r="B32" i="47"/>
  <c r="AB32" i="47" s="1"/>
  <c r="B33" i="47"/>
  <c r="AB33" i="47" s="1"/>
  <c r="B34" i="47"/>
  <c r="AB34" i="47" s="1"/>
  <c r="B35" i="47"/>
  <c r="AB35" i="47" s="1"/>
  <c r="B36" i="47"/>
  <c r="AB36" i="47" s="1"/>
  <c r="B37" i="47"/>
  <c r="AB37" i="47" s="1"/>
  <c r="B38" i="47"/>
  <c r="AB38" i="47" s="1"/>
  <c r="B39" i="47"/>
  <c r="AB39" i="47" s="1"/>
  <c r="B40" i="47"/>
  <c r="AB40" i="47" s="1"/>
  <c r="B41" i="47"/>
  <c r="AB41" i="47" s="1"/>
  <c r="B42" i="47"/>
  <c r="AB42" i="47" s="1"/>
  <c r="B43" i="47"/>
  <c r="AB43" i="47" s="1"/>
  <c r="B44" i="47"/>
  <c r="AB44" i="47" s="1"/>
  <c r="B45" i="47"/>
  <c r="AB45" i="47" s="1"/>
  <c r="B46" i="47"/>
  <c r="AB46" i="47" s="1"/>
  <c r="B47" i="47"/>
  <c r="AB47" i="47" s="1"/>
  <c r="B48" i="47"/>
  <c r="AB48" i="47" s="1"/>
  <c r="B49" i="47"/>
  <c r="AB49" i="47" s="1"/>
  <c r="B50" i="47"/>
  <c r="AB50" i="47" s="1"/>
  <c r="B51" i="47"/>
  <c r="AB51" i="47" s="1"/>
  <c r="B52" i="47"/>
  <c r="AB52" i="47" s="1"/>
  <c r="B53" i="47"/>
  <c r="AB53" i="47" s="1"/>
  <c r="B54" i="47"/>
  <c r="AB54" i="47" s="1"/>
  <c r="B55" i="47"/>
  <c r="AB55" i="47" s="1"/>
  <c r="B56" i="47"/>
  <c r="AB56" i="47" s="1"/>
  <c r="B57" i="47"/>
  <c r="AB57" i="47" s="1"/>
  <c r="B58" i="47"/>
  <c r="AB58" i="47" s="1"/>
  <c r="B59" i="47"/>
  <c r="AB59" i="47" s="1"/>
  <c r="B60" i="47"/>
  <c r="AB60" i="47" s="1"/>
  <c r="B61" i="47"/>
  <c r="AB61" i="47" s="1"/>
  <c r="B62" i="47"/>
  <c r="AB62" i="47" s="1"/>
  <c r="B63" i="47"/>
  <c r="AB63" i="47" s="1"/>
  <c r="B64" i="47"/>
  <c r="AB64" i="47" s="1"/>
  <c r="B65" i="47"/>
  <c r="AB65" i="47" s="1"/>
  <c r="B66" i="47"/>
  <c r="AB66" i="47" s="1"/>
  <c r="B67" i="47"/>
  <c r="AB67" i="47" s="1"/>
  <c r="B68" i="47"/>
  <c r="AB68" i="47" s="1"/>
  <c r="B69" i="47"/>
  <c r="AB69" i="47" s="1"/>
  <c r="B70" i="47"/>
  <c r="AB70" i="47" s="1"/>
  <c r="B71" i="47"/>
  <c r="AB71" i="47" s="1"/>
  <c r="B72" i="47"/>
  <c r="AB72" i="47" s="1"/>
  <c r="B73" i="47"/>
  <c r="AB73" i="47" s="1"/>
  <c r="B74" i="47"/>
  <c r="AB74" i="47" s="1"/>
  <c r="B75" i="47"/>
  <c r="AB75" i="47" s="1"/>
  <c r="B76" i="47"/>
  <c r="AB76" i="47" s="1"/>
  <c r="B77" i="47"/>
  <c r="AB77" i="47" s="1"/>
  <c r="B78" i="47"/>
  <c r="AB78" i="47" s="1"/>
  <c r="B79" i="47"/>
  <c r="AB79" i="47" s="1"/>
  <c r="B80" i="47"/>
  <c r="AB80" i="47" s="1"/>
  <c r="B81" i="47"/>
  <c r="AB81" i="47" s="1"/>
  <c r="B82" i="47"/>
  <c r="AB82" i="47" s="1"/>
  <c r="B83" i="47"/>
  <c r="AB83" i="47" s="1"/>
  <c r="B84" i="47"/>
  <c r="AB84" i="47" s="1"/>
  <c r="B85" i="47"/>
  <c r="AB85" i="47" s="1"/>
  <c r="B86" i="47"/>
  <c r="AB86" i="47" s="1"/>
  <c r="B87" i="47"/>
  <c r="AB87" i="47" s="1"/>
  <c r="B88" i="47"/>
  <c r="AB88" i="47" s="1"/>
  <c r="B89" i="47"/>
  <c r="AB89" i="47" s="1"/>
  <c r="B90" i="47"/>
  <c r="AB90" i="47" s="1"/>
  <c r="B91" i="47"/>
  <c r="AB91" i="47" s="1"/>
  <c r="B92" i="47"/>
  <c r="AB92" i="47" s="1"/>
  <c r="B93" i="47"/>
  <c r="AB93" i="47" s="1"/>
  <c r="B94" i="47"/>
  <c r="AB94" i="47" s="1"/>
  <c r="B95" i="47"/>
  <c r="B96" i="47"/>
  <c r="AB96" i="47" s="1"/>
  <c r="B97" i="47"/>
  <c r="AB97" i="47" s="1"/>
  <c r="B98" i="47"/>
  <c r="AB98" i="47" s="1"/>
  <c r="B99" i="47"/>
  <c r="AB99" i="47" s="1"/>
  <c r="B100" i="47"/>
  <c r="AB100" i="47" s="1"/>
  <c r="B101" i="47"/>
  <c r="AB101" i="47" s="1"/>
  <c r="B102" i="47"/>
  <c r="AB102" i="47" s="1"/>
  <c r="B4" i="47"/>
  <c r="AB4" i="47" s="1"/>
  <c r="L105" i="47"/>
  <c r="K105" i="47"/>
  <c r="J105" i="47"/>
  <c r="I105" i="47"/>
  <c r="H105" i="47"/>
  <c r="G105" i="47"/>
  <c r="F105" i="47"/>
  <c r="E105" i="47"/>
  <c r="D105" i="47"/>
  <c r="C105" i="47"/>
  <c r="AA45" i="46"/>
  <c r="AA44" i="46"/>
  <c r="AA43" i="46"/>
  <c r="AA42" i="46"/>
  <c r="AA41" i="46"/>
  <c r="AA40" i="46"/>
  <c r="AA39" i="46"/>
  <c r="AA38" i="46"/>
  <c r="AA37" i="46"/>
  <c r="AA36" i="46"/>
  <c r="AA35" i="46"/>
  <c r="AA34" i="46"/>
  <c r="AA33" i="46"/>
  <c r="AA32" i="46"/>
  <c r="AA31" i="46"/>
  <c r="AA30" i="46"/>
  <c r="AA29" i="46"/>
  <c r="AA28" i="46"/>
  <c r="AA27" i="46"/>
  <c r="AA26" i="46"/>
  <c r="AA25" i="46"/>
  <c r="AA24" i="46"/>
  <c r="AA23" i="46"/>
  <c r="AA22" i="46"/>
  <c r="AA21" i="46"/>
  <c r="AA20" i="46"/>
  <c r="AA19" i="46"/>
  <c r="AA18" i="46"/>
  <c r="AA17" i="46"/>
  <c r="AA16" i="46"/>
  <c r="AA15" i="46"/>
  <c r="AA14" i="46"/>
  <c r="AA13" i="46"/>
  <c r="AA12" i="46"/>
  <c r="AA11" i="46"/>
  <c r="AA10" i="46"/>
  <c r="AA9" i="46"/>
  <c r="AA8" i="46"/>
  <c r="AA7" i="46"/>
  <c r="AA6" i="46"/>
  <c r="AA5" i="46"/>
  <c r="AA4" i="46"/>
  <c r="J22" i="46"/>
  <c r="Z22" i="46" s="1"/>
  <c r="G22" i="46"/>
  <c r="F22" i="46"/>
  <c r="E22" i="46"/>
  <c r="J7" i="46"/>
  <c r="N7" i="46" s="1"/>
  <c r="O7" i="46" s="1"/>
  <c r="G7" i="46"/>
  <c r="F7" i="46"/>
  <c r="E7" i="46"/>
  <c r="J6" i="46"/>
  <c r="Z6" i="46" s="1"/>
  <c r="G6" i="46"/>
  <c r="F6" i="46"/>
  <c r="E6" i="46"/>
  <c r="J5" i="46"/>
  <c r="Z5" i="46" s="1"/>
  <c r="G5" i="46"/>
  <c r="F5" i="46"/>
  <c r="E5" i="46"/>
  <c r="J4" i="46"/>
  <c r="Z4" i="46" s="1"/>
  <c r="G4" i="46"/>
  <c r="F4" i="46"/>
  <c r="E4" i="46"/>
  <c r="J41" i="46"/>
  <c r="Z41" i="46" s="1"/>
  <c r="G41" i="46"/>
  <c r="F41" i="46"/>
  <c r="E41" i="46"/>
  <c r="J40" i="46"/>
  <c r="N40" i="46" s="1"/>
  <c r="O40" i="46" s="1"/>
  <c r="G40" i="46"/>
  <c r="F40" i="46"/>
  <c r="E40" i="46"/>
  <c r="J39" i="46"/>
  <c r="N39" i="46" s="1"/>
  <c r="O39" i="46" s="1"/>
  <c r="G39" i="46"/>
  <c r="F39" i="46"/>
  <c r="E39" i="46"/>
  <c r="J38" i="46"/>
  <c r="Z38" i="46" s="1"/>
  <c r="G38" i="46"/>
  <c r="F38" i="46"/>
  <c r="E38" i="46"/>
  <c r="J11" i="46"/>
  <c r="N11" i="46" s="1"/>
  <c r="O11" i="46" s="1"/>
  <c r="G11" i="46"/>
  <c r="F11" i="46"/>
  <c r="E11" i="46"/>
  <c r="J10" i="46"/>
  <c r="Z10" i="46" s="1"/>
  <c r="G10" i="46"/>
  <c r="F10" i="46"/>
  <c r="E10" i="46"/>
  <c r="J9" i="46"/>
  <c r="N9" i="46" s="1"/>
  <c r="O9" i="46" s="1"/>
  <c r="G9" i="46"/>
  <c r="F9" i="46"/>
  <c r="E9" i="46"/>
  <c r="J8" i="46"/>
  <c r="N8" i="46" s="1"/>
  <c r="O8" i="46" s="1"/>
  <c r="G8" i="46"/>
  <c r="F8" i="46"/>
  <c r="E8" i="46"/>
  <c r="J45" i="46"/>
  <c r="Z45" i="46" s="1"/>
  <c r="G45" i="46"/>
  <c r="F45" i="46"/>
  <c r="E45" i="46"/>
  <c r="J44" i="46"/>
  <c r="N44" i="46" s="1"/>
  <c r="O44" i="46" s="1"/>
  <c r="G44" i="46"/>
  <c r="F44" i="46"/>
  <c r="E44" i="46"/>
  <c r="J43" i="46"/>
  <c r="N43" i="46" s="1"/>
  <c r="O43" i="46" s="1"/>
  <c r="G43" i="46"/>
  <c r="F43" i="46"/>
  <c r="E43" i="46"/>
  <c r="J42" i="46"/>
  <c r="Z42" i="46" s="1"/>
  <c r="G42" i="46"/>
  <c r="F42" i="46"/>
  <c r="E42" i="46"/>
  <c r="J23" i="46"/>
  <c r="N23" i="46" s="1"/>
  <c r="O23" i="46" s="1"/>
  <c r="G23" i="46"/>
  <c r="F23" i="46"/>
  <c r="E23" i="46"/>
  <c r="J21" i="46"/>
  <c r="N21" i="46" s="1"/>
  <c r="O21" i="46" s="1"/>
  <c r="G21" i="46"/>
  <c r="F21" i="46"/>
  <c r="E21" i="46"/>
  <c r="J20" i="46"/>
  <c r="N20" i="46" s="1"/>
  <c r="O20" i="46" s="1"/>
  <c r="G20" i="46"/>
  <c r="F20" i="46"/>
  <c r="E20" i="46"/>
  <c r="J19" i="46"/>
  <c r="N19" i="46" s="1"/>
  <c r="O19" i="46" s="1"/>
  <c r="G19" i="46"/>
  <c r="F19" i="46"/>
  <c r="E19" i="46"/>
  <c r="J18" i="46"/>
  <c r="Z18" i="46" s="1"/>
  <c r="G18" i="46"/>
  <c r="F18" i="46"/>
  <c r="E18" i="46"/>
  <c r="J17" i="46"/>
  <c r="Z17" i="46" s="1"/>
  <c r="G17" i="46"/>
  <c r="F17" i="46"/>
  <c r="E17" i="46"/>
  <c r="J16" i="46"/>
  <c r="N16" i="46" s="1"/>
  <c r="O16" i="46" s="1"/>
  <c r="G16" i="46"/>
  <c r="F16" i="46"/>
  <c r="E16" i="46"/>
  <c r="J15" i="46"/>
  <c r="N15" i="46" s="1"/>
  <c r="O15" i="46" s="1"/>
  <c r="G15" i="46"/>
  <c r="F15" i="46"/>
  <c r="E15" i="46"/>
  <c r="J14" i="46"/>
  <c r="Z14" i="46" s="1"/>
  <c r="G14" i="46"/>
  <c r="F14" i="46"/>
  <c r="E14" i="46"/>
  <c r="J13" i="46"/>
  <c r="N13" i="46" s="1"/>
  <c r="O13" i="46" s="1"/>
  <c r="G13" i="46"/>
  <c r="F13" i="46"/>
  <c r="E13" i="46"/>
  <c r="J12" i="46"/>
  <c r="N12" i="46" s="1"/>
  <c r="O12" i="46" s="1"/>
  <c r="G12" i="46"/>
  <c r="F12" i="46"/>
  <c r="E12" i="46"/>
  <c r="J30" i="46"/>
  <c r="Z30" i="46" s="1"/>
  <c r="G30" i="46"/>
  <c r="F30" i="46"/>
  <c r="E30" i="46"/>
  <c r="J29" i="46"/>
  <c r="Z29" i="46" s="1"/>
  <c r="G29" i="46"/>
  <c r="F29" i="46"/>
  <c r="E29" i="46"/>
  <c r="J28" i="46"/>
  <c r="N28" i="46" s="1"/>
  <c r="O28" i="46" s="1"/>
  <c r="G28" i="46"/>
  <c r="F28" i="46"/>
  <c r="E28" i="46"/>
  <c r="J27" i="46"/>
  <c r="N27" i="46" s="1"/>
  <c r="O27" i="46" s="1"/>
  <c r="G27" i="46"/>
  <c r="F27" i="46"/>
  <c r="E27" i="46"/>
  <c r="J26" i="46"/>
  <c r="Z26" i="46" s="1"/>
  <c r="G26" i="46"/>
  <c r="F26" i="46"/>
  <c r="E26" i="46"/>
  <c r="J25" i="46"/>
  <c r="N25" i="46" s="1"/>
  <c r="O25" i="46" s="1"/>
  <c r="G25" i="46"/>
  <c r="F25" i="46"/>
  <c r="E25" i="46"/>
  <c r="J24" i="46"/>
  <c r="N24" i="46" s="1"/>
  <c r="O24" i="46" s="1"/>
  <c r="G24" i="46"/>
  <c r="F24" i="46"/>
  <c r="E24" i="46"/>
  <c r="J37" i="46"/>
  <c r="Z37" i="46" s="1"/>
  <c r="G37" i="46"/>
  <c r="F37" i="46"/>
  <c r="E37" i="46"/>
  <c r="J36" i="46"/>
  <c r="N36" i="46" s="1"/>
  <c r="O36" i="46" s="1"/>
  <c r="G36" i="46"/>
  <c r="F36" i="46"/>
  <c r="E36" i="46"/>
  <c r="J35" i="46"/>
  <c r="Z35" i="46" s="1"/>
  <c r="G35" i="46"/>
  <c r="F35" i="46"/>
  <c r="E35" i="46"/>
  <c r="J34" i="46"/>
  <c r="Z34" i="46" s="1"/>
  <c r="G34" i="46"/>
  <c r="F34" i="46"/>
  <c r="E34" i="46"/>
  <c r="J33" i="46"/>
  <c r="Z33" i="46" s="1"/>
  <c r="G33" i="46"/>
  <c r="F33" i="46"/>
  <c r="E33" i="46"/>
  <c r="J32" i="46"/>
  <c r="N32" i="46" s="1"/>
  <c r="O32" i="46" s="1"/>
  <c r="G32" i="46"/>
  <c r="F32" i="46"/>
  <c r="E32" i="46"/>
  <c r="J31" i="46"/>
  <c r="N31" i="46" s="1"/>
  <c r="O31" i="46" s="1"/>
  <c r="G31" i="46"/>
  <c r="F31" i="46"/>
  <c r="E31" i="46"/>
  <c r="O51" i="46" l="1"/>
  <c r="AB51" i="46" s="1"/>
  <c r="B50" i="46"/>
  <c r="C50" i="46"/>
  <c r="O50" i="46"/>
  <c r="AB46" i="46"/>
  <c r="B48" i="46"/>
  <c r="C48" i="46"/>
  <c r="O48" i="46"/>
  <c r="Z8" i="46"/>
  <c r="Z19" i="46"/>
  <c r="N17" i="46"/>
  <c r="O17" i="46" s="1"/>
  <c r="Z39" i="46"/>
  <c r="N41" i="46"/>
  <c r="O41" i="46" s="1"/>
  <c r="N30" i="46"/>
  <c r="O30" i="46" s="1"/>
  <c r="Z27" i="46"/>
  <c r="N18" i="46"/>
  <c r="O18" i="46" s="1"/>
  <c r="N33" i="46"/>
  <c r="O33" i="46" s="1"/>
  <c r="N45" i="46"/>
  <c r="O45" i="46" s="1"/>
  <c r="Z11" i="46"/>
  <c r="Z20" i="46"/>
  <c r="Z31" i="46"/>
  <c r="Z40" i="46"/>
  <c r="N4" i="46"/>
  <c r="O4" i="46" s="1"/>
  <c r="N37" i="46"/>
  <c r="O37" i="46" s="1"/>
  <c r="Z12" i="46"/>
  <c r="Z23" i="46"/>
  <c r="Z32" i="46"/>
  <c r="Z43" i="46"/>
  <c r="N5" i="46"/>
  <c r="O5" i="46" s="1"/>
  <c r="N29" i="46"/>
  <c r="O29" i="46" s="1"/>
  <c r="N38" i="46"/>
  <c r="O38" i="46" s="1"/>
  <c r="Z15" i="46"/>
  <c r="Z24" i="46"/>
  <c r="N6" i="46"/>
  <c r="O6" i="46" s="1"/>
  <c r="N10" i="46"/>
  <c r="O10" i="46" s="1"/>
  <c r="N14" i="46"/>
  <c r="O14" i="46" s="1"/>
  <c r="N22" i="46"/>
  <c r="O22" i="46" s="1"/>
  <c r="N26" i="46"/>
  <c r="O26" i="46" s="1"/>
  <c r="N34" i="46"/>
  <c r="O34" i="46" s="1"/>
  <c r="N42" i="46"/>
  <c r="O42" i="46" s="1"/>
  <c r="Z36" i="46"/>
  <c r="Z44" i="46"/>
  <c r="N35" i="46"/>
  <c r="O35" i="46" s="1"/>
  <c r="Z9" i="46"/>
  <c r="Z13" i="46"/>
  <c r="Z21" i="46"/>
  <c r="Z25" i="46"/>
  <c r="C16" i="46"/>
  <c r="Z7" i="46"/>
  <c r="Z16" i="46"/>
  <c r="Z28" i="46"/>
  <c r="B28" i="46"/>
  <c r="C43" i="46"/>
  <c r="C9" i="46"/>
  <c r="C39" i="46"/>
  <c r="C20" i="46"/>
  <c r="B36" i="46"/>
  <c r="B27" i="46"/>
  <c r="C23" i="46"/>
  <c r="B26" i="46"/>
  <c r="B30" i="46"/>
  <c r="B19" i="46"/>
  <c r="C45" i="46"/>
  <c r="B8" i="46"/>
  <c r="C11" i="46"/>
  <c r="B4" i="46"/>
  <c r="C7" i="46"/>
  <c r="B31" i="46"/>
  <c r="C32" i="46"/>
  <c r="C34" i="46"/>
  <c r="B24" i="46"/>
  <c r="B12" i="46"/>
  <c r="B13" i="46"/>
  <c r="B17" i="46"/>
  <c r="B21" i="46"/>
  <c r="B40" i="46"/>
  <c r="B6" i="46"/>
  <c r="B25" i="46"/>
  <c r="B44" i="46"/>
  <c r="B35" i="46"/>
  <c r="B29" i="46"/>
  <c r="B32" i="46"/>
  <c r="C36" i="46"/>
  <c r="C24" i="46"/>
  <c r="C26" i="46"/>
  <c r="C28" i="46"/>
  <c r="C30" i="46"/>
  <c r="C13" i="46"/>
  <c r="C31" i="46"/>
  <c r="C35" i="46"/>
  <c r="C25" i="46"/>
  <c r="C27" i="46"/>
  <c r="C29" i="46"/>
  <c r="C12" i="46"/>
  <c r="B16" i="46"/>
  <c r="B20" i="46"/>
  <c r="B23" i="46"/>
  <c r="B43" i="46"/>
  <c r="B45" i="46"/>
  <c r="B9" i="46"/>
  <c r="AB9" i="46" s="1"/>
  <c r="B11" i="46"/>
  <c r="B39" i="46"/>
  <c r="AB39" i="46" s="1"/>
  <c r="B7" i="46"/>
  <c r="B15" i="46"/>
  <c r="C17" i="46"/>
  <c r="C19" i="46"/>
  <c r="C21" i="46"/>
  <c r="C44" i="46"/>
  <c r="C8" i="46"/>
  <c r="C10" i="46"/>
  <c r="C38" i="46"/>
  <c r="C40" i="46"/>
  <c r="C4" i="46"/>
  <c r="C6" i="46"/>
  <c r="C15" i="46"/>
  <c r="AB50" i="46" l="1"/>
  <c r="B41" i="46"/>
  <c r="AB21" i="46"/>
  <c r="AB24" i="46"/>
  <c r="AB32" i="46"/>
  <c r="AB25" i="46"/>
  <c r="AB48" i="46"/>
  <c r="C18" i="46"/>
  <c r="AB30" i="46"/>
  <c r="AB16" i="46"/>
  <c r="B10" i="46"/>
  <c r="C37" i="46"/>
  <c r="B38" i="46"/>
  <c r="AB38" i="46" s="1"/>
  <c r="B42" i="46"/>
  <c r="B37" i="46"/>
  <c r="AB36" i="46"/>
  <c r="C42" i="46"/>
  <c r="C14" i="46"/>
  <c r="AB45" i="46"/>
  <c r="B18" i="46"/>
  <c r="AB18" i="46" s="1"/>
  <c r="B14" i="46"/>
  <c r="AB10" i="46"/>
  <c r="AB12" i="46"/>
  <c r="AB31" i="46"/>
  <c r="B34" i="46"/>
  <c r="AB34" i="46" s="1"/>
  <c r="AB11" i="46"/>
  <c r="AB35" i="46"/>
  <c r="AB6" i="46"/>
  <c r="AB17" i="46"/>
  <c r="AB4" i="46"/>
  <c r="AB8" i="46"/>
  <c r="AB28" i="46"/>
  <c r="AB43" i="46"/>
  <c r="AB29" i="46"/>
  <c r="AB19" i="46"/>
  <c r="AB15" i="46"/>
  <c r="AB23" i="46"/>
  <c r="AB7" i="46"/>
  <c r="AB20" i="46"/>
  <c r="AB44" i="46"/>
  <c r="AB40" i="46"/>
  <c r="AB13" i="46"/>
  <c r="C41" i="46"/>
  <c r="AB41" i="46" s="1"/>
  <c r="AB26" i="46"/>
  <c r="AB27" i="46"/>
  <c r="B5" i="46"/>
  <c r="B33" i="46"/>
  <c r="C33" i="46"/>
  <c r="B22" i="46"/>
  <c r="C5" i="46"/>
  <c r="C22" i="46"/>
  <c r="AK34" i="43"/>
  <c r="AK71" i="43"/>
  <c r="AK70" i="43"/>
  <c r="AK68" i="43"/>
  <c r="AK64" i="43"/>
  <c r="AK63" i="43"/>
  <c r="AK62" i="43"/>
  <c r="AK59" i="43"/>
  <c r="AK52" i="43"/>
  <c r="AK44" i="43"/>
  <c r="AK35" i="43"/>
  <c r="AK33" i="43"/>
  <c r="AK32" i="43"/>
  <c r="AK31" i="43"/>
  <c r="AK18" i="43"/>
  <c r="AK8" i="43"/>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5"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1" i="41"/>
  <c r="E10" i="41"/>
  <c r="E9" i="41"/>
  <c r="E8" i="41"/>
  <c r="E7" i="41"/>
  <c r="E6" i="41"/>
  <c r="E5" i="41"/>
  <c r="E4" i="41"/>
  <c r="B4" i="41"/>
  <c r="A5" i="41"/>
  <c r="I5" i="41" s="1"/>
  <c r="A6" i="41"/>
  <c r="I6" i="41" s="1"/>
  <c r="A7" i="41"/>
  <c r="I7" i="41" s="1"/>
  <c r="A8" i="41"/>
  <c r="I8" i="41" s="1"/>
  <c r="A9" i="41"/>
  <c r="I9" i="41" s="1"/>
  <c r="A10" i="41"/>
  <c r="I10" i="41" s="1"/>
  <c r="A11" i="41"/>
  <c r="I11" i="41" s="1"/>
  <c r="A12" i="41"/>
  <c r="I12" i="41" s="1"/>
  <c r="A13" i="41"/>
  <c r="I13" i="41" s="1"/>
  <c r="A14" i="41"/>
  <c r="I14" i="41" s="1"/>
  <c r="A15" i="41"/>
  <c r="I15" i="41" s="1"/>
  <c r="A16" i="41"/>
  <c r="I16" i="41" s="1"/>
  <c r="A17" i="41"/>
  <c r="I17" i="41" s="1"/>
  <c r="A18" i="41"/>
  <c r="I18" i="41" s="1"/>
  <c r="A19" i="41"/>
  <c r="I19" i="41" s="1"/>
  <c r="A20" i="41"/>
  <c r="I20" i="41" s="1"/>
  <c r="A21" i="41"/>
  <c r="I21" i="41" s="1"/>
  <c r="A22" i="41"/>
  <c r="I22" i="41" s="1"/>
  <c r="A23" i="41"/>
  <c r="I23" i="41" s="1"/>
  <c r="A24" i="41"/>
  <c r="I24" i="41" s="1"/>
  <c r="A25" i="41"/>
  <c r="I25" i="41" s="1"/>
  <c r="A26" i="41"/>
  <c r="I26" i="41" s="1"/>
  <c r="A27" i="41"/>
  <c r="I27" i="41" s="1"/>
  <c r="A28" i="41"/>
  <c r="I28" i="41" s="1"/>
  <c r="A29" i="41"/>
  <c r="I29" i="41" s="1"/>
  <c r="A30" i="41"/>
  <c r="I30" i="41" s="1"/>
  <c r="A31" i="41"/>
  <c r="I31" i="41" s="1"/>
  <c r="A32" i="41"/>
  <c r="I32" i="41" s="1"/>
  <c r="A33" i="41"/>
  <c r="I33" i="41" s="1"/>
  <c r="A34" i="41"/>
  <c r="I34" i="41" s="1"/>
  <c r="A35" i="41"/>
  <c r="I35" i="41" s="1"/>
  <c r="A36" i="41"/>
  <c r="I36" i="41" s="1"/>
  <c r="A37" i="41"/>
  <c r="I37" i="41" s="1"/>
  <c r="A38" i="41"/>
  <c r="I38" i="41" s="1"/>
  <c r="A39" i="41"/>
  <c r="I39" i="41" s="1"/>
  <c r="A40" i="41"/>
  <c r="I40" i="41" s="1"/>
  <c r="A41" i="41"/>
  <c r="I41" i="41" s="1"/>
  <c r="A42" i="41"/>
  <c r="I42" i="41" s="1"/>
  <c r="A43" i="41"/>
  <c r="I43" i="41" s="1"/>
  <c r="A44" i="41"/>
  <c r="I44" i="41" s="1"/>
  <c r="A45" i="41"/>
  <c r="I45" i="41" s="1"/>
  <c r="A46" i="41"/>
  <c r="I46" i="41" s="1"/>
  <c r="A47" i="41"/>
  <c r="I47" i="41" s="1"/>
  <c r="A48" i="41"/>
  <c r="I48" i="41" s="1"/>
  <c r="A49" i="41"/>
  <c r="I49" i="41" s="1"/>
  <c r="A50" i="41"/>
  <c r="I50" i="41" s="1"/>
  <c r="A51" i="41"/>
  <c r="I51" i="41" s="1"/>
  <c r="A52" i="41"/>
  <c r="I52" i="41" s="1"/>
  <c r="A53" i="41"/>
  <c r="I53" i="41" s="1"/>
  <c r="A54" i="41"/>
  <c r="I54" i="41" s="1"/>
  <c r="A55" i="41"/>
  <c r="I55" i="41" s="1"/>
  <c r="A56" i="41"/>
  <c r="I56" i="41" s="1"/>
  <c r="A57" i="41"/>
  <c r="I57" i="41" s="1"/>
  <c r="A58" i="41"/>
  <c r="I58" i="41" s="1"/>
  <c r="A59" i="41"/>
  <c r="I59" i="41" s="1"/>
  <c r="A60" i="41"/>
  <c r="I60" i="41" s="1"/>
  <c r="A61" i="41"/>
  <c r="I61" i="41" s="1"/>
  <c r="A62" i="41"/>
  <c r="I62" i="41" s="1"/>
  <c r="A63" i="41"/>
  <c r="I63" i="41" s="1"/>
  <c r="A64" i="41"/>
  <c r="I64" i="41" s="1"/>
  <c r="A65" i="41"/>
  <c r="I65" i="41" s="1"/>
  <c r="A66" i="41"/>
  <c r="I66" i="41" s="1"/>
  <c r="A67" i="41"/>
  <c r="I67" i="41" s="1"/>
  <c r="A68" i="41"/>
  <c r="I68" i="41" s="1"/>
  <c r="A4" i="41"/>
  <c r="I4" i="41" s="1"/>
  <c r="D43" i="40"/>
  <c r="D42" i="40"/>
  <c r="D41" i="40"/>
  <c r="D40" i="40"/>
  <c r="D39" i="40"/>
  <c r="D38" i="40"/>
  <c r="D37" i="40"/>
  <c r="D36" i="40"/>
  <c r="D35" i="40"/>
  <c r="D34" i="40"/>
  <c r="D33" i="40"/>
  <c r="D32" i="40"/>
  <c r="D31" i="40"/>
  <c r="D30" i="40"/>
  <c r="D29" i="40"/>
  <c r="D28" i="40"/>
  <c r="D27" i="40"/>
  <c r="D26" i="40"/>
  <c r="D25" i="40"/>
  <c r="D24" i="40"/>
  <c r="D23" i="40"/>
  <c r="D22" i="40"/>
  <c r="D21" i="40"/>
  <c r="D20" i="40"/>
  <c r="D19" i="40"/>
  <c r="D18" i="40"/>
  <c r="D17" i="40"/>
  <c r="D16" i="40"/>
  <c r="D15" i="40"/>
  <c r="D14" i="40"/>
  <c r="D13" i="40"/>
  <c r="D12" i="40"/>
  <c r="D11" i="40"/>
  <c r="D10" i="40"/>
  <c r="D9" i="40"/>
  <c r="D8" i="40"/>
  <c r="D7" i="40"/>
  <c r="D6" i="40"/>
  <c r="D5" i="40"/>
  <c r="D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 i="40"/>
  <c r="AP364" i="37"/>
  <c r="AP363" i="37"/>
  <c r="AP362" i="37"/>
  <c r="AP361" i="37"/>
  <c r="AP360" i="37"/>
  <c r="AP359" i="37"/>
  <c r="AP358" i="37"/>
  <c r="AP357" i="37"/>
  <c r="AP356" i="37"/>
  <c r="AP355" i="37"/>
  <c r="L328" i="37"/>
  <c r="W328" i="37" s="1"/>
  <c r="L327" i="37"/>
  <c r="W327" i="37" s="1"/>
  <c r="E5" i="31"/>
  <c r="W5" i="31" s="1"/>
  <c r="E6" i="31"/>
  <c r="W6" i="31" s="1"/>
  <c r="E7" i="31"/>
  <c r="W7" i="31" s="1"/>
  <c r="E8" i="31"/>
  <c r="W8" i="31" s="1"/>
  <c r="E9" i="31"/>
  <c r="W9" i="31" s="1"/>
  <c r="E10" i="31"/>
  <c r="W10" i="31" s="1"/>
  <c r="E11" i="31"/>
  <c r="W11" i="31" s="1"/>
  <c r="E12" i="31"/>
  <c r="W12" i="31" s="1"/>
  <c r="E13" i="31"/>
  <c r="W13" i="31" s="1"/>
  <c r="E14" i="31"/>
  <c r="W14" i="31" s="1"/>
  <c r="E15" i="31"/>
  <c r="W15" i="31" s="1"/>
  <c r="E16" i="31"/>
  <c r="W16" i="31" s="1"/>
  <c r="E17" i="31"/>
  <c r="W17" i="31" s="1"/>
  <c r="E18" i="31"/>
  <c r="W18" i="31" s="1"/>
  <c r="E19" i="31"/>
  <c r="W19" i="31" s="1"/>
  <c r="E20" i="31"/>
  <c r="W20" i="31" s="1"/>
  <c r="E21" i="31"/>
  <c r="W21" i="31" s="1"/>
  <c r="E22" i="31"/>
  <c r="W22" i="31" s="1"/>
  <c r="E23" i="31"/>
  <c r="W23" i="31" s="1"/>
  <c r="E24" i="31"/>
  <c r="W24" i="31" s="1"/>
  <c r="E25" i="31"/>
  <c r="W25" i="31" s="1"/>
  <c r="E26" i="31"/>
  <c r="W26" i="31" s="1"/>
  <c r="E27" i="31"/>
  <c r="W27" i="31" s="1"/>
  <c r="E28" i="31"/>
  <c r="W28" i="31" s="1"/>
  <c r="E29" i="31"/>
  <c r="W29" i="31" s="1"/>
  <c r="E30" i="31"/>
  <c r="W30" i="31" s="1"/>
  <c r="E31" i="31"/>
  <c r="W31" i="31" s="1"/>
  <c r="E32" i="31"/>
  <c r="W32" i="31" s="1"/>
  <c r="E33" i="31"/>
  <c r="W33" i="31" s="1"/>
  <c r="E34" i="31"/>
  <c r="W34" i="31" s="1"/>
  <c r="E35" i="31"/>
  <c r="W35" i="31" s="1"/>
  <c r="E36" i="31"/>
  <c r="W36" i="31" s="1"/>
  <c r="E37" i="31"/>
  <c r="W37" i="31" s="1"/>
  <c r="E38" i="31"/>
  <c r="W38" i="31" s="1"/>
  <c r="E39" i="31"/>
  <c r="W39" i="31" s="1"/>
  <c r="E40" i="31"/>
  <c r="W40" i="31" s="1"/>
  <c r="E41" i="31"/>
  <c r="W41" i="31" s="1"/>
  <c r="E42" i="31"/>
  <c r="W42" i="31" s="1"/>
  <c r="E43" i="31"/>
  <c r="W43" i="31" s="1"/>
  <c r="E44" i="31"/>
  <c r="W44" i="31" s="1"/>
  <c r="E45" i="31"/>
  <c r="W45" i="31" s="1"/>
  <c r="E46" i="31"/>
  <c r="W46" i="31" s="1"/>
  <c r="E47" i="31"/>
  <c r="W47" i="31" s="1"/>
  <c r="E48" i="31"/>
  <c r="W48" i="31" s="1"/>
  <c r="E49" i="31"/>
  <c r="W49" i="31" s="1"/>
  <c r="E50" i="31"/>
  <c r="W50" i="31" s="1"/>
  <c r="E51" i="31"/>
  <c r="W51" i="31" s="1"/>
  <c r="E52" i="31"/>
  <c r="W52" i="31" s="1"/>
  <c r="E53" i="31"/>
  <c r="W53" i="31" s="1"/>
  <c r="E54" i="31"/>
  <c r="W54" i="31" s="1"/>
  <c r="E55" i="31"/>
  <c r="W55" i="31" s="1"/>
  <c r="E56" i="31"/>
  <c r="W56" i="31" s="1"/>
  <c r="E57" i="31"/>
  <c r="W57" i="31" s="1"/>
  <c r="E58" i="31"/>
  <c r="W58" i="31" s="1"/>
  <c r="E59" i="31"/>
  <c r="W59" i="31" s="1"/>
  <c r="E4" i="31"/>
  <c r="W4" i="31" s="1"/>
  <c r="L417" i="37"/>
  <c r="W417" i="37" s="1"/>
  <c r="L416" i="37"/>
  <c r="W416" i="37" s="1"/>
  <c r="L415" i="37"/>
  <c r="W415" i="37" s="1"/>
  <c r="L103" i="37"/>
  <c r="W103" i="37" s="1"/>
  <c r="L81" i="37"/>
  <c r="W81" i="37" s="1"/>
  <c r="L82" i="37"/>
  <c r="W82" i="37" s="1"/>
  <c r="L84" i="37"/>
  <c r="W84" i="37" s="1"/>
  <c r="L85" i="37"/>
  <c r="W85" i="37" s="1"/>
  <c r="L86" i="37"/>
  <c r="W86" i="37" s="1"/>
  <c r="L87" i="37"/>
  <c r="W87" i="37" s="1"/>
  <c r="L88" i="37"/>
  <c r="W88" i="37" s="1"/>
  <c r="L89" i="37"/>
  <c r="W89" i="37" s="1"/>
  <c r="L90" i="37"/>
  <c r="W90" i="37" s="1"/>
  <c r="L91" i="37"/>
  <c r="W91" i="37" s="1"/>
  <c r="L92" i="37"/>
  <c r="W92" i="37" s="1"/>
  <c r="L93" i="37"/>
  <c r="W93" i="37" s="1"/>
  <c r="L94" i="37"/>
  <c r="W94" i="37" s="1"/>
  <c r="L95" i="37"/>
  <c r="W95" i="37" s="1"/>
  <c r="L96" i="37"/>
  <c r="W96" i="37" s="1"/>
  <c r="L97" i="37"/>
  <c r="W97" i="37" s="1"/>
  <c r="L98" i="37"/>
  <c r="W98" i="37" s="1"/>
  <c r="L99" i="37"/>
  <c r="W99" i="37" s="1"/>
  <c r="L100" i="37"/>
  <c r="W100" i="37" s="1"/>
  <c r="L101" i="37"/>
  <c r="W101" i="37" s="1"/>
  <c r="L102" i="37"/>
  <c r="W102" i="37" s="1"/>
  <c r="L464" i="37"/>
  <c r="W464" i="37" s="1"/>
  <c r="L463" i="37"/>
  <c r="W463" i="37" s="1"/>
  <c r="L462" i="37"/>
  <c r="W462" i="37" s="1"/>
  <c r="L461" i="37"/>
  <c r="W461" i="37" s="1"/>
  <c r="L460" i="37"/>
  <c r="W460" i="37" s="1"/>
  <c r="L459" i="37"/>
  <c r="W459" i="37" s="1"/>
  <c r="L458" i="37"/>
  <c r="W458" i="37" s="1"/>
  <c r="L457" i="37"/>
  <c r="W457" i="37" s="1"/>
  <c r="L456" i="37"/>
  <c r="W456" i="37" s="1"/>
  <c r="L455" i="37"/>
  <c r="W455" i="37" s="1"/>
  <c r="L454" i="37"/>
  <c r="W454" i="37" s="1"/>
  <c r="L453" i="37"/>
  <c r="W453" i="37" s="1"/>
  <c r="L452" i="37"/>
  <c r="W452" i="37" s="1"/>
  <c r="L451" i="37"/>
  <c r="W451" i="37" s="1"/>
  <c r="L450" i="37"/>
  <c r="W450" i="37" s="1"/>
  <c r="L449" i="37"/>
  <c r="W449" i="37" s="1"/>
  <c r="L448" i="37"/>
  <c r="W448" i="37" s="1"/>
  <c r="L447" i="37"/>
  <c r="W447" i="37" s="1"/>
  <c r="L446" i="37"/>
  <c r="W446" i="37" s="1"/>
  <c r="L445" i="37"/>
  <c r="W445" i="37" s="1"/>
  <c r="L444" i="37"/>
  <c r="W444" i="37" s="1"/>
  <c r="L443" i="37"/>
  <c r="W443" i="37" s="1"/>
  <c r="L442" i="37"/>
  <c r="W442" i="37" s="1"/>
  <c r="L441" i="37"/>
  <c r="W441" i="37" s="1"/>
  <c r="L440" i="37"/>
  <c r="W440" i="37" s="1"/>
  <c r="L439" i="37"/>
  <c r="W439" i="37" s="1"/>
  <c r="L438" i="37"/>
  <c r="W438" i="37" s="1"/>
  <c r="L437" i="37"/>
  <c r="W437" i="37" s="1"/>
  <c r="L436" i="37"/>
  <c r="W436" i="37" s="1"/>
  <c r="L435" i="37"/>
  <c r="W435" i="37" s="1"/>
  <c r="L434" i="37"/>
  <c r="W434" i="37" s="1"/>
  <c r="L433" i="37"/>
  <c r="W433" i="37" s="1"/>
  <c r="L414" i="37"/>
  <c r="W414" i="37" s="1"/>
  <c r="L413" i="37"/>
  <c r="W413" i="37" s="1"/>
  <c r="L412" i="37"/>
  <c r="W412" i="37" s="1"/>
  <c r="L411" i="37"/>
  <c r="W411" i="37" s="1"/>
  <c r="L410" i="37"/>
  <c r="W410" i="37" s="1"/>
  <c r="L409" i="37"/>
  <c r="W409" i="37" s="1"/>
  <c r="L408" i="37"/>
  <c r="W408" i="37" s="1"/>
  <c r="L407" i="37"/>
  <c r="W407" i="37" s="1"/>
  <c r="L406" i="37"/>
  <c r="W406" i="37" s="1"/>
  <c r="L405" i="37"/>
  <c r="W405" i="37" s="1"/>
  <c r="L404" i="37"/>
  <c r="W404" i="37" s="1"/>
  <c r="L403" i="37"/>
  <c r="W403" i="37" s="1"/>
  <c r="L402" i="37"/>
  <c r="W402" i="37" s="1"/>
  <c r="L401" i="37"/>
  <c r="W401" i="37" s="1"/>
  <c r="L400" i="37"/>
  <c r="W400" i="37" s="1"/>
  <c r="L399" i="37"/>
  <c r="W399" i="37" s="1"/>
  <c r="L398" i="37"/>
  <c r="W398" i="37" s="1"/>
  <c r="L397" i="37"/>
  <c r="W397" i="37" s="1"/>
  <c r="L396" i="37"/>
  <c r="W396" i="37" s="1"/>
  <c r="L395" i="37"/>
  <c r="W395" i="37" s="1"/>
  <c r="L389" i="37"/>
  <c r="W389" i="37" s="1"/>
  <c r="L388" i="37"/>
  <c r="W388" i="37" s="1"/>
  <c r="L387" i="37"/>
  <c r="W387" i="37" s="1"/>
  <c r="L386" i="37"/>
  <c r="W386" i="37" s="1"/>
  <c r="L385" i="37"/>
  <c r="W385" i="37" s="1"/>
  <c r="L384" i="37"/>
  <c r="W384" i="37" s="1"/>
  <c r="L383" i="37"/>
  <c r="W383" i="37" s="1"/>
  <c r="L382" i="37"/>
  <c r="W382" i="37" s="1"/>
  <c r="L381" i="37"/>
  <c r="W381" i="37" s="1"/>
  <c r="L380" i="37"/>
  <c r="W380" i="37" s="1"/>
  <c r="L379" i="37"/>
  <c r="W379" i="37" s="1"/>
  <c r="L378" i="37"/>
  <c r="W378" i="37" s="1"/>
  <c r="L377" i="37"/>
  <c r="W377" i="37" s="1"/>
  <c r="L376" i="37"/>
  <c r="W376" i="37" s="1"/>
  <c r="L375" i="37"/>
  <c r="W375" i="37" s="1"/>
  <c r="L374" i="37"/>
  <c r="W374" i="37" s="1"/>
  <c r="L373" i="37"/>
  <c r="W373" i="37" s="1"/>
  <c r="L372" i="37"/>
  <c r="W372" i="37" s="1"/>
  <c r="L371" i="37"/>
  <c r="W371" i="37" s="1"/>
  <c r="L370" i="37"/>
  <c r="W370" i="37" s="1"/>
  <c r="L369" i="37"/>
  <c r="W369" i="37" s="1"/>
  <c r="L368" i="37"/>
  <c r="W368" i="37" s="1"/>
  <c r="L367" i="37"/>
  <c r="W367" i="37" s="1"/>
  <c r="L366" i="37"/>
  <c r="W366" i="37" s="1"/>
  <c r="L365" i="37"/>
  <c r="W365" i="37" s="1"/>
  <c r="L364" i="37"/>
  <c r="W364" i="37" s="1"/>
  <c r="L363" i="37"/>
  <c r="W363" i="37" s="1"/>
  <c r="L362" i="37"/>
  <c r="W362" i="37" s="1"/>
  <c r="L361" i="37"/>
  <c r="W361" i="37" s="1"/>
  <c r="L360" i="37"/>
  <c r="W360" i="37" s="1"/>
  <c r="L359" i="37"/>
  <c r="W359" i="37" s="1"/>
  <c r="L358" i="37"/>
  <c r="W358" i="37" s="1"/>
  <c r="L357" i="37"/>
  <c r="W357" i="37" s="1"/>
  <c r="L356" i="37"/>
  <c r="W356" i="37" s="1"/>
  <c r="L355" i="37"/>
  <c r="W355" i="37" s="1"/>
  <c r="L354" i="37"/>
  <c r="W354" i="37" s="1"/>
  <c r="L353" i="37"/>
  <c r="W353" i="37" s="1"/>
  <c r="L352" i="37"/>
  <c r="W352" i="37" s="1"/>
  <c r="L351" i="37"/>
  <c r="W351" i="37" s="1"/>
  <c r="L350" i="37"/>
  <c r="W350" i="37" s="1"/>
  <c r="L349" i="37"/>
  <c r="W349" i="37" s="1"/>
  <c r="L348" i="37"/>
  <c r="W348" i="37" s="1"/>
  <c r="L347" i="37"/>
  <c r="W347" i="37" s="1"/>
  <c r="L346" i="37"/>
  <c r="W346" i="37" s="1"/>
  <c r="L345" i="37"/>
  <c r="W345" i="37" s="1"/>
  <c r="L344" i="37"/>
  <c r="W344" i="37" s="1"/>
  <c r="L343" i="37"/>
  <c r="W343" i="37" s="1"/>
  <c r="L342" i="37"/>
  <c r="W342" i="37" s="1"/>
  <c r="L341" i="37"/>
  <c r="W341" i="37" s="1"/>
  <c r="L340" i="37"/>
  <c r="W340" i="37" s="1"/>
  <c r="L339" i="37"/>
  <c r="W339" i="37" s="1"/>
  <c r="L338" i="37"/>
  <c r="W338" i="37" s="1"/>
  <c r="L337" i="37"/>
  <c r="W337" i="37" s="1"/>
  <c r="L336" i="37"/>
  <c r="W336" i="37" s="1"/>
  <c r="L335" i="37"/>
  <c r="W335" i="37" s="1"/>
  <c r="L334" i="37"/>
  <c r="W334" i="37" s="1"/>
  <c r="L333" i="37"/>
  <c r="W333" i="37" s="1"/>
  <c r="L332" i="37"/>
  <c r="W332" i="37" s="1"/>
  <c r="L326" i="37"/>
  <c r="W326" i="37" s="1"/>
  <c r="L325" i="37"/>
  <c r="W325" i="37" s="1"/>
  <c r="L324" i="37"/>
  <c r="W324" i="37" s="1"/>
  <c r="L323" i="37"/>
  <c r="W323" i="37" s="1"/>
  <c r="L322" i="37"/>
  <c r="W322" i="37" s="1"/>
  <c r="L321" i="37"/>
  <c r="W321" i="37" s="1"/>
  <c r="L320" i="37"/>
  <c r="W320" i="37" s="1"/>
  <c r="L319" i="37"/>
  <c r="W319" i="37" s="1"/>
  <c r="L318" i="37"/>
  <c r="W318" i="37" s="1"/>
  <c r="L317" i="37"/>
  <c r="W317" i="37" s="1"/>
  <c r="L316" i="37"/>
  <c r="W316" i="37" s="1"/>
  <c r="L315" i="37"/>
  <c r="W315" i="37" s="1"/>
  <c r="L314" i="37"/>
  <c r="W314" i="37" s="1"/>
  <c r="L313" i="37"/>
  <c r="W313" i="37" s="1"/>
  <c r="L311" i="37"/>
  <c r="W311" i="37" s="1"/>
  <c r="L310" i="37"/>
  <c r="W310" i="37" s="1"/>
  <c r="L309" i="37"/>
  <c r="W309" i="37" s="1"/>
  <c r="L308" i="37"/>
  <c r="W308" i="37" s="1"/>
  <c r="L307" i="37"/>
  <c r="W307" i="37" s="1"/>
  <c r="L306" i="37"/>
  <c r="W306" i="37" s="1"/>
  <c r="L302" i="37"/>
  <c r="W302" i="37" s="1"/>
  <c r="L301" i="37"/>
  <c r="W301" i="37" s="1"/>
  <c r="L300" i="37"/>
  <c r="W300" i="37" s="1"/>
  <c r="L299" i="37"/>
  <c r="W299" i="37" s="1"/>
  <c r="L298" i="37"/>
  <c r="W298" i="37" s="1"/>
  <c r="L297" i="37"/>
  <c r="W297" i="37" s="1"/>
  <c r="L296" i="37"/>
  <c r="W296" i="37" s="1"/>
  <c r="L295" i="37"/>
  <c r="W295" i="37" s="1"/>
  <c r="L294" i="37"/>
  <c r="W294" i="37" s="1"/>
  <c r="L293" i="37"/>
  <c r="W293" i="37" s="1"/>
  <c r="L292" i="37"/>
  <c r="W292" i="37" s="1"/>
  <c r="L291" i="37"/>
  <c r="W291" i="37" s="1"/>
  <c r="L290" i="37"/>
  <c r="W290" i="37" s="1"/>
  <c r="L289" i="37"/>
  <c r="W289" i="37" s="1"/>
  <c r="L288" i="37"/>
  <c r="W288" i="37" s="1"/>
  <c r="L287" i="37"/>
  <c r="W287" i="37" s="1"/>
  <c r="L286" i="37"/>
  <c r="W286" i="37" s="1"/>
  <c r="L285" i="37"/>
  <c r="W285" i="37" s="1"/>
  <c r="L284" i="37"/>
  <c r="W284" i="37" s="1"/>
  <c r="L283" i="37"/>
  <c r="W283" i="37" s="1"/>
  <c r="L282" i="37"/>
  <c r="W282" i="37" s="1"/>
  <c r="L281" i="37"/>
  <c r="W281" i="37" s="1"/>
  <c r="L280" i="37"/>
  <c r="W280" i="37" s="1"/>
  <c r="L279" i="37"/>
  <c r="W279" i="37" s="1"/>
  <c r="L278" i="37"/>
  <c r="W278" i="37" s="1"/>
  <c r="L277" i="37"/>
  <c r="W277" i="37" s="1"/>
  <c r="L276" i="37"/>
  <c r="W276" i="37" s="1"/>
  <c r="L275" i="37"/>
  <c r="W275" i="37" s="1"/>
  <c r="L274" i="37"/>
  <c r="W274" i="37" s="1"/>
  <c r="L273" i="37"/>
  <c r="W273" i="37" s="1"/>
  <c r="L272" i="37"/>
  <c r="W272" i="37" s="1"/>
  <c r="L271" i="37"/>
  <c r="W271" i="37" s="1"/>
  <c r="L270" i="37"/>
  <c r="W270" i="37" s="1"/>
  <c r="L269" i="37"/>
  <c r="W269" i="37" s="1"/>
  <c r="L268" i="37"/>
  <c r="W268" i="37" s="1"/>
  <c r="L267" i="37"/>
  <c r="W267" i="37" s="1"/>
  <c r="L266" i="37"/>
  <c r="W266" i="37" s="1"/>
  <c r="L265" i="37"/>
  <c r="W265" i="37" s="1"/>
  <c r="L264" i="37"/>
  <c r="W264" i="37" s="1"/>
  <c r="L263" i="37"/>
  <c r="W263" i="37" s="1"/>
  <c r="L262" i="37"/>
  <c r="W262" i="37" s="1"/>
  <c r="L261" i="37"/>
  <c r="W261" i="37" s="1"/>
  <c r="L260" i="37"/>
  <c r="W260" i="37" s="1"/>
  <c r="L259" i="37"/>
  <c r="W259" i="37" s="1"/>
  <c r="L258" i="37"/>
  <c r="W258" i="37" s="1"/>
  <c r="L257" i="37"/>
  <c r="W257" i="37" s="1"/>
  <c r="L256" i="37"/>
  <c r="W256" i="37" s="1"/>
  <c r="L255" i="37"/>
  <c r="W255" i="37" s="1"/>
  <c r="L254" i="37"/>
  <c r="W254" i="37" s="1"/>
  <c r="L253" i="37"/>
  <c r="W253" i="37" s="1"/>
  <c r="L252" i="37"/>
  <c r="W252" i="37" s="1"/>
  <c r="L251" i="37"/>
  <c r="W251" i="37" s="1"/>
  <c r="L250" i="37"/>
  <c r="W250" i="37" s="1"/>
  <c r="L249" i="37"/>
  <c r="W249" i="37" s="1"/>
  <c r="L248" i="37"/>
  <c r="W248" i="37" s="1"/>
  <c r="L247" i="37"/>
  <c r="W247" i="37" s="1"/>
  <c r="L246" i="37"/>
  <c r="W246" i="37" s="1"/>
  <c r="L245" i="37"/>
  <c r="W245" i="37" s="1"/>
  <c r="L244" i="37"/>
  <c r="W244" i="37" s="1"/>
  <c r="L243" i="37"/>
  <c r="W243" i="37" s="1"/>
  <c r="L242" i="37"/>
  <c r="W242" i="37" s="1"/>
  <c r="L241" i="37"/>
  <c r="W241" i="37" s="1"/>
  <c r="L240" i="37"/>
  <c r="W240" i="37" s="1"/>
  <c r="L239" i="37"/>
  <c r="W239" i="37" s="1"/>
  <c r="L238" i="37"/>
  <c r="W238" i="37" s="1"/>
  <c r="L237" i="37"/>
  <c r="W237" i="37" s="1"/>
  <c r="L236" i="37"/>
  <c r="W236" i="37" s="1"/>
  <c r="L235" i="37"/>
  <c r="W235" i="37" s="1"/>
  <c r="L234" i="37"/>
  <c r="W234" i="37" s="1"/>
  <c r="L233" i="37"/>
  <c r="W233" i="37" s="1"/>
  <c r="L232" i="37"/>
  <c r="W232" i="37" s="1"/>
  <c r="L231" i="37"/>
  <c r="W231" i="37" s="1"/>
  <c r="L230" i="37"/>
  <c r="W230" i="37" s="1"/>
  <c r="L229" i="37"/>
  <c r="W229" i="37" s="1"/>
  <c r="L228" i="37"/>
  <c r="W228" i="37" s="1"/>
  <c r="L227" i="37"/>
  <c r="W227" i="37" s="1"/>
  <c r="L226" i="37"/>
  <c r="W226" i="37" s="1"/>
  <c r="L225" i="37"/>
  <c r="W225" i="37" s="1"/>
  <c r="L224" i="37"/>
  <c r="W224" i="37" s="1"/>
  <c r="L223" i="37"/>
  <c r="W223" i="37" s="1"/>
  <c r="L222" i="37"/>
  <c r="W222" i="37" s="1"/>
  <c r="L221" i="37"/>
  <c r="W221" i="37" s="1"/>
  <c r="L220" i="37"/>
  <c r="W220" i="37" s="1"/>
  <c r="L219" i="37"/>
  <c r="W219" i="37" s="1"/>
  <c r="L218" i="37"/>
  <c r="W218" i="37" s="1"/>
  <c r="L217" i="37"/>
  <c r="W217" i="37" s="1"/>
  <c r="L216" i="37"/>
  <c r="W216" i="37" s="1"/>
  <c r="L215" i="37"/>
  <c r="W215" i="37" s="1"/>
  <c r="L214" i="37"/>
  <c r="W214" i="37" s="1"/>
  <c r="L213" i="37"/>
  <c r="W213" i="37" s="1"/>
  <c r="L212" i="37"/>
  <c r="W212" i="37" s="1"/>
  <c r="L211" i="37"/>
  <c r="W211" i="37" s="1"/>
  <c r="L210" i="37"/>
  <c r="W210" i="37" s="1"/>
  <c r="L209" i="37"/>
  <c r="W209" i="37" s="1"/>
  <c r="L206" i="37"/>
  <c r="W206" i="37" s="1"/>
  <c r="L205" i="37"/>
  <c r="W205" i="37" s="1"/>
  <c r="L204" i="37"/>
  <c r="W204" i="37" s="1"/>
  <c r="L203" i="37"/>
  <c r="W203" i="37" s="1"/>
  <c r="L202" i="37"/>
  <c r="W202" i="37" s="1"/>
  <c r="L201" i="37"/>
  <c r="W201" i="37" s="1"/>
  <c r="L200" i="37"/>
  <c r="W200" i="37" s="1"/>
  <c r="L199" i="37"/>
  <c r="W199" i="37" s="1"/>
  <c r="L198" i="37"/>
  <c r="W198" i="37" s="1"/>
  <c r="L197" i="37"/>
  <c r="W197" i="37" s="1"/>
  <c r="L196" i="37"/>
  <c r="W196" i="37" s="1"/>
  <c r="L195" i="37"/>
  <c r="W195" i="37" s="1"/>
  <c r="L194" i="37"/>
  <c r="W194" i="37" s="1"/>
  <c r="L193" i="37"/>
  <c r="W193" i="37" s="1"/>
  <c r="L192" i="37"/>
  <c r="W192" i="37" s="1"/>
  <c r="L191" i="37"/>
  <c r="W191" i="37" s="1"/>
  <c r="L190" i="37"/>
  <c r="W190" i="37" s="1"/>
  <c r="L189" i="37"/>
  <c r="W189" i="37" s="1"/>
  <c r="L188" i="37"/>
  <c r="W188" i="37" s="1"/>
  <c r="L187" i="37"/>
  <c r="W187" i="37" s="1"/>
  <c r="L186" i="37"/>
  <c r="W186" i="37" s="1"/>
  <c r="L185" i="37"/>
  <c r="W185" i="37" s="1"/>
  <c r="L184" i="37"/>
  <c r="W184" i="37" s="1"/>
  <c r="L183" i="37"/>
  <c r="W183" i="37" s="1"/>
  <c r="L182" i="37"/>
  <c r="W182" i="37" s="1"/>
  <c r="L181" i="37"/>
  <c r="W181" i="37" s="1"/>
  <c r="L180" i="37"/>
  <c r="W180" i="37" s="1"/>
  <c r="L179" i="37"/>
  <c r="W179" i="37" s="1"/>
  <c r="L178" i="37"/>
  <c r="W178" i="37" s="1"/>
  <c r="L177" i="37"/>
  <c r="W177" i="37" s="1"/>
  <c r="L176" i="37"/>
  <c r="W176" i="37" s="1"/>
  <c r="L175" i="37"/>
  <c r="W175" i="37" s="1"/>
  <c r="L149" i="37"/>
  <c r="W149" i="37" s="1"/>
  <c r="L145" i="37"/>
  <c r="W145" i="37" s="1"/>
  <c r="L125" i="37"/>
  <c r="W125" i="37" s="1"/>
  <c r="L143" i="37"/>
  <c r="W143" i="37" s="1"/>
  <c r="L155" i="37"/>
  <c r="W155" i="37" s="1"/>
  <c r="L150" i="37"/>
  <c r="W150" i="37" s="1"/>
  <c r="L151" i="37"/>
  <c r="W151" i="37" s="1"/>
  <c r="L147" i="37"/>
  <c r="W147" i="37" s="1"/>
  <c r="L144" i="37"/>
  <c r="W144" i="37" s="1"/>
  <c r="L127" i="37"/>
  <c r="W127" i="37" s="1"/>
  <c r="L133" i="37"/>
  <c r="W133" i="37" s="1"/>
  <c r="L136" i="37"/>
  <c r="W136" i="37" s="1"/>
  <c r="L137" i="37"/>
  <c r="W137" i="37" s="1"/>
  <c r="L128" i="37"/>
  <c r="W128" i="37" s="1"/>
  <c r="L139" i="37"/>
  <c r="W139" i="37" s="1"/>
  <c r="L138" i="37"/>
  <c r="W138" i="37" s="1"/>
  <c r="L124" i="37"/>
  <c r="W124" i="37" s="1"/>
  <c r="L148" i="37"/>
  <c r="W148" i="37" s="1"/>
  <c r="L132" i="37"/>
  <c r="W132" i="37" s="1"/>
  <c r="L126" i="37"/>
  <c r="W126" i="37" s="1"/>
  <c r="L146" i="37"/>
  <c r="W146" i="37" s="1"/>
  <c r="L129" i="37"/>
  <c r="W129" i="37" s="1"/>
  <c r="L134" i="37"/>
  <c r="W134" i="37" s="1"/>
  <c r="L130" i="37"/>
  <c r="W130" i="37" s="1"/>
  <c r="L131" i="37"/>
  <c r="W131" i="37" s="1"/>
  <c r="L153" i="37"/>
  <c r="W153" i="37" s="1"/>
  <c r="L135" i="37"/>
  <c r="W135" i="37" s="1"/>
  <c r="L156" i="37"/>
  <c r="W156" i="37" s="1"/>
  <c r="L154" i="37"/>
  <c r="W154" i="37" s="1"/>
  <c r="L152" i="37"/>
  <c r="W152" i="37" s="1"/>
  <c r="L142" i="37"/>
  <c r="W142" i="37" s="1"/>
  <c r="L141" i="37"/>
  <c r="W141" i="37" s="1"/>
  <c r="L140" i="37"/>
  <c r="W140" i="37" s="1"/>
  <c r="L123" i="37"/>
  <c r="W123" i="37" s="1"/>
  <c r="L122" i="37"/>
  <c r="W122" i="37" s="1"/>
  <c r="L121" i="37"/>
  <c r="W121" i="37" s="1"/>
  <c r="L120" i="37"/>
  <c r="W120" i="37" s="1"/>
  <c r="L119" i="37"/>
  <c r="W119" i="37" s="1"/>
  <c r="L118" i="37"/>
  <c r="W118" i="37" s="1"/>
  <c r="L117" i="37"/>
  <c r="W117" i="37" s="1"/>
  <c r="L116" i="37"/>
  <c r="W116" i="37" s="1"/>
  <c r="L115" i="37"/>
  <c r="W115" i="37" s="1"/>
  <c r="L114" i="37"/>
  <c r="W114" i="37" s="1"/>
  <c r="L113" i="37"/>
  <c r="W113" i="37" s="1"/>
  <c r="L112" i="37"/>
  <c r="W112" i="37" s="1"/>
  <c r="L111" i="37"/>
  <c r="W111" i="37" s="1"/>
  <c r="L110" i="37"/>
  <c r="W110" i="37" s="1"/>
  <c r="L109" i="37"/>
  <c r="W109" i="37" s="1"/>
  <c r="L108" i="37"/>
  <c r="W108" i="37" s="1"/>
  <c r="L107" i="37"/>
  <c r="W107" i="37" s="1"/>
  <c r="L106" i="37"/>
  <c r="W106" i="37" s="1"/>
  <c r="L105" i="37"/>
  <c r="W105" i="37" s="1"/>
  <c r="L104" i="37"/>
  <c r="W104" i="37" s="1"/>
  <c r="L79" i="37"/>
  <c r="W79" i="37" s="1"/>
  <c r="L76" i="37"/>
  <c r="W76" i="37" s="1"/>
  <c r="L75" i="37"/>
  <c r="W75" i="37" s="1"/>
  <c r="L74" i="37"/>
  <c r="W74" i="37" s="1"/>
  <c r="L73" i="37"/>
  <c r="W73" i="37" s="1"/>
  <c r="L72" i="37"/>
  <c r="W72" i="37" s="1"/>
  <c r="L71" i="37"/>
  <c r="W71" i="37" s="1"/>
  <c r="L70" i="37"/>
  <c r="W70" i="37" s="1"/>
  <c r="L69" i="37"/>
  <c r="W69" i="37" s="1"/>
  <c r="L68" i="37"/>
  <c r="W68" i="37" s="1"/>
  <c r="L67" i="37"/>
  <c r="W67" i="37" s="1"/>
  <c r="L66" i="37"/>
  <c r="W66" i="37" s="1"/>
  <c r="L65" i="37"/>
  <c r="W65" i="37" s="1"/>
  <c r="L64" i="37"/>
  <c r="W64" i="37" s="1"/>
  <c r="L63" i="37"/>
  <c r="W63" i="37" s="1"/>
  <c r="L62" i="37"/>
  <c r="W62" i="37" s="1"/>
  <c r="L61" i="37"/>
  <c r="W61" i="37" s="1"/>
  <c r="L60" i="37"/>
  <c r="W60" i="37" s="1"/>
  <c r="L59" i="37"/>
  <c r="W59" i="37" s="1"/>
  <c r="L58" i="37"/>
  <c r="W58" i="37" s="1"/>
  <c r="L57" i="37"/>
  <c r="W57" i="37" s="1"/>
  <c r="L56" i="37"/>
  <c r="W56" i="37" s="1"/>
  <c r="L55" i="37"/>
  <c r="W55" i="37" s="1"/>
  <c r="L54" i="37"/>
  <c r="W54" i="37" s="1"/>
  <c r="L53" i="37"/>
  <c r="W53" i="37" s="1"/>
  <c r="L52" i="37"/>
  <c r="W52" i="37" s="1"/>
  <c r="L51" i="37"/>
  <c r="W51" i="37" s="1"/>
  <c r="L50" i="37"/>
  <c r="W50" i="37" s="1"/>
  <c r="L49" i="37"/>
  <c r="W49" i="37" s="1"/>
  <c r="L48" i="37"/>
  <c r="W48" i="37" s="1"/>
  <c r="L47" i="37"/>
  <c r="W47" i="37" s="1"/>
  <c r="L46" i="37"/>
  <c r="W46" i="37" s="1"/>
  <c r="L45" i="37"/>
  <c r="W45" i="37" s="1"/>
  <c r="L44" i="37"/>
  <c r="W44" i="37" s="1"/>
  <c r="L43" i="37"/>
  <c r="W43" i="37" s="1"/>
  <c r="L42" i="37"/>
  <c r="W42" i="37" s="1"/>
  <c r="L41" i="37"/>
  <c r="W41" i="37" s="1"/>
  <c r="L40" i="37"/>
  <c r="W40" i="37" s="1"/>
  <c r="L39" i="37"/>
  <c r="W39" i="37" s="1"/>
  <c r="L38" i="37"/>
  <c r="W38" i="37" s="1"/>
  <c r="L37" i="37"/>
  <c r="W37" i="37" s="1"/>
  <c r="L36" i="37"/>
  <c r="W36" i="37" s="1"/>
  <c r="L35" i="37"/>
  <c r="W35" i="37" s="1"/>
  <c r="L34" i="37"/>
  <c r="W34" i="37" s="1"/>
  <c r="L33" i="37"/>
  <c r="W33" i="37" s="1"/>
  <c r="L32" i="37"/>
  <c r="W32" i="37" s="1"/>
  <c r="L31" i="37"/>
  <c r="W31" i="37" s="1"/>
  <c r="L30" i="37"/>
  <c r="W30" i="37" s="1"/>
  <c r="L29" i="37"/>
  <c r="W29" i="37" s="1"/>
  <c r="L28" i="37"/>
  <c r="W28" i="37" s="1"/>
  <c r="L27" i="37"/>
  <c r="W27" i="37" s="1"/>
  <c r="L26" i="37"/>
  <c r="W26" i="37" s="1"/>
  <c r="L25" i="37"/>
  <c r="W25" i="37" s="1"/>
  <c r="L24" i="37"/>
  <c r="W24" i="37" s="1"/>
  <c r="L23" i="37"/>
  <c r="W23" i="37" s="1"/>
  <c r="L22" i="37"/>
  <c r="W22" i="37" s="1"/>
  <c r="L21" i="37"/>
  <c r="W21" i="37" s="1"/>
  <c r="L20" i="37"/>
  <c r="W20" i="37" s="1"/>
  <c r="L19" i="37"/>
  <c r="W19" i="37" s="1"/>
  <c r="L18" i="37"/>
  <c r="W18" i="37" s="1"/>
  <c r="L17" i="37"/>
  <c r="W17" i="37" s="1"/>
  <c r="L16" i="37"/>
  <c r="W16" i="37" s="1"/>
  <c r="L15" i="37"/>
  <c r="W15" i="37" s="1"/>
  <c r="L14" i="37"/>
  <c r="W14" i="37" s="1"/>
  <c r="L13" i="37"/>
  <c r="W13" i="37" s="1"/>
  <c r="L12" i="37"/>
  <c r="W12" i="37" s="1"/>
  <c r="L11" i="37"/>
  <c r="W11" i="37" s="1"/>
  <c r="L10" i="37"/>
  <c r="W10" i="37" s="1"/>
  <c r="L9" i="37"/>
  <c r="W9" i="37" s="1"/>
  <c r="L8" i="37"/>
  <c r="W8" i="37" s="1"/>
  <c r="L7" i="37"/>
  <c r="W7" i="37" s="1"/>
  <c r="L6" i="37"/>
  <c r="W6" i="37" s="1"/>
  <c r="L5" i="37"/>
  <c r="W5" i="37" s="1"/>
  <c r="L4" i="37"/>
  <c r="W4" i="37" s="1"/>
  <c r="L432" i="37"/>
  <c r="W432" i="37" s="1"/>
  <c r="L42" i="30"/>
  <c r="K42" i="30"/>
  <c r="J42" i="30"/>
  <c r="U42" i="30" s="1"/>
  <c r="L41" i="30"/>
  <c r="K41" i="30"/>
  <c r="J41" i="30"/>
  <c r="U41" i="30" s="1"/>
  <c r="L40" i="30"/>
  <c r="K40" i="30"/>
  <c r="J40" i="30"/>
  <c r="T40" i="30" s="1"/>
  <c r="L39" i="30"/>
  <c r="K39" i="30"/>
  <c r="J39" i="30"/>
  <c r="S39" i="30" s="1"/>
  <c r="V39" i="30" s="1"/>
  <c r="L38" i="30"/>
  <c r="K38" i="30"/>
  <c r="J38" i="30"/>
  <c r="U38" i="30" s="1"/>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3" i="30"/>
  <c r="K4" i="30"/>
  <c r="K5" i="30"/>
  <c r="K6" i="30"/>
  <c r="K7" i="30"/>
  <c r="K8" i="30"/>
  <c r="K9"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3" i="30"/>
  <c r="J11" i="30"/>
  <c r="T11" i="30" s="1"/>
  <c r="G39" i="28"/>
  <c r="F39" i="28"/>
  <c r="E39" i="28"/>
  <c r="D39" i="28"/>
  <c r="K4" i="29"/>
  <c r="F4" i="29"/>
  <c r="K5" i="29"/>
  <c r="F5" i="29"/>
  <c r="K6" i="29"/>
  <c r="F6" i="29"/>
  <c r="I34" i="32"/>
  <c r="K7" i="29"/>
  <c r="F7" i="29"/>
  <c r="K8" i="29"/>
  <c r="F8" i="29"/>
  <c r="K9" i="29"/>
  <c r="F9" i="29"/>
  <c r="K10" i="29"/>
  <c r="F10" i="29"/>
  <c r="K11" i="29"/>
  <c r="F11" i="29"/>
  <c r="K12" i="29"/>
  <c r="F12" i="29"/>
  <c r="K13" i="29"/>
  <c r="F13" i="29"/>
  <c r="K14" i="29"/>
  <c r="F14" i="29"/>
  <c r="K21" i="29"/>
  <c r="F21" i="29"/>
  <c r="K20" i="29"/>
  <c r="F20" i="29"/>
  <c r="K19" i="29"/>
  <c r="F19" i="29"/>
  <c r="K18" i="29"/>
  <c r="F18" i="29"/>
  <c r="K17" i="29"/>
  <c r="F17" i="29"/>
  <c r="K16" i="29"/>
  <c r="F16" i="29"/>
  <c r="K15" i="29"/>
  <c r="F15" i="29"/>
  <c r="H53" i="29"/>
  <c r="H54" i="29"/>
  <c r="H55" i="29"/>
  <c r="K25" i="29"/>
  <c r="F25" i="29"/>
  <c r="K26" i="29"/>
  <c r="F26" i="29"/>
  <c r="K24" i="29"/>
  <c r="F24" i="29"/>
  <c r="K23" i="29"/>
  <c r="F23" i="29"/>
  <c r="K22" i="29"/>
  <c r="F22" i="29"/>
  <c r="K27" i="29"/>
  <c r="F27" i="29"/>
  <c r="K28" i="29"/>
  <c r="F28" i="29"/>
  <c r="K29" i="29"/>
  <c r="F29" i="29"/>
  <c r="A1" i="29"/>
  <c r="K30" i="29"/>
  <c r="F30" i="29"/>
  <c r="K31" i="29"/>
  <c r="F31" i="29"/>
  <c r="K32" i="29"/>
  <c r="F32" i="29"/>
  <c r="K33" i="29"/>
  <c r="F33" i="29"/>
  <c r="AB37" i="46" l="1"/>
  <c r="AB42" i="46"/>
  <c r="AB14" i="46"/>
  <c r="N6" i="40"/>
  <c r="N5" i="40"/>
  <c r="N9" i="40"/>
  <c r="N13" i="40"/>
  <c r="N17" i="40"/>
  <c r="N21" i="40"/>
  <c r="N25" i="40"/>
  <c r="N29" i="40"/>
  <c r="N33" i="40"/>
  <c r="N37" i="40"/>
  <c r="N41" i="40"/>
  <c r="P67" i="41"/>
  <c r="P11" i="41"/>
  <c r="P23" i="41"/>
  <c r="P39" i="41"/>
  <c r="P47" i="41"/>
  <c r="P59" i="41"/>
  <c r="N18" i="40"/>
  <c r="N30" i="40"/>
  <c r="N42" i="40"/>
  <c r="P8" i="41"/>
  <c r="P12" i="41"/>
  <c r="P16" i="41"/>
  <c r="P20" i="41"/>
  <c r="P24" i="41"/>
  <c r="P28" i="41"/>
  <c r="P32" i="41"/>
  <c r="P36" i="41"/>
  <c r="P40" i="41"/>
  <c r="P44" i="41"/>
  <c r="P48" i="41"/>
  <c r="P52" i="41"/>
  <c r="P56" i="41"/>
  <c r="P60" i="41"/>
  <c r="P64" i="41"/>
  <c r="P68" i="41"/>
  <c r="P4" i="41"/>
  <c r="P7" i="41"/>
  <c r="P15" i="41"/>
  <c r="P19" i="41"/>
  <c r="P27" i="41"/>
  <c r="P31" i="41"/>
  <c r="P35" i="41"/>
  <c r="P43" i="41"/>
  <c r="P51" i="41"/>
  <c r="P55" i="41"/>
  <c r="P63" i="41"/>
  <c r="N10" i="40"/>
  <c r="N14" i="40"/>
  <c r="N22" i="40"/>
  <c r="N26" i="40"/>
  <c r="N34" i="40"/>
  <c r="N38" i="40"/>
  <c r="N7" i="40"/>
  <c r="N11" i="40"/>
  <c r="N15" i="40"/>
  <c r="N19" i="40"/>
  <c r="N23" i="40"/>
  <c r="N27" i="40"/>
  <c r="N31" i="40"/>
  <c r="N35" i="40"/>
  <c r="N39" i="40"/>
  <c r="N43" i="40"/>
  <c r="P5" i="41"/>
  <c r="P9" i="41"/>
  <c r="P13" i="41"/>
  <c r="P17" i="41"/>
  <c r="P21" i="41"/>
  <c r="P25" i="41"/>
  <c r="P29" i="41"/>
  <c r="P33" i="41"/>
  <c r="P37" i="41"/>
  <c r="P41" i="41"/>
  <c r="P45" i="41"/>
  <c r="P49" i="41"/>
  <c r="P53" i="41"/>
  <c r="P57" i="41"/>
  <c r="P61" i="41"/>
  <c r="P65" i="41"/>
  <c r="N4" i="40"/>
  <c r="N8" i="40"/>
  <c r="N12" i="40"/>
  <c r="N16" i="40"/>
  <c r="N20" i="40"/>
  <c r="N24" i="40"/>
  <c r="N28" i="40"/>
  <c r="N32" i="40"/>
  <c r="N36" i="40"/>
  <c r="N40" i="40"/>
  <c r="P6" i="41"/>
  <c r="P10" i="41"/>
  <c r="P14" i="41"/>
  <c r="P18" i="41"/>
  <c r="P22" i="41"/>
  <c r="P26" i="41"/>
  <c r="P30" i="41"/>
  <c r="P34" i="41"/>
  <c r="P38" i="41"/>
  <c r="P42" i="41"/>
  <c r="P46" i="41"/>
  <c r="P50" i="41"/>
  <c r="P54" i="41"/>
  <c r="P58" i="41"/>
  <c r="P62" i="41"/>
  <c r="P66" i="41"/>
  <c r="AB5" i="46"/>
  <c r="AB33" i="46"/>
  <c r="AB22" i="46"/>
  <c r="J67" i="41"/>
  <c r="J4" i="41"/>
  <c r="J7" i="41"/>
  <c r="J11" i="41"/>
  <c r="J15" i="41"/>
  <c r="J19" i="41"/>
  <c r="J23" i="41"/>
  <c r="J27" i="41"/>
  <c r="J31" i="41"/>
  <c r="J35" i="41"/>
  <c r="J39" i="41"/>
  <c r="J43" i="41"/>
  <c r="J47" i="41"/>
  <c r="J51" i="41"/>
  <c r="J55" i="41"/>
  <c r="J59" i="41"/>
  <c r="J8" i="41"/>
  <c r="J12" i="41"/>
  <c r="J16" i="41"/>
  <c r="J20" i="41"/>
  <c r="J24" i="41"/>
  <c r="J28" i="41"/>
  <c r="J32" i="41"/>
  <c r="J36" i="41"/>
  <c r="J40" i="41"/>
  <c r="J44" i="41"/>
  <c r="J48" i="41"/>
  <c r="J52" i="41"/>
  <c r="J56" i="41"/>
  <c r="J60" i="41"/>
  <c r="J64" i="41"/>
  <c r="J68" i="41"/>
  <c r="J63" i="41"/>
  <c r="J5" i="41"/>
  <c r="J9" i="41"/>
  <c r="J13" i="41"/>
  <c r="J17" i="41"/>
  <c r="J21" i="41"/>
  <c r="J25" i="41"/>
  <c r="J29" i="41"/>
  <c r="J33" i="41"/>
  <c r="J37" i="41"/>
  <c r="J41" i="41"/>
  <c r="J45" i="41"/>
  <c r="J49" i="41"/>
  <c r="J53" i="41"/>
  <c r="J57" i="41"/>
  <c r="J61" i="41"/>
  <c r="J65" i="41"/>
  <c r="J6" i="41"/>
  <c r="J10" i="41"/>
  <c r="J14" i="41"/>
  <c r="J18" i="41"/>
  <c r="J22" i="41"/>
  <c r="J26" i="41"/>
  <c r="J30" i="41"/>
  <c r="J34" i="41"/>
  <c r="J38" i="41"/>
  <c r="J42" i="41"/>
  <c r="J46" i="41"/>
  <c r="J50" i="41"/>
  <c r="J54" i="41"/>
  <c r="J58" i="41"/>
  <c r="J62" i="41"/>
  <c r="J66" i="41"/>
  <c r="S38" i="30"/>
  <c r="V38" i="30" s="1"/>
  <c r="U40" i="30"/>
  <c r="Q40" i="30"/>
  <c r="S42" i="30"/>
  <c r="V42" i="30" s="1"/>
  <c r="Q11" i="30"/>
  <c r="T38" i="30"/>
  <c r="Q39" i="30"/>
  <c r="U39" i="30"/>
  <c r="S41" i="30"/>
  <c r="V41" i="30" s="1"/>
  <c r="T42" i="30"/>
  <c r="T39" i="30"/>
  <c r="U11" i="30"/>
  <c r="Q38" i="30"/>
  <c r="S40" i="30"/>
  <c r="V40" i="30" s="1"/>
  <c r="T41" i="30"/>
  <c r="Q42" i="30"/>
  <c r="Q41" i="30"/>
  <c r="S11" i="30"/>
  <c r="V11" i="30" s="1"/>
  <c r="K34" i="29"/>
  <c r="F34" i="29"/>
  <c r="K35" i="29"/>
  <c r="F35" i="29"/>
  <c r="F36" i="29"/>
  <c r="F37" i="29"/>
  <c r="J80" i="30"/>
  <c r="U80" i="30" s="1"/>
  <c r="J30" i="30"/>
  <c r="T30" i="30" s="1"/>
  <c r="J69" i="30"/>
  <c r="S69" i="30" s="1"/>
  <c r="V69" i="30" s="1"/>
  <c r="M2" i="30"/>
  <c r="K41" i="29"/>
  <c r="J13" i="30"/>
  <c r="S13" i="30" s="1"/>
  <c r="V13" i="30" s="1"/>
  <c r="J79" i="30"/>
  <c r="S79" i="30" s="1"/>
  <c r="V79" i="30" s="1"/>
  <c r="J78" i="30"/>
  <c r="U78" i="30" s="1"/>
  <c r="J77" i="30"/>
  <c r="U77" i="30" s="1"/>
  <c r="J76" i="30"/>
  <c r="T76" i="30" s="1"/>
  <c r="J75" i="30"/>
  <c r="U75" i="30" s="1"/>
  <c r="J74" i="30"/>
  <c r="S74" i="30" s="1"/>
  <c r="V74" i="30" s="1"/>
  <c r="J73" i="30"/>
  <c r="U73" i="30" s="1"/>
  <c r="J72" i="30"/>
  <c r="T72" i="30" s="1"/>
  <c r="J71" i="30"/>
  <c r="S71" i="30" s="1"/>
  <c r="V71" i="30" s="1"/>
  <c r="J70" i="30"/>
  <c r="U70" i="30" s="1"/>
  <c r="J68" i="30"/>
  <c r="S68" i="30" s="1"/>
  <c r="V68" i="30" s="1"/>
  <c r="J67" i="30"/>
  <c r="U67" i="30" s="1"/>
  <c r="J66" i="30"/>
  <c r="S66" i="30" s="1"/>
  <c r="V66" i="30" s="1"/>
  <c r="J65" i="30"/>
  <c r="U65" i="30" s="1"/>
  <c r="J64" i="30"/>
  <c r="S64" i="30" s="1"/>
  <c r="V64" i="30" s="1"/>
  <c r="J63" i="30"/>
  <c r="Q63" i="30" s="1"/>
  <c r="J62" i="30"/>
  <c r="S62" i="30" s="1"/>
  <c r="V62" i="30" s="1"/>
  <c r="J61" i="30"/>
  <c r="U61" i="30" s="1"/>
  <c r="J60" i="30"/>
  <c r="S60" i="30" s="1"/>
  <c r="V60" i="30" s="1"/>
  <c r="J59" i="30"/>
  <c r="U59" i="30" s="1"/>
  <c r="J58" i="30"/>
  <c r="S58" i="30" s="1"/>
  <c r="V58" i="30" s="1"/>
  <c r="J57" i="30"/>
  <c r="U57" i="30" s="1"/>
  <c r="J56" i="30"/>
  <c r="T56" i="30" s="1"/>
  <c r="J55" i="30"/>
  <c r="S55" i="30" s="1"/>
  <c r="V55" i="30" s="1"/>
  <c r="J54" i="30"/>
  <c r="Q54" i="30" s="1"/>
  <c r="J53" i="30"/>
  <c r="S53" i="30" s="1"/>
  <c r="V53" i="30" s="1"/>
  <c r="J52" i="30"/>
  <c r="T52" i="30" s="1"/>
  <c r="J51" i="30"/>
  <c r="S51" i="30" s="1"/>
  <c r="V51" i="30" s="1"/>
  <c r="J50" i="30"/>
  <c r="U50" i="30" s="1"/>
  <c r="J49" i="30"/>
  <c r="S49" i="30" s="1"/>
  <c r="V49" i="30" s="1"/>
  <c r="J48" i="30"/>
  <c r="S48" i="30" s="1"/>
  <c r="V48" i="30" s="1"/>
  <c r="J47" i="30"/>
  <c r="S47" i="30" s="1"/>
  <c r="V47" i="30" s="1"/>
  <c r="J46" i="30"/>
  <c r="Q46" i="30" s="1"/>
  <c r="J45" i="30"/>
  <c r="U45" i="30" s="1"/>
  <c r="J44" i="30"/>
  <c r="S44" i="30" s="1"/>
  <c r="V44" i="30" s="1"/>
  <c r="J43" i="30"/>
  <c r="U43" i="30" s="1"/>
  <c r="J37" i="30"/>
  <c r="U37" i="30" s="1"/>
  <c r="J36" i="30"/>
  <c r="U36" i="30" s="1"/>
  <c r="J35" i="30"/>
  <c r="S35" i="30" s="1"/>
  <c r="V35" i="30" s="1"/>
  <c r="J34" i="30"/>
  <c r="Q34" i="30" s="1"/>
  <c r="J33" i="30"/>
  <c r="S33" i="30" s="1"/>
  <c r="V33" i="30" s="1"/>
  <c r="J32" i="30"/>
  <c r="S32" i="30" s="1"/>
  <c r="V32" i="30" s="1"/>
  <c r="J31" i="30"/>
  <c r="S31" i="30" s="1"/>
  <c r="V31" i="30" s="1"/>
  <c r="J29" i="30"/>
  <c r="S29" i="30" s="1"/>
  <c r="V29" i="30" s="1"/>
  <c r="J28" i="30"/>
  <c r="S28" i="30" s="1"/>
  <c r="V28" i="30" s="1"/>
  <c r="J27" i="30"/>
  <c r="S27" i="30" s="1"/>
  <c r="V27" i="30" s="1"/>
  <c r="J26" i="30"/>
  <c r="S26" i="30" s="1"/>
  <c r="V26" i="30" s="1"/>
  <c r="J25" i="30"/>
  <c r="U25" i="30" s="1"/>
  <c r="J24" i="30"/>
  <c r="S24" i="30" s="1"/>
  <c r="V24" i="30" s="1"/>
  <c r="J23" i="30"/>
  <c r="U23" i="30" s="1"/>
  <c r="J22" i="30"/>
  <c r="T22" i="30" s="1"/>
  <c r="J21" i="30"/>
  <c r="S21" i="30" s="1"/>
  <c r="V21" i="30" s="1"/>
  <c r="J20" i="30"/>
  <c r="U20" i="30" s="1"/>
  <c r="J19" i="30"/>
  <c r="S19" i="30" s="1"/>
  <c r="V19" i="30" s="1"/>
  <c r="J18" i="30"/>
  <c r="S18" i="30" s="1"/>
  <c r="V18" i="30" s="1"/>
  <c r="J17" i="30"/>
  <c r="S17" i="30" s="1"/>
  <c r="V17" i="30" s="1"/>
  <c r="J16" i="30"/>
  <c r="S16" i="30" s="1"/>
  <c r="V16" i="30" s="1"/>
  <c r="J15" i="30"/>
  <c r="S15" i="30" s="1"/>
  <c r="V15" i="30" s="1"/>
  <c r="J14" i="30"/>
  <c r="S14" i="30" s="1"/>
  <c r="V14" i="30" s="1"/>
  <c r="J12" i="30"/>
  <c r="S12" i="30" s="1"/>
  <c r="V12" i="30" s="1"/>
  <c r="J10" i="30"/>
  <c r="U10" i="30" s="1"/>
  <c r="J9" i="30"/>
  <c r="S9" i="30" s="1"/>
  <c r="V9" i="30" s="1"/>
  <c r="J8" i="30"/>
  <c r="S8" i="30" s="1"/>
  <c r="V8" i="30" s="1"/>
  <c r="J7" i="30"/>
  <c r="S7" i="30" s="1"/>
  <c r="V7" i="30" s="1"/>
  <c r="J6" i="30"/>
  <c r="S6" i="30" s="1"/>
  <c r="V6" i="30" s="1"/>
  <c r="J5" i="30"/>
  <c r="S5" i="30" s="1"/>
  <c r="V5" i="30" s="1"/>
  <c r="J4" i="30"/>
  <c r="S4" i="30" s="1"/>
  <c r="V4" i="30" s="1"/>
  <c r="J3" i="30"/>
  <c r="S3" i="30" s="1"/>
  <c r="V3" i="30" s="1"/>
  <c r="J2" i="30"/>
  <c r="S2" i="30" s="1"/>
  <c r="V2" i="30" s="1"/>
  <c r="K36" i="29"/>
  <c r="K37" i="29"/>
  <c r="K40" i="29"/>
  <c r="K47" i="29"/>
  <c r="K57" i="29"/>
  <c r="K58" i="29"/>
  <c r="K38" i="29"/>
  <c r="K49" i="29"/>
  <c r="K44" i="29"/>
  <c r="K45" i="29"/>
  <c r="K46" i="29"/>
  <c r="K50" i="29"/>
  <c r="K51" i="29"/>
  <c r="K52" i="29"/>
  <c r="K53" i="29"/>
  <c r="K54" i="29"/>
  <c r="K55" i="29"/>
  <c r="K39" i="29"/>
  <c r="K59" i="29"/>
  <c r="K42" i="29"/>
  <c r="K60" i="29"/>
  <c r="K43" i="29"/>
  <c r="K56" i="29"/>
  <c r="K48" i="29"/>
  <c r="L10" i="27"/>
  <c r="L9" i="27"/>
  <c r="L8" i="27"/>
  <c r="L7" i="27"/>
  <c r="L6" i="27"/>
  <c r="L5" i="27"/>
  <c r="L4" i="27"/>
  <c r="L3" i="27"/>
  <c r="D2" i="26"/>
  <c r="S196" i="26"/>
  <c r="S154" i="26"/>
  <c r="S153" i="26"/>
  <c r="S152" i="26"/>
  <c r="S151" i="26"/>
  <c r="S150" i="26"/>
  <c r="S149" i="26"/>
  <c r="S148" i="26"/>
  <c r="S147" i="26"/>
  <c r="S146" i="26"/>
  <c r="S145" i="26"/>
  <c r="S144" i="26"/>
  <c r="S143" i="26"/>
  <c r="S142" i="26"/>
  <c r="S141" i="26"/>
  <c r="S140" i="26"/>
  <c r="S139" i="26"/>
  <c r="S138" i="26"/>
  <c r="S137" i="26"/>
  <c r="S136" i="26"/>
  <c r="S135" i="26"/>
  <c r="S134" i="26"/>
  <c r="S133" i="26"/>
  <c r="S132" i="26"/>
  <c r="S131" i="26"/>
  <c r="S130" i="26"/>
  <c r="S129" i="26"/>
  <c r="S128" i="26"/>
  <c r="S127" i="26"/>
  <c r="S126" i="26"/>
  <c r="S125" i="26"/>
  <c r="S124" i="26"/>
  <c r="S123" i="26"/>
  <c r="S122" i="26"/>
  <c r="S121" i="26"/>
  <c r="S120" i="26"/>
  <c r="S119" i="26"/>
  <c r="S118" i="26"/>
  <c r="S117" i="26"/>
  <c r="S116" i="26"/>
  <c r="S115" i="26"/>
  <c r="S114" i="26"/>
  <c r="S113" i="26"/>
  <c r="S112" i="26"/>
  <c r="S111" i="26"/>
  <c r="S110" i="26"/>
  <c r="S109" i="26"/>
  <c r="S108" i="26"/>
  <c r="S107" i="26"/>
  <c r="S106" i="26"/>
  <c r="S105" i="26"/>
  <c r="S104" i="26"/>
  <c r="S103" i="26"/>
  <c r="S102" i="26"/>
  <c r="S101" i="26"/>
  <c r="S100" i="26"/>
  <c r="S99" i="26"/>
  <c r="S98" i="26"/>
  <c r="S97" i="26"/>
  <c r="S96" i="26"/>
  <c r="S95" i="26"/>
  <c r="S94" i="26"/>
  <c r="S93" i="26"/>
  <c r="S92" i="26"/>
  <c r="S91" i="26"/>
  <c r="S90" i="26"/>
  <c r="S89" i="26"/>
  <c r="S88" i="26"/>
  <c r="S87" i="26"/>
  <c r="S86" i="26"/>
  <c r="S85" i="26"/>
  <c r="S84" i="26"/>
  <c r="S83" i="26"/>
  <c r="S82" i="26"/>
  <c r="S81" i="26"/>
  <c r="S80" i="26"/>
  <c r="S79" i="26"/>
  <c r="S78" i="26"/>
  <c r="S77" i="26"/>
  <c r="S76" i="26"/>
  <c r="S75" i="26"/>
  <c r="S74" i="26"/>
  <c r="S73" i="26"/>
  <c r="S72" i="26"/>
  <c r="S71" i="26"/>
  <c r="S70" i="26"/>
  <c r="S69" i="26"/>
  <c r="S68" i="26"/>
  <c r="S67" i="26"/>
  <c r="S66" i="26"/>
  <c r="S65" i="26"/>
  <c r="S64" i="26"/>
  <c r="S63" i="26"/>
  <c r="S62" i="26"/>
  <c r="S61" i="26"/>
  <c r="S60" i="26"/>
  <c r="S59" i="26"/>
  <c r="S58" i="26"/>
  <c r="S57" i="26"/>
  <c r="S56" i="26"/>
  <c r="S55" i="26"/>
  <c r="S54" i="26"/>
  <c r="S53" i="26"/>
  <c r="S52" i="26"/>
  <c r="S51" i="26"/>
  <c r="S50" i="26"/>
  <c r="S49" i="26"/>
  <c r="S48" i="26"/>
  <c r="S47" i="26"/>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201" i="26"/>
  <c r="S200" i="26"/>
  <c r="S199" i="26"/>
  <c r="S197" i="26"/>
  <c r="S188" i="26"/>
  <c r="S187" i="26"/>
  <c r="S178" i="26"/>
  <c r="S177" i="26"/>
  <c r="S176" i="26"/>
  <c r="S175" i="26"/>
  <c r="S198" i="26"/>
  <c r="S195" i="26"/>
  <c r="S194" i="26"/>
  <c r="S193" i="26"/>
  <c r="S192" i="26"/>
  <c r="S191" i="26"/>
  <c r="S186" i="26"/>
  <c r="S185" i="26"/>
  <c r="S184" i="26"/>
  <c r="S183" i="26"/>
  <c r="S182" i="26"/>
  <c r="S181" i="26"/>
  <c r="S180" i="26"/>
  <c r="S179" i="26"/>
  <c r="S159" i="26"/>
  <c r="S158" i="26"/>
  <c r="S157" i="26"/>
  <c r="S156" i="26"/>
  <c r="S190" i="26"/>
  <c r="S189" i="26"/>
  <c r="S174" i="26"/>
  <c r="S173" i="26"/>
  <c r="S172" i="26"/>
  <c r="S171" i="26"/>
  <c r="S170" i="26"/>
  <c r="S169" i="26"/>
  <c r="S168" i="26"/>
  <c r="S167" i="26"/>
  <c r="S166" i="26"/>
  <c r="S165" i="26"/>
  <c r="S164" i="26"/>
  <c r="S163" i="26"/>
  <c r="S162" i="26"/>
  <c r="S161" i="26"/>
  <c r="S160" i="26"/>
  <c r="S155" i="26"/>
  <c r="D196"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01" i="26"/>
  <c r="D200" i="26"/>
  <c r="D199" i="26"/>
  <c r="D197" i="26"/>
  <c r="D188" i="26"/>
  <c r="D187" i="26"/>
  <c r="D178" i="26"/>
  <c r="D177" i="26"/>
  <c r="D176" i="26"/>
  <c r="D175" i="26"/>
  <c r="D198" i="26"/>
  <c r="D195" i="26"/>
  <c r="D194" i="26"/>
  <c r="D193" i="26"/>
  <c r="D192" i="26"/>
  <c r="D191" i="26"/>
  <c r="D186" i="26"/>
  <c r="D185" i="26"/>
  <c r="D184" i="26"/>
  <c r="D183" i="26"/>
  <c r="D182" i="26"/>
  <c r="D181" i="26"/>
  <c r="D180" i="26"/>
  <c r="D179" i="26"/>
  <c r="D159" i="26"/>
  <c r="D158" i="26"/>
  <c r="D157" i="26"/>
  <c r="D156" i="26"/>
  <c r="D190" i="26"/>
  <c r="D189" i="26"/>
  <c r="D174" i="26"/>
  <c r="D173" i="26"/>
  <c r="D172" i="26"/>
  <c r="D171" i="26"/>
  <c r="D170" i="26"/>
  <c r="D169" i="26"/>
  <c r="D168" i="26"/>
  <c r="D167" i="26"/>
  <c r="D166" i="26"/>
  <c r="D165" i="26"/>
  <c r="D164" i="26"/>
  <c r="D163" i="26"/>
  <c r="D162" i="26"/>
  <c r="D161" i="26"/>
  <c r="D160" i="26"/>
  <c r="D155" i="26"/>
  <c r="K26" i="25"/>
  <c r="J26" i="25"/>
  <c r="I26" i="25"/>
  <c r="H26" i="25"/>
  <c r="G26" i="25"/>
  <c r="F26" i="25"/>
  <c r="E26" i="25"/>
  <c r="K27" i="25"/>
  <c r="J27" i="25"/>
  <c r="I27" i="25"/>
  <c r="H27" i="25"/>
  <c r="G27" i="25"/>
  <c r="F27" i="25"/>
  <c r="E27" i="25"/>
  <c r="M39" i="30" l="1"/>
  <c r="O39" i="30" s="1"/>
  <c r="M5" i="30"/>
  <c r="M9" i="30"/>
  <c r="M13" i="30"/>
  <c r="M17" i="30"/>
  <c r="M21" i="30"/>
  <c r="M25" i="30"/>
  <c r="M29" i="30"/>
  <c r="M33" i="30"/>
  <c r="M37" i="30"/>
  <c r="M46" i="30"/>
  <c r="M50" i="30"/>
  <c r="M54" i="30"/>
  <c r="M58" i="30"/>
  <c r="M62" i="30"/>
  <c r="M66" i="30"/>
  <c r="M70" i="30"/>
  <c r="M74" i="30"/>
  <c r="M78" i="30"/>
  <c r="M3" i="30"/>
  <c r="O3" i="30" s="1"/>
  <c r="M38" i="30"/>
  <c r="O38" i="30" s="1"/>
  <c r="R38" i="30" s="1"/>
  <c r="M4" i="30"/>
  <c r="M8" i="30"/>
  <c r="M16" i="30"/>
  <c r="M24" i="30"/>
  <c r="M32" i="30"/>
  <c r="M45" i="30"/>
  <c r="M53" i="30"/>
  <c r="M61" i="30"/>
  <c r="M73" i="30"/>
  <c r="M40" i="30"/>
  <c r="O40" i="30" s="1"/>
  <c r="R40" i="30" s="1"/>
  <c r="M6" i="30"/>
  <c r="M10" i="30"/>
  <c r="M14" i="30"/>
  <c r="M18" i="30"/>
  <c r="M22" i="30"/>
  <c r="M26" i="30"/>
  <c r="M30" i="30"/>
  <c r="M34" i="30"/>
  <c r="M43" i="30"/>
  <c r="M47" i="30"/>
  <c r="M51" i="30"/>
  <c r="M55" i="30"/>
  <c r="M59" i="30"/>
  <c r="M63" i="30"/>
  <c r="M67" i="30"/>
  <c r="M71" i="30"/>
  <c r="M75" i="30"/>
  <c r="M79" i="30"/>
  <c r="M65" i="30"/>
  <c r="M41" i="30"/>
  <c r="O41" i="30" s="1"/>
  <c r="R41" i="30" s="1"/>
  <c r="M7" i="30"/>
  <c r="M11" i="30"/>
  <c r="M15" i="30"/>
  <c r="M19" i="30"/>
  <c r="M23" i="30"/>
  <c r="M27" i="30"/>
  <c r="M31" i="30"/>
  <c r="M35" i="30"/>
  <c r="M44" i="30"/>
  <c r="M48" i="30"/>
  <c r="M52" i="30"/>
  <c r="M56" i="30"/>
  <c r="M60" i="30"/>
  <c r="M64" i="30"/>
  <c r="M68" i="30"/>
  <c r="M72" i="30"/>
  <c r="M76" i="30"/>
  <c r="M80" i="30"/>
  <c r="M42" i="30"/>
  <c r="O42" i="30" s="1"/>
  <c r="R42" i="30" s="1"/>
  <c r="M12" i="30"/>
  <c r="M20" i="30"/>
  <c r="M28" i="30"/>
  <c r="M36" i="30"/>
  <c r="M49" i="30"/>
  <c r="M57" i="30"/>
  <c r="M69" i="30"/>
  <c r="M77" i="30"/>
  <c r="R39" i="30"/>
  <c r="U8" i="30"/>
  <c r="Q37" i="30"/>
  <c r="U62" i="30"/>
  <c r="Q58" i="30"/>
  <c r="U46" i="30"/>
  <c r="Q50" i="30"/>
  <c r="U33" i="30"/>
  <c r="Q66" i="30"/>
  <c r="U54" i="30"/>
  <c r="Q4" i="30"/>
  <c r="Q25" i="30"/>
  <c r="U17" i="30"/>
  <c r="T69" i="30"/>
  <c r="Q8" i="30"/>
  <c r="Q29" i="30"/>
  <c r="Q43" i="30"/>
  <c r="Q51" i="30"/>
  <c r="Q59" i="30"/>
  <c r="Q67" i="30"/>
  <c r="U21" i="30"/>
  <c r="U34" i="30"/>
  <c r="U47" i="30"/>
  <c r="U55" i="30"/>
  <c r="U63" i="30"/>
  <c r="Q21" i="30"/>
  <c r="Q47" i="30"/>
  <c r="Q55" i="30"/>
  <c r="U29" i="30"/>
  <c r="U51" i="30"/>
  <c r="T73" i="30"/>
  <c r="Q17" i="30"/>
  <c r="Q33" i="30"/>
  <c r="Q62" i="30"/>
  <c r="U4" i="30"/>
  <c r="U58" i="30"/>
  <c r="U66" i="30"/>
  <c r="T15" i="30"/>
  <c r="T78" i="30"/>
  <c r="Q13" i="30"/>
  <c r="Q70" i="30"/>
  <c r="Q78" i="30"/>
  <c r="U13" i="30"/>
  <c r="U74" i="30"/>
  <c r="T19" i="30"/>
  <c r="T36" i="30"/>
  <c r="T57" i="30"/>
  <c r="Q5" i="30"/>
  <c r="Q9" i="30"/>
  <c r="Q14" i="30"/>
  <c r="Q18" i="30"/>
  <c r="Q22" i="30"/>
  <c r="Q26" i="30"/>
  <c r="Q30" i="30"/>
  <c r="Q71" i="30"/>
  <c r="Q75" i="30"/>
  <c r="Q79" i="30"/>
  <c r="U5" i="30"/>
  <c r="U9" i="30"/>
  <c r="U14" i="30"/>
  <c r="U18" i="30"/>
  <c r="U22" i="30"/>
  <c r="U26" i="30"/>
  <c r="U30" i="30"/>
  <c r="U71" i="30"/>
  <c r="U79" i="30"/>
  <c r="T23" i="30"/>
  <c r="T45" i="30"/>
  <c r="T61" i="30"/>
  <c r="T74" i="30"/>
  <c r="Q2" i="30"/>
  <c r="Q6" i="30"/>
  <c r="Q10" i="30"/>
  <c r="Q15" i="30"/>
  <c r="Q19" i="30"/>
  <c r="Q23" i="30"/>
  <c r="Q27" i="30"/>
  <c r="Q31" i="30"/>
  <c r="Q35" i="30"/>
  <c r="Q44" i="30"/>
  <c r="Q48" i="30"/>
  <c r="Q52" i="30"/>
  <c r="Q56" i="30"/>
  <c r="Q60" i="30"/>
  <c r="Q64" i="30"/>
  <c r="Q68" i="30"/>
  <c r="Q72" i="30"/>
  <c r="Q76" i="30"/>
  <c r="U2" i="30"/>
  <c r="U6" i="30"/>
  <c r="U15" i="30"/>
  <c r="U19" i="30"/>
  <c r="U27" i="30"/>
  <c r="U31" i="30"/>
  <c r="U35" i="30"/>
  <c r="U44" i="30"/>
  <c r="U48" i="30"/>
  <c r="U52" i="30"/>
  <c r="U56" i="30"/>
  <c r="U60" i="30"/>
  <c r="U64" i="30"/>
  <c r="U68" i="30"/>
  <c r="U72" i="30"/>
  <c r="U76" i="30"/>
  <c r="T32" i="30"/>
  <c r="T53" i="30"/>
  <c r="Q74" i="30"/>
  <c r="T27" i="30"/>
  <c r="T49" i="30"/>
  <c r="T65" i="30"/>
  <c r="T77" i="30"/>
  <c r="Q3" i="30"/>
  <c r="Q7" i="30"/>
  <c r="Q12" i="30"/>
  <c r="Q16" i="30"/>
  <c r="Q20" i="30"/>
  <c r="Q24" i="30"/>
  <c r="Q28" i="30"/>
  <c r="Q32" i="30"/>
  <c r="Q36" i="30"/>
  <c r="Q45" i="30"/>
  <c r="Q49" i="30"/>
  <c r="Q53" i="30"/>
  <c r="Q57" i="30"/>
  <c r="Q61" i="30"/>
  <c r="Q65" i="30"/>
  <c r="Q69" i="30"/>
  <c r="Q73" i="30"/>
  <c r="Q77" i="30"/>
  <c r="U3" i="30"/>
  <c r="U7" i="30"/>
  <c r="U12" i="30"/>
  <c r="U16" i="30"/>
  <c r="U24" i="30"/>
  <c r="U28" i="30"/>
  <c r="U32" i="30"/>
  <c r="U49" i="30"/>
  <c r="U53" i="30"/>
  <c r="U69" i="30"/>
  <c r="S80" i="30"/>
  <c r="V80" i="30" s="1"/>
  <c r="T80" i="30"/>
  <c r="Q80" i="30"/>
  <c r="T10" i="30"/>
  <c r="T3" i="30"/>
  <c r="T7" i="30"/>
  <c r="T12" i="30"/>
  <c r="T16" i="30"/>
  <c r="T20" i="30"/>
  <c r="T24" i="30"/>
  <c r="T28" i="30"/>
  <c r="T33" i="30"/>
  <c r="T37" i="30"/>
  <c r="T46" i="30"/>
  <c r="T50" i="30"/>
  <c r="T54" i="30"/>
  <c r="T58" i="30"/>
  <c r="T62" i="30"/>
  <c r="T66" i="30"/>
  <c r="T70" i="30"/>
  <c r="T6" i="30"/>
  <c r="T4" i="30"/>
  <c r="T8" i="30"/>
  <c r="T13" i="30"/>
  <c r="T17" i="30"/>
  <c r="T21" i="30"/>
  <c r="T25" i="30"/>
  <c r="T29" i="30"/>
  <c r="T34" i="30"/>
  <c r="T43" i="30"/>
  <c r="T47" i="30"/>
  <c r="T51" i="30"/>
  <c r="T55" i="30"/>
  <c r="T59" i="30"/>
  <c r="T63" i="30"/>
  <c r="T67" i="30"/>
  <c r="T71" i="30"/>
  <c r="T75" i="30"/>
  <c r="T79" i="30"/>
  <c r="S30" i="30"/>
  <c r="V30" i="30" s="1"/>
  <c r="T2" i="30"/>
  <c r="T5" i="30"/>
  <c r="T9" i="30"/>
  <c r="T14" i="30"/>
  <c r="T18" i="30"/>
  <c r="T26" i="30"/>
  <c r="T31" i="30"/>
  <c r="T35" i="30"/>
  <c r="T44" i="30"/>
  <c r="T48" i="30"/>
  <c r="T60" i="30"/>
  <c r="T64" i="30"/>
  <c r="T68" i="30"/>
  <c r="S25" i="30"/>
  <c r="V25" i="30" s="1"/>
  <c r="S34" i="30"/>
  <c r="V34" i="30" s="1"/>
  <c r="S43" i="30"/>
  <c r="V43" i="30" s="1"/>
  <c r="S59" i="30"/>
  <c r="V59" i="30" s="1"/>
  <c r="S63" i="30"/>
  <c r="V63" i="30" s="1"/>
  <c r="S75" i="30"/>
  <c r="V75" i="30" s="1"/>
  <c r="S22" i="30"/>
  <c r="V22" i="30" s="1"/>
  <c r="S52" i="30"/>
  <c r="V52" i="30" s="1"/>
  <c r="S56" i="30"/>
  <c r="V56" i="30" s="1"/>
  <c r="S67" i="30"/>
  <c r="V67" i="30" s="1"/>
  <c r="S72" i="30"/>
  <c r="V72" i="30" s="1"/>
  <c r="S76" i="30"/>
  <c r="V76" i="30" s="1"/>
  <c r="S10" i="30"/>
  <c r="V10" i="30" s="1"/>
  <c r="S23" i="30"/>
  <c r="V23" i="30" s="1"/>
  <c r="S36" i="30"/>
  <c r="V36" i="30" s="1"/>
  <c r="S45" i="30"/>
  <c r="V45" i="30" s="1"/>
  <c r="S57" i="30"/>
  <c r="V57" i="30" s="1"/>
  <c r="S61" i="30"/>
  <c r="V61" i="30" s="1"/>
  <c r="S73" i="30"/>
  <c r="V73" i="30" s="1"/>
  <c r="S77" i="30"/>
  <c r="V77" i="30" s="1"/>
  <c r="S20" i="30"/>
  <c r="V20" i="30" s="1"/>
  <c r="S37" i="30"/>
  <c r="V37" i="30" s="1"/>
  <c r="S46" i="30"/>
  <c r="V46" i="30" s="1"/>
  <c r="S50" i="30"/>
  <c r="V50" i="30" s="1"/>
  <c r="S54" i="30"/>
  <c r="V54" i="30" s="1"/>
  <c r="S65" i="30"/>
  <c r="V65" i="30" s="1"/>
  <c r="S70" i="30"/>
  <c r="V70" i="30" s="1"/>
  <c r="S78" i="30"/>
  <c r="V78" i="30" s="1"/>
  <c r="O2" i="30"/>
  <c r="G40" i="28"/>
  <c r="F40" i="28"/>
  <c r="R3" i="30" l="1"/>
  <c r="R2" i="30"/>
  <c r="O4" i="30"/>
  <c r="R4" i="30" s="1"/>
  <c r="O5" i="30" l="1"/>
  <c r="R5" i="30" s="1"/>
  <c r="O1" i="6"/>
  <c r="O6" i="30" l="1"/>
  <c r="R6" i="30" s="1"/>
  <c r="G36" i="6"/>
  <c r="I36" i="6" s="1"/>
  <c r="G35" i="6"/>
  <c r="I35" i="6" s="1"/>
  <c r="E36" i="6"/>
  <c r="D36" i="6" s="1"/>
  <c r="F36" i="6" s="1"/>
  <c r="E35" i="6"/>
  <c r="D35" i="6" s="1"/>
  <c r="F35" i="6" s="1"/>
  <c r="G34" i="6"/>
  <c r="I34" i="6" s="1"/>
  <c r="E34" i="6"/>
  <c r="G30" i="6"/>
  <c r="I30" i="6" s="1"/>
  <c r="E30" i="6"/>
  <c r="G18" i="6"/>
  <c r="I18" i="6" s="1"/>
  <c r="E18" i="6"/>
  <c r="G14" i="6"/>
  <c r="I14" i="6" s="1"/>
  <c r="E14" i="6"/>
  <c r="G32" i="6"/>
  <c r="I32" i="6" s="1"/>
  <c r="E32" i="6"/>
  <c r="G28" i="6"/>
  <c r="I28" i="6" s="1"/>
  <c r="E28" i="6"/>
  <c r="G16" i="6"/>
  <c r="I16" i="6" s="1"/>
  <c r="E16" i="6"/>
  <c r="G12" i="6"/>
  <c r="I12" i="6" s="1"/>
  <c r="E12" i="6"/>
  <c r="G33" i="6"/>
  <c r="I33" i="6" s="1"/>
  <c r="E33" i="6"/>
  <c r="G29" i="6"/>
  <c r="I29" i="6" s="1"/>
  <c r="E29" i="6"/>
  <c r="G17" i="6"/>
  <c r="I17" i="6" s="1"/>
  <c r="E17" i="6"/>
  <c r="G13" i="6"/>
  <c r="I13" i="6" s="1"/>
  <c r="E13" i="6"/>
  <c r="G31" i="6"/>
  <c r="I31" i="6" s="1"/>
  <c r="E31" i="6"/>
  <c r="G27" i="6"/>
  <c r="I27" i="6" s="1"/>
  <c r="E27" i="6"/>
  <c r="G15" i="6"/>
  <c r="I15" i="6" s="1"/>
  <c r="E15" i="6"/>
  <c r="G11" i="6"/>
  <c r="I11" i="6" s="1"/>
  <c r="E11" i="6"/>
  <c r="G26" i="6"/>
  <c r="I26" i="6" s="1"/>
  <c r="E26" i="6"/>
  <c r="G22" i="6"/>
  <c r="I22" i="6" s="1"/>
  <c r="E22" i="6"/>
  <c r="G10" i="6"/>
  <c r="I10" i="6" s="1"/>
  <c r="E10" i="6"/>
  <c r="G6" i="6"/>
  <c r="I6" i="6" s="1"/>
  <c r="E6" i="6"/>
  <c r="G24" i="6"/>
  <c r="I24" i="6" s="1"/>
  <c r="E24" i="6"/>
  <c r="G20" i="6"/>
  <c r="I20" i="6" s="1"/>
  <c r="E20" i="6"/>
  <c r="G8" i="6"/>
  <c r="I8" i="6" s="1"/>
  <c r="E8" i="6"/>
  <c r="G4" i="6"/>
  <c r="I4" i="6" s="1"/>
  <c r="E4" i="6"/>
  <c r="G25" i="6"/>
  <c r="I25" i="6" s="1"/>
  <c r="E25" i="6"/>
  <c r="G21" i="6"/>
  <c r="I21" i="6" s="1"/>
  <c r="E21" i="6"/>
  <c r="G9" i="6"/>
  <c r="I9" i="6" s="1"/>
  <c r="E9" i="6"/>
  <c r="G5" i="6"/>
  <c r="I5" i="6" s="1"/>
  <c r="E5" i="6"/>
  <c r="G23" i="6"/>
  <c r="I23" i="6" s="1"/>
  <c r="E23" i="6"/>
  <c r="G19" i="6"/>
  <c r="I19" i="6" s="1"/>
  <c r="E19" i="6"/>
  <c r="G7" i="6"/>
  <c r="I7" i="6" s="1"/>
  <c r="E7" i="6"/>
  <c r="G3" i="6"/>
  <c r="I3" i="6" s="1"/>
  <c r="E3" i="6"/>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K1" i="4"/>
  <c r="K19" i="3"/>
  <c r="L19" i="3"/>
  <c r="M19" i="3"/>
  <c r="N19" i="3"/>
  <c r="K20" i="3"/>
  <c r="L20" i="3"/>
  <c r="M20" i="3"/>
  <c r="N20" i="3"/>
  <c r="K21" i="3"/>
  <c r="L21" i="3"/>
  <c r="M21" i="3"/>
  <c r="N21" i="3"/>
  <c r="K25" i="3"/>
  <c r="L25" i="3"/>
  <c r="M25" i="3"/>
  <c r="N25" i="3"/>
  <c r="K26" i="3"/>
  <c r="L26" i="3"/>
  <c r="M26" i="3"/>
  <c r="N26" i="3"/>
  <c r="K27" i="3"/>
  <c r="L27" i="3"/>
  <c r="M27" i="3"/>
  <c r="N27" i="3"/>
  <c r="K28" i="3"/>
  <c r="L28" i="3"/>
  <c r="M28" i="3"/>
  <c r="N28" i="3"/>
  <c r="K30" i="3"/>
  <c r="L30" i="3"/>
  <c r="M30" i="3"/>
  <c r="N30" i="3"/>
  <c r="K31" i="3"/>
  <c r="L31" i="3"/>
  <c r="M31" i="3"/>
  <c r="N31" i="3"/>
  <c r="L18" i="3"/>
  <c r="M18" i="3"/>
  <c r="N18" i="3"/>
  <c r="K18" i="3"/>
  <c r="O7" i="30" l="1"/>
  <c r="R7" i="30" s="1"/>
  <c r="D3" i="6"/>
  <c r="F3" i="6" s="1"/>
  <c r="D19" i="6"/>
  <c r="F19" i="6" s="1"/>
  <c r="D5" i="6"/>
  <c r="F5" i="6" s="1"/>
  <c r="D21" i="6"/>
  <c r="F21" i="6" s="1"/>
  <c r="D20" i="6"/>
  <c r="F20" i="6" s="1"/>
  <c r="D6" i="6"/>
  <c r="F6" i="6" s="1"/>
  <c r="D22" i="6"/>
  <c r="F22" i="6" s="1"/>
  <c r="D11" i="6"/>
  <c r="F11" i="6" s="1"/>
  <c r="D27" i="6"/>
  <c r="F27" i="6" s="1"/>
  <c r="D13" i="6"/>
  <c r="F13" i="6" s="1"/>
  <c r="D29" i="6"/>
  <c r="F29" i="6" s="1"/>
  <c r="D12" i="6"/>
  <c r="F12" i="6" s="1"/>
  <c r="D28" i="6"/>
  <c r="F28" i="6" s="1"/>
  <c r="D14" i="6"/>
  <c r="F14" i="6" s="1"/>
  <c r="D7" i="6"/>
  <c r="F7" i="6" s="1"/>
  <c r="D23" i="6"/>
  <c r="F23" i="6" s="1"/>
  <c r="D9" i="6"/>
  <c r="F9" i="6" s="1"/>
  <c r="D25" i="6"/>
  <c r="F25" i="6" s="1"/>
  <c r="D8" i="6"/>
  <c r="F8" i="6" s="1"/>
  <c r="D24" i="6"/>
  <c r="F24" i="6" s="1"/>
  <c r="D10" i="6"/>
  <c r="F10" i="6" s="1"/>
  <c r="D26" i="6"/>
  <c r="F26" i="6" s="1"/>
  <c r="D15" i="6"/>
  <c r="F15" i="6" s="1"/>
  <c r="D31" i="6"/>
  <c r="F31" i="6" s="1"/>
  <c r="D17" i="6"/>
  <c r="F17" i="6" s="1"/>
  <c r="D33" i="6"/>
  <c r="F33" i="6" s="1"/>
  <c r="D16" i="6"/>
  <c r="F16" i="6" s="1"/>
  <c r="D32" i="6"/>
  <c r="F32" i="6" s="1"/>
  <c r="D18" i="6"/>
  <c r="F18" i="6" s="1"/>
  <c r="D34" i="6"/>
  <c r="F34" i="6" s="1"/>
  <c r="D4" i="6"/>
  <c r="F4" i="6" s="1"/>
  <c r="D30" i="6"/>
  <c r="F30" i="6" s="1"/>
  <c r="O8" i="30" l="1"/>
  <c r="R8" i="30" s="1"/>
  <c r="O9" i="30" l="1"/>
  <c r="R9" i="30" s="1"/>
  <c r="O10" i="30" l="1"/>
  <c r="R10" i="30" s="1"/>
  <c r="O13" i="30"/>
  <c r="R13" i="30" s="1"/>
  <c r="O12" i="30" l="1"/>
  <c r="R12" i="30" s="1"/>
  <c r="O14" i="30" l="1"/>
  <c r="R14" i="30" s="1"/>
  <c r="O15" i="30" l="1"/>
  <c r="R15" i="30" s="1"/>
  <c r="O16" i="30" l="1"/>
  <c r="R16" i="30" s="1"/>
  <c r="O17" i="30" l="1"/>
  <c r="R17" i="30" s="1"/>
  <c r="O18" i="30" l="1"/>
  <c r="R18" i="30" s="1"/>
  <c r="O19" i="30" l="1"/>
  <c r="R19" i="30" s="1"/>
  <c r="O20" i="30" l="1"/>
  <c r="R20" i="30" s="1"/>
  <c r="O21" i="30" l="1"/>
  <c r="R21" i="30" s="1"/>
  <c r="O22" i="30" l="1"/>
  <c r="R22" i="30" s="1"/>
  <c r="O23" i="30" l="1"/>
  <c r="R23" i="30" s="1"/>
  <c r="O24" i="30" l="1"/>
  <c r="R24" i="30" s="1"/>
  <c r="O25" i="30" l="1"/>
  <c r="R25" i="30" s="1"/>
  <c r="O26" i="30" l="1"/>
  <c r="R26" i="30" s="1"/>
  <c r="O27" i="30" l="1"/>
  <c r="R27" i="30" s="1"/>
  <c r="O30" i="30"/>
  <c r="R30" i="30" s="1"/>
  <c r="O28" i="30" l="1"/>
  <c r="R28" i="30" s="1"/>
  <c r="O29" i="30" l="1"/>
  <c r="R29" i="30" s="1"/>
  <c r="O31" i="30" l="1"/>
  <c r="R31" i="30" s="1"/>
  <c r="O32" i="30" l="1"/>
  <c r="R32" i="30" s="1"/>
  <c r="O33" i="30" l="1"/>
  <c r="R33" i="30" s="1"/>
  <c r="O34" i="30" l="1"/>
  <c r="R34" i="30" s="1"/>
  <c r="O35" i="30" l="1"/>
  <c r="R35" i="30" s="1"/>
  <c r="O36" i="30" l="1"/>
  <c r="R36" i="30" s="1"/>
  <c r="O37" i="30" l="1"/>
  <c r="R37" i="30" s="1"/>
  <c r="O43" i="30" l="1"/>
  <c r="R43" i="30" s="1"/>
  <c r="O44" i="30" l="1"/>
  <c r="R44" i="30" s="1"/>
  <c r="O45" i="30" l="1"/>
  <c r="R45" i="30" s="1"/>
  <c r="O46" i="30" l="1"/>
  <c r="R46" i="30" s="1"/>
  <c r="O47" i="30" l="1"/>
  <c r="R47" i="30" s="1"/>
  <c r="O48" i="30" l="1"/>
  <c r="R48" i="30" s="1"/>
  <c r="O49" i="30" l="1"/>
  <c r="R49" i="30" s="1"/>
  <c r="O50" i="30" l="1"/>
  <c r="R50" i="30" s="1"/>
  <c r="O51" i="30" l="1"/>
  <c r="R51" i="30" s="1"/>
  <c r="O52" i="30" l="1"/>
  <c r="R52" i="30" s="1"/>
  <c r="O53" i="30" l="1"/>
  <c r="R53" i="30" s="1"/>
  <c r="O54" i="30" l="1"/>
  <c r="R54" i="30" s="1"/>
  <c r="O55" i="30" l="1"/>
  <c r="R55" i="30" s="1"/>
  <c r="O56" i="30" l="1"/>
  <c r="R56" i="30" s="1"/>
  <c r="O57" i="30" l="1"/>
  <c r="R57" i="30" s="1"/>
  <c r="O58" i="30" l="1"/>
  <c r="R58" i="30" s="1"/>
  <c r="O59" i="30" l="1"/>
  <c r="R59" i="30" s="1"/>
  <c r="O60" i="30" l="1"/>
  <c r="R60" i="30" s="1"/>
  <c r="O61" i="30" l="1"/>
  <c r="R61" i="30" s="1"/>
  <c r="O62" i="30" l="1"/>
  <c r="R62" i="30" s="1"/>
  <c r="O63" i="30" l="1"/>
  <c r="R63" i="30" s="1"/>
  <c r="O80" i="30" l="1"/>
  <c r="R80" i="30" s="1"/>
  <c r="O64" i="30"/>
  <c r="R64" i="30" s="1"/>
  <c r="O65" i="30" l="1"/>
  <c r="R65" i="30" s="1"/>
  <c r="O66" i="30" l="1"/>
  <c r="R66" i="30" s="1"/>
  <c r="O69" i="30"/>
  <c r="R69" i="30" s="1"/>
  <c r="O67" i="30" l="1"/>
  <c r="R67" i="30" s="1"/>
  <c r="O68" i="30" l="1"/>
  <c r="R68" i="30" s="1"/>
  <c r="O11" i="30" l="1"/>
  <c r="R11" i="30" s="1"/>
  <c r="O70" i="30"/>
  <c r="R70" i="30" s="1"/>
  <c r="O71" i="30" l="1"/>
  <c r="R71" i="30" s="1"/>
  <c r="O72" i="30" l="1"/>
  <c r="R72" i="30" s="1"/>
  <c r="O73" i="30" l="1"/>
  <c r="R73" i="30" s="1"/>
  <c r="O74" i="30" l="1"/>
  <c r="R74" i="30" s="1"/>
  <c r="O75" i="30" l="1"/>
  <c r="R75" i="30" s="1"/>
  <c r="O76" i="30" l="1"/>
  <c r="R76" i="30" s="1"/>
  <c r="O77" i="30" l="1"/>
  <c r="R77" i="30" s="1"/>
  <c r="O78" i="30" l="1"/>
  <c r="R78" i="30" s="1"/>
  <c r="O79" i="30"/>
  <c r="R79" i="3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6998714F-7663-4E3A-826C-7D74296A716A}">
      <text>
        <r>
          <rPr>
            <b/>
            <sz val="9"/>
            <color indexed="81"/>
            <rFont val="Tahoma"/>
            <family val="2"/>
          </rPr>
          <t>To Table</t>
        </r>
        <r>
          <rPr>
            <sz val="9"/>
            <color indexed="81"/>
            <rFont val="Tahoma"/>
            <family val="2"/>
          </rPr>
          <t xml:space="preserve">
</t>
        </r>
      </text>
    </comment>
    <comment ref="M1" authorId="0" shapeId="0" xr:uid="{2341C6EC-55E4-4E3D-B00B-DC0A1E5CB11A}">
      <text>
        <r>
          <rPr>
            <b/>
            <sz val="9"/>
            <color indexed="81"/>
            <rFont val="Tahoma"/>
            <family val="2"/>
          </rPr>
          <t xml:space="preserve">From Table
</t>
        </r>
      </text>
    </comment>
  </commentList>
</comments>
</file>

<file path=xl/sharedStrings.xml><?xml version="1.0" encoding="utf-8"?>
<sst xmlns="http://schemas.openxmlformats.org/spreadsheetml/2006/main" count="23884" uniqueCount="4945">
  <si>
    <t>FG</t>
  </si>
  <si>
    <t>Parent</t>
  </si>
  <si>
    <t>UFG-MF</t>
  </si>
  <si>
    <t>UFG-SF</t>
  </si>
  <si>
    <t>UFG-MO</t>
  </si>
  <si>
    <t>UFG-BP</t>
  </si>
  <si>
    <t>UFG-CF</t>
  </si>
  <si>
    <t>Challan</t>
  </si>
  <si>
    <t>Invoice</t>
  </si>
  <si>
    <t>Unit Cost</t>
  </si>
  <si>
    <t>General Sale</t>
  </si>
  <si>
    <t>Quantity Received</t>
  </si>
  <si>
    <t>Quantity Issued</t>
  </si>
  <si>
    <t>Job work</t>
  </si>
  <si>
    <t>Job work Unit Cost</t>
  </si>
  <si>
    <t>GN, "General Bill"</t>
  </si>
  <si>
    <t>SU, "Unit Cost"</t>
  </si>
  <si>
    <t>SC, "Jobwork Unit Cost"</t>
  </si>
  <si>
    <t>SJ, "Jobwork"</t>
  </si>
  <si>
    <t>Code</t>
  </si>
  <si>
    <t>-MF'</t>
  </si>
  <si>
    <t>-SF'</t>
  </si>
  <si>
    <t>-CF'</t>
  </si>
  <si>
    <t>-MO'</t>
  </si>
  <si>
    <t>-BP'</t>
  </si>
  <si>
    <t>-PP'</t>
  </si>
  <si>
    <t>-GI'</t>
  </si>
  <si>
    <t>Printing Paper</t>
  </si>
  <si>
    <t>General Item</t>
  </si>
  <si>
    <t>Multi Format</t>
  </si>
  <si>
    <t>Spread Format</t>
  </si>
  <si>
    <t>Combo Format</t>
  </si>
  <si>
    <t>Miscellaneous Operation</t>
  </si>
  <si>
    <t>Binding Process</t>
  </si>
  <si>
    <t>Details</t>
  </si>
  <si>
    <t>Old Code</t>
  </si>
  <si>
    <t>-TP'</t>
  </si>
  <si>
    <t>-CP'</t>
  </si>
  <si>
    <t>-JP'</t>
  </si>
  <si>
    <t>-BD'</t>
  </si>
  <si>
    <t>-WS'</t>
  </si>
  <si>
    <t>TYPE</t>
  </si>
  <si>
    <t>"General Bill"</t>
  </si>
  <si>
    <t>GN</t>
  </si>
  <si>
    <t>"Jobwork"</t>
  </si>
  <si>
    <t>SJ</t>
  </si>
  <si>
    <t>"Unit Cost"</t>
  </si>
  <si>
    <t>SU</t>
  </si>
  <si>
    <t>Unit Cost Sale</t>
  </si>
  <si>
    <t>SC</t>
  </si>
  <si>
    <t>"Jobwork Unit Cost"</t>
  </si>
  <si>
    <t>BOM</t>
  </si>
  <si>
    <t>-AL'</t>
  </si>
  <si>
    <t>Jobwork Sale Unit Cost</t>
  </si>
  <si>
    <t>Case-1</t>
  </si>
  <si>
    <t>00</t>
  </si>
  <si>
    <t>Case-2</t>
  </si>
  <si>
    <t>01</t>
  </si>
  <si>
    <t>SO-X Challan-X</t>
  </si>
  <si>
    <t>SO-√ Challan-X</t>
  </si>
  <si>
    <t>SO-√ Challan-√</t>
  </si>
  <si>
    <t>-FI'</t>
  </si>
  <si>
    <t>IN</t>
  </si>
  <si>
    <t>Out</t>
  </si>
  <si>
    <t>Purchase</t>
  </si>
  <si>
    <t>Sale</t>
  </si>
  <si>
    <t>Case-3</t>
  </si>
  <si>
    <t>02</t>
  </si>
  <si>
    <t>03</t>
  </si>
  <si>
    <t>04</t>
  </si>
  <si>
    <t>05</t>
  </si>
  <si>
    <t>06</t>
  </si>
  <si>
    <t>PO-√ Challan-√</t>
  </si>
  <si>
    <t>PO-√ Challan-X</t>
  </si>
  <si>
    <t>PO-X Challan-X</t>
  </si>
  <si>
    <t>Case-4</t>
  </si>
  <si>
    <t>Case-5</t>
  </si>
  <si>
    <t>Case-6</t>
  </si>
  <si>
    <t>Case-8</t>
  </si>
  <si>
    <t>Case-7</t>
  </si>
  <si>
    <t>Challan Inword</t>
  </si>
  <si>
    <t>Challan Outword</t>
  </si>
  <si>
    <t>07</t>
  </si>
  <si>
    <t>08</t>
  </si>
  <si>
    <t xml:space="preserve">SO-√ </t>
  </si>
  <si>
    <t xml:space="preserve">PO-√ </t>
  </si>
  <si>
    <t>Case-9</t>
  </si>
  <si>
    <t>Case-10</t>
  </si>
  <si>
    <t>09</t>
  </si>
  <si>
    <t>10</t>
  </si>
  <si>
    <t>SI</t>
  </si>
  <si>
    <t>SR</t>
  </si>
  <si>
    <t>Parent Code</t>
  </si>
  <si>
    <t>Child Code</t>
  </si>
  <si>
    <t>PJ</t>
  </si>
  <si>
    <t>PG</t>
  </si>
  <si>
    <t>PU</t>
  </si>
  <si>
    <t>PC</t>
  </si>
  <si>
    <t>General Purchase</t>
  </si>
  <si>
    <t>Jobwork Purchase Unit Cost</t>
  </si>
  <si>
    <t>PR</t>
  </si>
  <si>
    <t>PI</t>
  </si>
  <si>
    <t>SO-X Challan-√</t>
  </si>
  <si>
    <t>11</t>
  </si>
  <si>
    <t>Purchase Return</t>
  </si>
  <si>
    <t>Sale Return</t>
  </si>
  <si>
    <t>Purchase Challan IN</t>
  </si>
  <si>
    <t>Purchase Challan Out</t>
  </si>
  <si>
    <t>Sale Challan IN</t>
  </si>
  <si>
    <t>Sale Challan Out</t>
  </si>
  <si>
    <t>Stock Journal IN</t>
  </si>
  <si>
    <t>Stock Journal Out</t>
  </si>
  <si>
    <t>Out--√</t>
  </si>
  <si>
    <t>Out--X</t>
  </si>
  <si>
    <t>IN--√</t>
  </si>
  <si>
    <t>SG</t>
  </si>
  <si>
    <t>PO-X Challan-√</t>
  </si>
  <si>
    <t>IN--X</t>
  </si>
  <si>
    <t>Case-11</t>
  </si>
  <si>
    <t>Case-12</t>
  </si>
  <si>
    <t>FI</t>
  </si>
  <si>
    <t>0100FI</t>
  </si>
  <si>
    <t>Ref</t>
  </si>
  <si>
    <t>Item</t>
  </si>
  <si>
    <t>HSNCode</t>
  </si>
  <si>
    <t>Quantity</t>
  </si>
  <si>
    <t>Rate</t>
  </si>
  <si>
    <t>Amount</t>
  </si>
  <si>
    <t>Narration</t>
  </si>
  <si>
    <t>SrNo</t>
  </si>
  <si>
    <t>LongNarration01</t>
  </si>
  <si>
    <t>LongNarration02</t>
  </si>
  <si>
    <t>LongNarration03</t>
  </si>
  <si>
    <t>LongNarration04</t>
  </si>
  <si>
    <t>LongNarration05</t>
  </si>
  <si>
    <t>000001</t>
  </si>
  <si>
    <t>000014</t>
  </si>
  <si>
    <t>000003</t>
  </si>
  <si>
    <t>001109</t>
  </si>
  <si>
    <t>*00005</t>
  </si>
  <si>
    <t/>
  </si>
  <si>
    <t>000002</t>
  </si>
  <si>
    <t>0200FI</t>
  </si>
  <si>
    <t>0500FI</t>
  </si>
  <si>
    <t>000004</t>
  </si>
  <si>
    <t>000019</t>
  </si>
  <si>
    <t>0600FI</t>
  </si>
  <si>
    <t>000005</t>
  </si>
  <si>
    <t>0110FI</t>
  </si>
  <si>
    <t>000006</t>
  </si>
  <si>
    <t>0210FI</t>
  </si>
  <si>
    <t>000007</t>
  </si>
  <si>
    <t>0510FI</t>
  </si>
  <si>
    <t>000008</t>
  </si>
  <si>
    <t>0610FI</t>
  </si>
  <si>
    <t>000009</t>
  </si>
  <si>
    <t>000020</t>
  </si>
  <si>
    <t>0101FI</t>
  </si>
  <si>
    <t>000010</t>
  </si>
  <si>
    <t>0201FI</t>
  </si>
  <si>
    <t>000011</t>
  </si>
  <si>
    <t>0501FI</t>
  </si>
  <si>
    <t>000012</t>
  </si>
  <si>
    <t>0601FI</t>
  </si>
  <si>
    <t>000013</t>
  </si>
  <si>
    <t>0111FI</t>
  </si>
  <si>
    <t>0211FI</t>
  </si>
  <si>
    <t>000015</t>
  </si>
  <si>
    <t>000022</t>
  </si>
  <si>
    <t>0511FI</t>
  </si>
  <si>
    <t>000016</t>
  </si>
  <si>
    <t>0611FI</t>
  </si>
  <si>
    <t>000017</t>
  </si>
  <si>
    <t>0300FI</t>
  </si>
  <si>
    <t>000018</t>
  </si>
  <si>
    <t>0400FI</t>
  </si>
  <si>
    <t>0700FI</t>
  </si>
  <si>
    <t>0800FI</t>
  </si>
  <si>
    <t>000021</t>
  </si>
  <si>
    <t>0310FI</t>
  </si>
  <si>
    <t>0410FI</t>
  </si>
  <si>
    <t>000023</t>
  </si>
  <si>
    <t>000024</t>
  </si>
  <si>
    <t>0710FI</t>
  </si>
  <si>
    <t>0810FI</t>
  </si>
  <si>
    <t>000025</t>
  </si>
  <si>
    <t>0301FI</t>
  </si>
  <si>
    <t>000026</t>
  </si>
  <si>
    <t>0401FI</t>
  </si>
  <si>
    <t>000027</t>
  </si>
  <si>
    <t>0701FI</t>
  </si>
  <si>
    <t>000028</t>
  </si>
  <si>
    <t>0801FI</t>
  </si>
  <si>
    <t>000029</t>
  </si>
  <si>
    <t>0311FI</t>
  </si>
  <si>
    <t>000030</t>
  </si>
  <si>
    <t>0411FI</t>
  </si>
  <si>
    <t>000031</t>
  </si>
  <si>
    <t>0711FI</t>
  </si>
  <si>
    <t>000032</t>
  </si>
  <si>
    <t>0811FI</t>
  </si>
  <si>
    <t>Type</t>
  </si>
  <si>
    <t>0900FI</t>
  </si>
  <si>
    <t>0910FI</t>
  </si>
  <si>
    <t>0901FI</t>
  </si>
  <si>
    <t>0911FI</t>
  </si>
  <si>
    <t>1000FI</t>
  </si>
  <si>
    <t>1010FI</t>
  </si>
  <si>
    <t>1001FI</t>
  </si>
  <si>
    <t>1011FI</t>
  </si>
  <si>
    <t>Left4</t>
  </si>
  <si>
    <t>000033</t>
  </si>
  <si>
    <t>000034</t>
  </si>
  <si>
    <t>000159</t>
  </si>
  <si>
    <t>Impact</t>
  </si>
  <si>
    <t>OUT</t>
  </si>
  <si>
    <t>0</t>
  </si>
  <si>
    <t>Formula</t>
  </si>
  <si>
    <t>IIF(LEFT(C3.BOM,4)=</t>
  </si>
  <si>
    <t>WS</t>
  </si>
  <si>
    <t>000160</t>
  </si>
  <si>
    <t>000465</t>
  </si>
  <si>
    <t>000464</t>
  </si>
  <si>
    <t>000035</t>
  </si>
  <si>
    <t>000036</t>
  </si>
  <si>
    <t>000037</t>
  </si>
  <si>
    <t>000038</t>
  </si>
  <si>
    <t>000039</t>
  </si>
  <si>
    <t>000044</t>
  </si>
  <si>
    <t>000040</t>
  </si>
  <si>
    <t>000041</t>
  </si>
  <si>
    <t>000042</t>
  </si>
  <si>
    <t>000043</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</si>
  <si>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</si>
  <si>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</si>
  <si>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</si>
  <si>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</si>
  <si>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</si>
  <si>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</si>
  <si>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</si>
  <si>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</si>
  <si>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</si>
  <si>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</si>
  <si>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</si>
  <si>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</si>
  <si>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</si>
  <si>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</si>
  <si>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</si>
  <si>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</si>
  <si>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</si>
  <si>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</si>
  <si>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</si>
  <si>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</si>
  <si>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</si>
  <si>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</si>
  <si>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</si>
  <si>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</si>
  <si>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</si>
  <si>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000089</t>
  </si>
  <si>
    <t>000515</t>
  </si>
  <si>
    <t>000083</t>
  </si>
  <si>
    <t>000509</t>
  </si>
  <si>
    <t>000084</t>
  </si>
  <si>
    <t>000510</t>
  </si>
  <si>
    <t>000085</t>
  </si>
  <si>
    <t>000511</t>
  </si>
  <si>
    <t>000086</t>
  </si>
  <si>
    <t>000512</t>
  </si>
  <si>
    <t>000087</t>
  </si>
  <si>
    <t>000513</t>
  </si>
  <si>
    <t>000088</t>
  </si>
  <si>
    <t>000514</t>
  </si>
  <si>
    <t>000137</t>
  </si>
  <si>
    <t>000516</t>
  </si>
  <si>
    <t>000070</t>
  </si>
  <si>
    <t>Name</t>
  </si>
  <si>
    <t>PrintName</t>
  </si>
  <si>
    <t>Liter</t>
  </si>
  <si>
    <t>Ltr.</t>
  </si>
  <si>
    <t>Inch</t>
  </si>
  <si>
    <t>Meter</t>
  </si>
  <si>
    <t>Milliliter</t>
  </si>
  <si>
    <t>Gram</t>
  </si>
  <si>
    <t>Kilogram</t>
  </si>
  <si>
    <t>Kg.</t>
  </si>
  <si>
    <t>S. No.</t>
  </si>
  <si>
    <t>Milligram</t>
  </si>
  <si>
    <t>Mg.</t>
  </si>
  <si>
    <t>Gr.</t>
  </si>
  <si>
    <t>Ml.</t>
  </si>
  <si>
    <t>Ft.</t>
  </si>
  <si>
    <t>In.</t>
  </si>
  <si>
    <t>Mt.</t>
  </si>
  <si>
    <t>Millimeter</t>
  </si>
  <si>
    <t>mm.</t>
  </si>
  <si>
    <t>Centimeter</t>
  </si>
  <si>
    <t>cm.</t>
  </si>
  <si>
    <t>Old</t>
  </si>
  <si>
    <t>Feet</t>
  </si>
  <si>
    <t>Party</t>
  </si>
  <si>
    <t>CreatedBy</t>
  </si>
  <si>
    <t>CreatedOn</t>
  </si>
  <si>
    <t>ModifiedBy</t>
  </si>
  <si>
    <t>ModifiedOn</t>
  </si>
  <si>
    <t>N</t>
  </si>
  <si>
    <t>IIF(G.Type As TypeRef</t>
  </si>
  <si>
    <t>Value1</t>
  </si>
  <si>
    <t>*00001</t>
  </si>
  <si>
    <t>Coated Matt</t>
  </si>
  <si>
    <t>16</t>
  </si>
  <si>
    <t>*00002</t>
  </si>
  <si>
    <t>Coated Gloss</t>
  </si>
  <si>
    <t>*00003</t>
  </si>
  <si>
    <t xml:space="preserve"> Uncoated</t>
  </si>
  <si>
    <t>Uncoated</t>
  </si>
  <si>
    <t>*00004</t>
  </si>
  <si>
    <t>High Bulk</t>
  </si>
  <si>
    <t>1. Printing &amp; Finishing Charges of</t>
  </si>
  <si>
    <t>Printing &amp; Finishing Charges of</t>
  </si>
  <si>
    <t>17</t>
  </si>
  <si>
    <t>*00006</t>
  </si>
  <si>
    <t>1. Text Printing Charges of</t>
  </si>
  <si>
    <t>Text Printing Charges of</t>
  </si>
  <si>
    <t>*00007</t>
  </si>
  <si>
    <t>2. Title Printing Charges of</t>
  </si>
  <si>
    <t>Title Printing Charges of</t>
  </si>
  <si>
    <t>*00008</t>
  </si>
  <si>
    <t>3. Combo Title Printing Charges of</t>
  </si>
  <si>
    <t>Combo Title Printing Charges of</t>
  </si>
  <si>
    <t>*00009</t>
  </si>
  <si>
    <t>4. Finishing Charges of</t>
  </si>
  <si>
    <t>Finishing Charges of</t>
  </si>
  <si>
    <t>*00010</t>
  </si>
  <si>
    <t>5. Binding Charges of</t>
  </si>
  <si>
    <t>Binding Charges of</t>
  </si>
  <si>
    <t>*00011</t>
  </si>
  <si>
    <t>Multi Form-1</t>
  </si>
  <si>
    <t>19</t>
  </si>
  <si>
    <t>*00012</t>
  </si>
  <si>
    <t>Multi Form-2</t>
  </si>
  <si>
    <t>*00013</t>
  </si>
  <si>
    <t>Multi Form-3</t>
  </si>
  <si>
    <t>*00014</t>
  </si>
  <si>
    <t>Single Form</t>
  </si>
  <si>
    <t>*00015</t>
  </si>
  <si>
    <t>Combo Form</t>
  </si>
  <si>
    <t>*00016</t>
  </si>
  <si>
    <t>*00017</t>
  </si>
  <si>
    <t>UFG</t>
  </si>
  <si>
    <t>*00018</t>
  </si>
  <si>
    <t>Separator</t>
  </si>
  <si>
    <t>*00019</t>
  </si>
  <si>
    <t>End Paper</t>
  </si>
  <si>
    <t>*00020</t>
  </si>
  <si>
    <t>Title</t>
  </si>
  <si>
    <t>*00021</t>
  </si>
  <si>
    <t>Per Unit</t>
  </si>
  <si>
    <t>20</t>
  </si>
  <si>
    <t>*00022</t>
  </si>
  <si>
    <t>Per Inch²</t>
  </si>
  <si>
    <t>*00023</t>
  </si>
  <si>
    <t>100 Inch²</t>
  </si>
  <si>
    <t>*00024</t>
  </si>
  <si>
    <t>1000 Inch²</t>
  </si>
  <si>
    <t>*00025</t>
  </si>
  <si>
    <t>Per 1000</t>
  </si>
  <si>
    <t>*00026</t>
  </si>
  <si>
    <t>*00030</t>
  </si>
  <si>
    <t>Poster</t>
  </si>
  <si>
    <t>*00031</t>
  </si>
  <si>
    <t>Envelope</t>
  </si>
  <si>
    <t>*00032</t>
  </si>
  <si>
    <t>25</t>
  </si>
  <si>
    <t>*00033</t>
  </si>
  <si>
    <t>*00034</t>
  </si>
  <si>
    <t>*00035</t>
  </si>
  <si>
    <t>*00036</t>
  </si>
  <si>
    <t>*00037</t>
  </si>
  <si>
    <t>*00038</t>
  </si>
  <si>
    <t>*00039</t>
  </si>
  <si>
    <t>*00040</t>
  </si>
  <si>
    <t>*00041</t>
  </si>
  <si>
    <t>*00042</t>
  </si>
  <si>
    <t>Piece</t>
  </si>
  <si>
    <t>Pec.</t>
  </si>
  <si>
    <t>IF</t>
  </si>
  <si>
    <t>*00043</t>
  </si>
  <si>
    <t>Bag</t>
  </si>
  <si>
    <t>*00044</t>
  </si>
  <si>
    <t>Roll</t>
  </si>
  <si>
    <t>*00045</t>
  </si>
  <si>
    <t>Set</t>
  </si>
  <si>
    <t>*00046</t>
  </si>
  <si>
    <t>Machine To Be Decide</t>
  </si>
  <si>
    <t>21</t>
  </si>
  <si>
    <t>Connecting Transport</t>
  </si>
  <si>
    <t>Connecting Transport Route</t>
  </si>
  <si>
    <t>Booking Route</t>
  </si>
  <si>
    <t>New</t>
  </si>
  <si>
    <t>Zone</t>
  </si>
  <si>
    <t>State</t>
  </si>
  <si>
    <t>City</t>
  </si>
  <si>
    <t>Contents</t>
  </si>
  <si>
    <t>Goods List</t>
  </si>
  <si>
    <t>Reason of Non Delivery of Goods</t>
  </si>
  <si>
    <t>Accounts</t>
  </si>
  <si>
    <t>Non Delivery Reason</t>
  </si>
  <si>
    <t>User</t>
  </si>
  <si>
    <t>Deliverer</t>
  </si>
  <si>
    <t>Packer</t>
  </si>
  <si>
    <t>Packing Boy</t>
  </si>
  <si>
    <t>Transporter</t>
  </si>
  <si>
    <t>Courier</t>
  </si>
  <si>
    <t>Executive</t>
  </si>
  <si>
    <t>Courier Companies</t>
  </si>
  <si>
    <t>Transport Companies</t>
  </si>
  <si>
    <t>----------------------------------------&gt;</t>
  </si>
  <si>
    <t>Packing Slip</t>
  </si>
  <si>
    <t>Bank Documents</t>
  </si>
  <si>
    <t>Thelewala Payments</t>
  </si>
  <si>
    <t>Bank Documents(Bilty)</t>
  </si>
  <si>
    <t>Sale Invoice</t>
  </si>
  <si>
    <t>Material Issue</t>
  </si>
  <si>
    <t>Stock Transfer</t>
  </si>
  <si>
    <t>Courier Booking</t>
  </si>
  <si>
    <t>Domestic Booking</t>
  </si>
  <si>
    <t>International Booking</t>
  </si>
  <si>
    <t>Bilty Register</t>
  </si>
  <si>
    <t>Transport Bilty Ledger</t>
  </si>
  <si>
    <t>Dispatch Ledger</t>
  </si>
  <si>
    <t>Local Goods Elevator Ledger</t>
  </si>
  <si>
    <t>Dispatch Register</t>
  </si>
  <si>
    <t>Thelewala Register</t>
  </si>
  <si>
    <t>Packer Ledger</t>
  </si>
  <si>
    <t>Courier Register</t>
  </si>
  <si>
    <t>Packer Register</t>
  </si>
  <si>
    <t>Bank Document Register</t>
  </si>
  <si>
    <t>Courier Ledger</t>
  </si>
  <si>
    <t>Bank Document Ledger</t>
  </si>
  <si>
    <t>Recordstatus</t>
  </si>
  <si>
    <t>Printstatus</t>
  </si>
  <si>
    <t>M</t>
  </si>
  <si>
    <t>Bags</t>
  </si>
  <si>
    <t>Sets</t>
  </si>
  <si>
    <t>*00047</t>
  </si>
  <si>
    <t>Packets</t>
  </si>
  <si>
    <t>MRP</t>
  </si>
  <si>
    <t>Parent Group</t>
  </si>
  <si>
    <t>Pending P/O</t>
  </si>
  <si>
    <t>Pending S/O</t>
  </si>
  <si>
    <t>General</t>
  </si>
  <si>
    <t>Effective Stock</t>
  </si>
  <si>
    <t>Price</t>
  </si>
  <si>
    <t>Stock</t>
  </si>
  <si>
    <t>Net Sales</t>
  </si>
  <si>
    <t>Sales Amount</t>
  </si>
  <si>
    <t>Sales</t>
  </si>
  <si>
    <t>Sales Return</t>
  </si>
  <si>
    <t>Sales Return Amount</t>
  </si>
  <si>
    <t>Purchases Return Amount</t>
  </si>
  <si>
    <t>Net Purchases</t>
  </si>
  <si>
    <t>Net Purchases Amount</t>
  </si>
  <si>
    <t>Book</t>
  </si>
  <si>
    <t>Challan Revesal IN</t>
  </si>
  <si>
    <t>Challan Revesal Out</t>
  </si>
  <si>
    <t>12</t>
  </si>
  <si>
    <t>Challan TO Be Billed IN</t>
  </si>
  <si>
    <t>Challan Not TO Be Billed IN</t>
  </si>
  <si>
    <t>Challan TO Be Billed OUT</t>
  </si>
  <si>
    <t>13</t>
  </si>
  <si>
    <t>14</t>
  </si>
  <si>
    <t>15</t>
  </si>
  <si>
    <t>Challan Not TO Be Billed IOUT</t>
  </si>
  <si>
    <t>18</t>
  </si>
  <si>
    <t>Purchase Order</t>
  </si>
  <si>
    <t>Sale Order</t>
  </si>
  <si>
    <t>1100FI</t>
  </si>
  <si>
    <t>1110FI</t>
  </si>
  <si>
    <t>1101FI</t>
  </si>
  <si>
    <t>1111FI</t>
  </si>
  <si>
    <t>1200FI</t>
  </si>
  <si>
    <t>1201FI</t>
  </si>
  <si>
    <t>1211FI</t>
  </si>
  <si>
    <t>1210FI</t>
  </si>
  <si>
    <t>1300FI</t>
  </si>
  <si>
    <t>1310FI</t>
  </si>
  <si>
    <t>1301FI</t>
  </si>
  <si>
    <t>1311FI</t>
  </si>
  <si>
    <t>1600FI</t>
  </si>
  <si>
    <t>1601FI</t>
  </si>
  <si>
    <t>1611FI</t>
  </si>
  <si>
    <t>1610FI</t>
  </si>
  <si>
    <t>1700FI</t>
  </si>
  <si>
    <t>1710FI</t>
  </si>
  <si>
    <t>1701FI</t>
  </si>
  <si>
    <t>1711FI</t>
  </si>
  <si>
    <t>1800FI</t>
  </si>
  <si>
    <t>1801FI</t>
  </si>
  <si>
    <t>1811FI</t>
  </si>
  <si>
    <t>1810FI</t>
  </si>
  <si>
    <t>Local Goods Lifter Payments</t>
  </si>
  <si>
    <t>Stock Tranfer</t>
  </si>
  <si>
    <t>1900FI</t>
  </si>
  <si>
    <t>Stock Genral</t>
  </si>
  <si>
    <t>RecordId</t>
  </si>
  <si>
    <t>ProductId</t>
  </si>
  <si>
    <t>ProductType</t>
  </si>
  <si>
    <t>IsUserProduct</t>
  </si>
  <si>
    <t>IsDel</t>
  </si>
  <si>
    <t>Brochure</t>
  </si>
  <si>
    <t>Books</t>
  </si>
  <si>
    <t>Catalogue</t>
  </si>
  <si>
    <t>Diary</t>
  </si>
  <si>
    <t>NewsLetter</t>
  </si>
  <si>
    <t>Magazine</t>
  </si>
  <si>
    <t>Annual Report</t>
  </si>
  <si>
    <t>Book marker</t>
  </si>
  <si>
    <t>Business Cards</t>
  </si>
  <si>
    <t>Carton</t>
  </si>
  <si>
    <t>Coupon</t>
  </si>
  <si>
    <t>Dangler</t>
  </si>
  <si>
    <t>Desktop Calendar</t>
  </si>
  <si>
    <t>Envelope--Custom</t>
  </si>
  <si>
    <t>Leaflet</t>
  </si>
  <si>
    <t>Forms</t>
  </si>
  <si>
    <t>Certifictaes</t>
  </si>
  <si>
    <t>Invoice Book</t>
  </si>
  <si>
    <t>Planner Calendar</t>
  </si>
  <si>
    <t>Paper Bag</t>
  </si>
  <si>
    <t>Greeting Card</t>
  </si>
  <si>
    <t>Note Block</t>
  </si>
  <si>
    <t>Slip Pad</t>
  </si>
  <si>
    <t>Wall Calendar</t>
  </si>
  <si>
    <t>Receipt</t>
  </si>
  <si>
    <t>Presentation Folder</t>
  </si>
  <si>
    <t>Stickers</t>
  </si>
  <si>
    <t>Note Pad</t>
  </si>
  <si>
    <t>Letter Head</t>
  </si>
  <si>
    <t>Label</t>
  </si>
  <si>
    <t>Folded Broucher</t>
  </si>
  <si>
    <t>Exercise Book</t>
  </si>
  <si>
    <t>CD Pouch</t>
  </si>
  <si>
    <t>ProductID</t>
  </si>
  <si>
    <t>ProductName</t>
  </si>
  <si>
    <t>Book Format</t>
  </si>
  <si>
    <t>Calendar</t>
  </si>
  <si>
    <t>NCR</t>
  </si>
  <si>
    <t>Stationary</t>
  </si>
  <si>
    <t>Other</t>
  </si>
  <si>
    <t>BindingTypeId</t>
  </si>
  <si>
    <t>BindingType</t>
  </si>
  <si>
    <t>UOMID</t>
  </si>
  <si>
    <t>SortOrder</t>
  </si>
  <si>
    <t>Center Stitch</t>
  </si>
  <si>
    <t>Perfect Binding</t>
  </si>
  <si>
    <t>Spiral</t>
  </si>
  <si>
    <t>Wiro</t>
  </si>
  <si>
    <t>Gluing</t>
  </si>
  <si>
    <t>Tim Rimming</t>
  </si>
  <si>
    <t>Sewing &amp; Perfect Binding</t>
  </si>
  <si>
    <t>Sewing &amp; Case Binding</t>
  </si>
  <si>
    <t>Soft case cover with side Stitching</t>
  </si>
  <si>
    <t>Hardcase Binding with cloth spine</t>
  </si>
  <si>
    <t>Glue Spine</t>
  </si>
  <si>
    <t>UnitName</t>
  </si>
  <si>
    <t>UnitValue</t>
  </si>
  <si>
    <t>per Thousand</t>
  </si>
  <si>
    <t>per Page</t>
  </si>
  <si>
    <t>per Sq.inch.</t>
  </si>
  <si>
    <t>per Copy</t>
  </si>
  <si>
    <t>per Inch</t>
  </si>
  <si>
    <t>per Piece</t>
  </si>
  <si>
    <t>per Drill</t>
  </si>
  <si>
    <t>per Fold</t>
  </si>
  <si>
    <t>per Hundred</t>
  </si>
  <si>
    <t>per Ream</t>
  </si>
  <si>
    <t>per Blade</t>
  </si>
  <si>
    <t>per Centimeter</t>
  </si>
  <si>
    <t>per Square mm</t>
  </si>
  <si>
    <t>per Square cm</t>
  </si>
  <si>
    <t>per Square inch</t>
  </si>
  <si>
    <t>per Form</t>
  </si>
  <si>
    <t>per Unit length</t>
  </si>
  <si>
    <t>per Gross</t>
  </si>
  <si>
    <t>per Packet</t>
  </si>
  <si>
    <t>cut per Hundred</t>
  </si>
  <si>
    <t>cut per thousand</t>
  </si>
  <si>
    <t>per Sheet</t>
  </si>
  <si>
    <t>UnitId</t>
  </si>
  <si>
    <t>CompanyId</t>
  </si>
  <si>
    <t>DecimalId</t>
  </si>
  <si>
    <t>UnitAbbreviation</t>
  </si>
  <si>
    <t>SuperUnitId</t>
  </si>
  <si>
    <t>PerUnit</t>
  </si>
  <si>
    <t>Description</t>
  </si>
  <si>
    <t>CreatedByAppUser</t>
  </si>
  <si>
    <t>CreateDate</t>
  </si>
  <si>
    <t>CreatedByWinUser</t>
  </si>
  <si>
    <t>UpdateDate</t>
  </si>
  <si>
    <t>UpdatedByAppUser</t>
  </si>
  <si>
    <t>UpdatedByWinUser</t>
  </si>
  <si>
    <t>IsValidCurrency</t>
  </si>
  <si>
    <t>SelectCurrency</t>
  </si>
  <si>
    <t>Ream</t>
  </si>
  <si>
    <t xml:space="preserve"> ream</t>
  </si>
  <si>
    <t>Administrator</t>
  </si>
  <si>
    <t>Sheet</t>
  </si>
  <si>
    <t xml:space="preserve"> sheet</t>
  </si>
  <si>
    <t>Packet</t>
  </si>
  <si>
    <t xml:space="preserve"> packet</t>
  </si>
  <si>
    <t>Plate</t>
  </si>
  <si>
    <t xml:space="preserve"> plate</t>
  </si>
  <si>
    <t xml:space="preserve"> kg.</t>
  </si>
  <si>
    <t xml:space="preserve"> ltr.</t>
  </si>
  <si>
    <t xml:space="preserve"> in.</t>
  </si>
  <si>
    <t xml:space="preserve"> cm.</t>
  </si>
  <si>
    <t>Milimeter</t>
  </si>
  <si>
    <t xml:space="preserve"> mm.</t>
  </si>
  <si>
    <t>Gross</t>
  </si>
  <si>
    <t xml:space="preserve"> gross</t>
  </si>
  <si>
    <t xml:space="preserve"> gm.</t>
  </si>
  <si>
    <t>Packet1</t>
  </si>
  <si>
    <t xml:space="preserve"> packet1</t>
  </si>
  <si>
    <t xml:space="preserve"> mtr.</t>
  </si>
  <si>
    <t>Dozen</t>
  </si>
  <si>
    <t xml:space="preserve"> dozen</t>
  </si>
  <si>
    <t>Pieces</t>
  </si>
  <si>
    <t>pcs</t>
  </si>
  <si>
    <t>Ream1</t>
  </si>
  <si>
    <t>ream1</t>
  </si>
  <si>
    <t>Mililiter</t>
  </si>
  <si>
    <t>ml.</t>
  </si>
  <si>
    <t>Tonn</t>
  </si>
  <si>
    <t>Indian Rupee - (Rs.)</t>
  </si>
  <si>
    <t>Rs(INR)</t>
  </si>
  <si>
    <t>Oct 27 2020  3:01PM</t>
  </si>
  <si>
    <t>US Dollar - ($)</t>
  </si>
  <si>
    <t>USD</t>
  </si>
  <si>
    <t>Tanzanian Shilling - (TZS)</t>
  </si>
  <si>
    <t>Sri Lanka Rupee - (Rs.)</t>
  </si>
  <si>
    <t>Ghana Cedi - (¢)</t>
  </si>
  <si>
    <t>Malaysian Ringgit - (RM)</t>
  </si>
  <si>
    <t>Kenyan Shilling - (KSh)</t>
  </si>
  <si>
    <t>Uganda Shilling - (UGX)</t>
  </si>
  <si>
    <t>UAE Dirham - (AED)</t>
  </si>
  <si>
    <t>Nepal Rupee - (Rs.)</t>
  </si>
  <si>
    <t>Bangladeshi Taka - (BDT)</t>
  </si>
  <si>
    <t>Euro - (€)</t>
  </si>
  <si>
    <t>Malawi Kwacha-(MWK)</t>
  </si>
  <si>
    <t>Saudi Riyal-(SAR)</t>
  </si>
  <si>
    <t>Id</t>
  </si>
  <si>
    <t>childUnitId</t>
  </si>
  <si>
    <t>ConversionFactor</t>
  </si>
  <si>
    <t>StatusID</t>
  </si>
  <si>
    <t>Status</t>
  </si>
  <si>
    <t>New Quote</t>
  </si>
  <si>
    <t>Pending</t>
  </si>
  <si>
    <t>Ordered</t>
  </si>
  <si>
    <t>Closed</t>
  </si>
  <si>
    <t>Deleted</t>
  </si>
  <si>
    <t xml:space="preserve">      ,[MachineType]</t>
  </si>
  <si>
    <t xml:space="preserve">      ,[Start]</t>
  </si>
  <si>
    <t xml:space="preserve">      ,[finish]</t>
  </si>
  <si>
    <t xml:space="preserve">      ,[Spoil4color]</t>
  </si>
  <si>
    <t xml:space="preserve">      ,[Spoil3color]</t>
  </si>
  <si>
    <t xml:space="preserve">      ,[Spoil2Color]</t>
  </si>
  <si>
    <t xml:space="preserve">      ,[Spoil1Color]</t>
  </si>
  <si>
    <t xml:space="preserve">      ,[PerColorPerMakeReady]</t>
  </si>
  <si>
    <t xml:space="preserve">      ,[RunningWastageP]</t>
  </si>
  <si>
    <t xml:space="preserve">      ,[SpoilageStandard]</t>
  </si>
  <si>
    <t xml:space="preserve">      ,[Pantone_Colors]</t>
  </si>
  <si>
    <t xml:space="preserve">      ,[MetalicColor]</t>
  </si>
  <si>
    <t xml:space="preserve">      ,[TextBlack]</t>
  </si>
  <si>
    <t xml:space="preserve">      ,[CustId]</t>
  </si>
  <si>
    <t xml:space="preserve">      ,[OrderNo]</t>
  </si>
  <si>
    <t xml:space="preserve">      ,[OIdSplit]</t>
  </si>
  <si>
    <t xml:space="preserve">      ,[OrderId]</t>
  </si>
  <si>
    <t xml:space="preserve">      ,[CompanyID]</t>
  </si>
  <si>
    <t xml:space="preserve">      ,[UserName]</t>
  </si>
  <si>
    <t xml:space="preserve">      ,[QuoteNo]</t>
  </si>
  <si>
    <t xml:space="preserve">      ,[KeyQty]</t>
  </si>
  <si>
    <t xml:space="preserve">      ,[JobColorName]</t>
  </si>
  <si>
    <t xml:space="preserve">      ,[JobIdentification]</t>
  </si>
  <si>
    <t xml:space="preserve">      ,[JobMachineName]</t>
  </si>
  <si>
    <t xml:space="preserve">      ,[ShiftName]</t>
  </si>
  <si>
    <t xml:space="preserve">      ,[ShiftTime]</t>
  </si>
  <si>
    <t xml:space="preserve">      ,[OrdAssignDate]</t>
  </si>
  <si>
    <t xml:space="preserve">      ,[JobPlannedDate]</t>
  </si>
  <si>
    <t xml:space="preserve">      ,[Quantity]</t>
  </si>
  <si>
    <t xml:space="preserve">      ,[Output]</t>
  </si>
  <si>
    <t xml:space="preserve">      ,[MovedQty]</t>
  </si>
  <si>
    <t xml:space="preserve">      ,[MoveUP]</t>
  </si>
  <si>
    <t xml:space="preserve">      ,[SaveIndicator]</t>
  </si>
  <si>
    <t xml:space="preserve">      ,[Move]</t>
  </si>
  <si>
    <t xml:space="preserve">      ,[PlateIsZero]</t>
  </si>
  <si>
    <t xml:space="preserve">      ,[Complete]</t>
  </si>
  <si>
    <t xml:space="preserve">      ,[MoveToNext]</t>
  </si>
  <si>
    <t xml:space="preserve">      ,[HidePrinting]</t>
  </si>
  <si>
    <t xml:space="preserve">      ,[IsDel]</t>
  </si>
  <si>
    <t xml:space="preserve">      ,[Imposition]</t>
  </si>
  <si>
    <t xml:space="preserve">      ,[ColorNo]</t>
  </si>
  <si>
    <t xml:space="preserve">      ,[JobColorDetails]</t>
  </si>
  <si>
    <t xml:space="preserve">      ,[ExecutionDate]</t>
  </si>
  <si>
    <t xml:space="preserve">      ,[EstimatedTime]</t>
  </si>
  <si>
    <t xml:space="preserve">      ,[TotalTime]</t>
  </si>
  <si>
    <t xml:space="preserve">      ,[OperetorName]</t>
  </si>
  <si>
    <t xml:space="preserve">      ,[Status]</t>
  </si>
  <si>
    <t xml:space="preserve">      ,[Remark]</t>
  </si>
  <si>
    <t xml:space="preserve">      ,[Description]</t>
  </si>
  <si>
    <t>ShedulingPrintingOutputDetails</t>
  </si>
  <si>
    <t>ShedulingPrintingTask</t>
  </si>
  <si>
    <t>ShedulingSplitPrinting</t>
  </si>
  <si>
    <t>Row Labels</t>
  </si>
  <si>
    <t>Astar</t>
  </si>
  <si>
    <t>CF</t>
  </si>
  <si>
    <t>Backing Sheet</t>
  </si>
  <si>
    <t>SF</t>
  </si>
  <si>
    <t>Banner</t>
  </si>
  <si>
    <t>Bare Act</t>
  </si>
  <si>
    <t>MF</t>
  </si>
  <si>
    <t>Book  Assessories</t>
  </si>
  <si>
    <t>Booklet</t>
  </si>
  <si>
    <t>Box Top</t>
  </si>
  <si>
    <t>Bunting</t>
  </si>
  <si>
    <t>Calender</t>
  </si>
  <si>
    <t>Card</t>
  </si>
  <si>
    <t>Carry Bag</t>
  </si>
  <si>
    <t>Cataloge</t>
  </si>
  <si>
    <t>Certificate</t>
  </si>
  <si>
    <t>Chappa</t>
  </si>
  <si>
    <t>Cover</t>
  </si>
  <si>
    <t>Cube Box</t>
  </si>
  <si>
    <t>Docket</t>
  </si>
  <si>
    <t>Dummy Box</t>
  </si>
  <si>
    <t>Farma</t>
  </si>
  <si>
    <t>Flyer</t>
  </si>
  <si>
    <t>Folder</t>
  </si>
  <si>
    <t>foot</t>
  </si>
  <si>
    <t>Form</t>
  </si>
  <si>
    <t>Game</t>
  </si>
  <si>
    <t>Game Assessories</t>
  </si>
  <si>
    <t>Ground</t>
  </si>
  <si>
    <t>Hanger</t>
  </si>
  <si>
    <t>Inlay Card</t>
  </si>
  <si>
    <t>Jacket</t>
  </si>
  <si>
    <t>Kholi</t>
  </si>
  <si>
    <t>Kit</t>
  </si>
  <si>
    <t>Letter head</t>
  </si>
  <si>
    <t>Magzine</t>
  </si>
  <si>
    <t>Map</t>
  </si>
  <si>
    <t>Master Box</t>
  </si>
  <si>
    <t>News Letter</t>
  </si>
  <si>
    <t>Outer</t>
  </si>
  <si>
    <t>Pack</t>
  </si>
  <si>
    <t>Pad</t>
  </si>
  <si>
    <t>Page Setter</t>
  </si>
  <si>
    <t>Paster</t>
  </si>
  <si>
    <t>Patta</t>
  </si>
  <si>
    <t>Pet Box</t>
  </si>
  <si>
    <t>Photo</t>
  </si>
  <si>
    <t>Pocket</t>
  </si>
  <si>
    <t>Printed Butter Paper</t>
  </si>
  <si>
    <t>Ragister</t>
  </si>
  <si>
    <t>Retailer</t>
  </si>
  <si>
    <t>Shelf Talker</t>
  </si>
  <si>
    <t>Tag</t>
  </si>
  <si>
    <t>Tent Card</t>
  </si>
  <si>
    <t>Tray</t>
  </si>
  <si>
    <t>Tube</t>
  </si>
  <si>
    <t>Window Kit</t>
  </si>
  <si>
    <t>Wobbler</t>
  </si>
  <si>
    <t>Grand Total</t>
  </si>
  <si>
    <t>Voucher</t>
  </si>
  <si>
    <t>Vch Type</t>
  </si>
  <si>
    <t>MaterialCentre</t>
  </si>
  <si>
    <t>Purchase Challan</t>
  </si>
  <si>
    <t>10/00</t>
  </si>
  <si>
    <t>RF</t>
  </si>
  <si>
    <t>MC (+)</t>
  </si>
  <si>
    <t>Purchase Return Challan</t>
  </si>
  <si>
    <t>MC (-)</t>
  </si>
  <si>
    <t>Sales Challan</t>
  </si>
  <si>
    <t>Sales Return Challan</t>
  </si>
  <si>
    <t>TF</t>
  </si>
  <si>
    <t>PF</t>
  </si>
  <si>
    <t>OF</t>
  </si>
  <si>
    <t>ST</t>
  </si>
  <si>
    <t>From MC (-)</t>
  </si>
  <si>
    <t>To MC (+)</t>
  </si>
  <si>
    <t>Stock Journal</t>
  </si>
  <si>
    <t>JR</t>
  </si>
  <si>
    <t>igMC (-)</t>
  </si>
  <si>
    <t>igMC (+)</t>
  </si>
  <si>
    <t>1701PO</t>
  </si>
  <si>
    <t>1801SO</t>
  </si>
  <si>
    <t>NULL</t>
  </si>
  <si>
    <t>SEPL/RN/</t>
  </si>
  <si>
    <t>/20-21</t>
  </si>
  <si>
    <t>SEPL/PC/</t>
  </si>
  <si>
    <t>SEPL/PR/</t>
  </si>
  <si>
    <t>1. Interest @24% p.a. will be charged if</t>
  </si>
  <si>
    <t>the payment is not made in time.</t>
  </si>
  <si>
    <t>2. All disputes are subject to Noida Jurisdiction Only</t>
  </si>
  <si>
    <t>3. Rejection, if any shall be informed within one week from</t>
  </si>
  <si>
    <t>the date of receipt in writing giving reason of rejection</t>
  </si>
  <si>
    <t>4. . Please, Receive Following Goods in Good Condition.</t>
  </si>
  <si>
    <t>after 7 days of the date of this Bill</t>
  </si>
  <si>
    <t>SEPL/SR/</t>
  </si>
  <si>
    <t>SEPL/SC/</t>
  </si>
  <si>
    <t>SEPL/SJ/</t>
  </si>
  <si>
    <t>SEPL/DN/</t>
  </si>
  <si>
    <t>SEPL/PO/</t>
  </si>
  <si>
    <t>SEPL/SO/</t>
  </si>
  <si>
    <t>SEPL/ST/</t>
  </si>
  <si>
    <t>0710RF, "Sales Return"</t>
  </si>
  <si>
    <t>0810IF, "Sales "</t>
  </si>
  <si>
    <t>0610IF, "Purchase Return"</t>
  </si>
  <si>
    <t xml:space="preserve"> "SO", "Sales"</t>
  </si>
  <si>
    <t>PO, "Purchase"</t>
  </si>
  <si>
    <t>"Stock Transfer"</t>
  </si>
  <si>
    <t>SF, "Sales Invoice"</t>
  </si>
  <si>
    <t>PF, "Purchase Invoice "</t>
  </si>
  <si>
    <t>TF, "Sales Returns "</t>
  </si>
  <si>
    <t xml:space="preserve">Purchase Return </t>
  </si>
  <si>
    <t>VchCode</t>
  </si>
  <si>
    <t>EiasePrint</t>
  </si>
  <si>
    <t>SEPL/PT/</t>
  </si>
  <si>
    <t>0510RF, "Purchase Challan"</t>
  </si>
  <si>
    <t>SEPL/PRC/</t>
  </si>
  <si>
    <t>SEPL/SRC/</t>
  </si>
  <si>
    <t>SEPL/STr/</t>
  </si>
  <si>
    <t>SEPL/--/</t>
  </si>
  <si>
    <t>1. Please send two copies of invoice.</t>
  </si>
  <si>
    <t xml:space="preserve">2. Please notify us immediately if </t>
  </si>
  <si>
    <t>you are unable to ship as specified.</t>
  </si>
  <si>
    <t xml:space="preserve">3. Enter this order in accordance, with the price,terms, </t>
  </si>
  <si>
    <t>delivery method and specification Listed above.</t>
  </si>
  <si>
    <t>4. All disputes are subject to Noida Jurisdiction Only</t>
  </si>
  <si>
    <t>UOM</t>
  </si>
  <si>
    <t>GSM</t>
  </si>
  <si>
    <t>Make</t>
  </si>
  <si>
    <t>SubMake</t>
  </si>
  <si>
    <t>Weight/Unit</t>
  </si>
  <si>
    <t>Units/Bundle</t>
  </si>
  <si>
    <t>Rate/Kg</t>
  </si>
  <si>
    <t>Quality</t>
  </si>
  <si>
    <t>Bulk</t>
  </si>
  <si>
    <t>Grade</t>
  </si>
  <si>
    <t>Bindal-70gsm-23.00X36.00in²-(58.42X91.44cm²)-18.600kg-BBW</t>
  </si>
  <si>
    <t>Bindal</t>
  </si>
  <si>
    <t>BBW</t>
  </si>
  <si>
    <t>A</t>
  </si>
  <si>
    <t>Sunshine-80gsm-25.00X36.00in²-(63.50X91.44cm²)-23.100kg-paper</t>
  </si>
  <si>
    <t>Sunshine</t>
  </si>
  <si>
    <t>paper</t>
  </si>
  <si>
    <t>Paper-90gsm-25.00X36.00in²-(63.50X91.44cm²)-26.000kg-printing M</t>
  </si>
  <si>
    <t>Paper</t>
  </si>
  <si>
    <t>printing M</t>
  </si>
  <si>
    <t>Board-300gsm-25.00X36.00in²-(63.50X91.44cm²)-21.680kg-paper</t>
  </si>
  <si>
    <t>Board</t>
  </si>
  <si>
    <t>Board-300gsm-23.00X36.00in²-(58.42X91.44cm²)-19.960kg-paper</t>
  </si>
  <si>
    <t>Paper-90gsm-23.00X36.00in²-(58.42X91.44cm²)-23.960kg-printingM</t>
  </si>
  <si>
    <t>printingM</t>
  </si>
  <si>
    <t>WB-285gsm-25.00X38.00in²-(63.50X96.52cm²)-34.900kg-B.K.superchromo]</t>
  </si>
  <si>
    <t>WB</t>
  </si>
  <si>
    <t>B.K.superchromo]</t>
  </si>
  <si>
    <t>WB-285gsm-23.00X36.00in²-(58.42X91.44cm²)-30.500kg-B.K.Superchromo</t>
  </si>
  <si>
    <t>B.K.Superchromo</t>
  </si>
  <si>
    <t>WB-260gsm-46.00X36.00in²-(116.84X91.44cm²)-27.800kg-B.K.Superchromo</t>
  </si>
  <si>
    <t>WB-260gsm-23.00X36.00in²-(58.42X91.44cm²)-27.800kg-B.K.Superchromo</t>
  </si>
  <si>
    <t>WB-260gsm-25.00X38.00in²-(63.50X96.52cm²)-31.900kg-B.K.Superchromo</t>
  </si>
  <si>
    <t>Board-230gsm-23.00X36.00in²-(58.42X91.44cm²)-12.200kg-paper</t>
  </si>
  <si>
    <t>Coated-90gsm-23.00X36.00in²-(58.42X91.44cm²)-24.000kg-paper</t>
  </si>
  <si>
    <t>Coated</t>
  </si>
  <si>
    <t>NF-230gsm-23.00X36.00in²-(58.42X91.44cm²)-12.240kg-Board</t>
  </si>
  <si>
    <t>NF</t>
  </si>
  <si>
    <t>NF-230gsm-26.00X38.00in²-(66.04X96.52cm²)-14.650kg-Board</t>
  </si>
  <si>
    <t>NF-230gsm-25.00X36.00in²-(63.50X91.44cm²)-13.290kg-Board</t>
  </si>
  <si>
    <t>Paper-68gsm-20.00X30.00in²-(50.80X76.20cm²)-11.200kg-wh</t>
  </si>
  <si>
    <t>wh</t>
  </si>
  <si>
    <t>paper-68gsm-20.00X30.00in²-(50.80X76.20cm²)-12.400kg-wh</t>
  </si>
  <si>
    <t>NTL-64gsm-23.00X30.00in²-(58.42X76.20cm²)-14.300kg-Premium Wh. paper</t>
  </si>
  <si>
    <t>NTL</t>
  </si>
  <si>
    <t>Premium Wh. paper</t>
  </si>
  <si>
    <t>Wh.-68gsm-23.00X35.00in²-(58.42X88.90cm²)-17.700kg-Magna print</t>
  </si>
  <si>
    <t>Wh.</t>
  </si>
  <si>
    <t>Magna print</t>
  </si>
  <si>
    <t>Wh-68gsm-20.00X30.00in²-(50.80X76.20cm²)-13.200kg-Megna Print</t>
  </si>
  <si>
    <t>Wh</t>
  </si>
  <si>
    <t>Megna Print</t>
  </si>
  <si>
    <t>Wh-68gsm-23.00X30.00in²-(58.42X76.20cm²)-15.100kg-Megna Print</t>
  </si>
  <si>
    <t>Super Dlx-250gsm-23.00X36.00in²-(58.42X91.44cm²)-19.300kg-Board WB</t>
  </si>
  <si>
    <t>B</t>
  </si>
  <si>
    <t>Super Dlx</t>
  </si>
  <si>
    <t>Board WB</t>
  </si>
  <si>
    <t>Optima-70gsm-23.00X36.00in²-(58.42X91.44cm²)-18.600kg-SS Maplitho</t>
  </si>
  <si>
    <t>Optima</t>
  </si>
  <si>
    <t>SS Maplitho</t>
  </si>
  <si>
    <t>Bilt-95gsm-25.00X36.00in²-(63.50X91.44cm²)-27.400kg-SS Super paper</t>
  </si>
  <si>
    <t>Bilt</t>
  </si>
  <si>
    <t>SS Super paper</t>
  </si>
  <si>
    <t>Kresto-70gsm-20.00X30.00in²-(50.80X76.20cm²)-13.600kg-S S Print</t>
  </si>
  <si>
    <t>Kresto</t>
  </si>
  <si>
    <t>S S Print</t>
  </si>
  <si>
    <t>Naini-100gsm-23.00X36.00in²-(58.42X91.44cm²)-26.600kg-Cartridge paper</t>
  </si>
  <si>
    <t>Naini</t>
  </si>
  <si>
    <t>Cartridge paper</t>
  </si>
  <si>
    <t>Naini-68gsm-23.00X36.00in²-(58.42X91.44cm²)-18.100kg-Premium paper</t>
  </si>
  <si>
    <t>Premium paper</t>
  </si>
  <si>
    <t>N R-68gsm-23.00X36.00in²-(58.42X91.44cm²)-18.100kg-Excel SS</t>
  </si>
  <si>
    <t>N R</t>
  </si>
  <si>
    <t>Excel SS</t>
  </si>
  <si>
    <t>Drawing-110gsm-23.00X35.00in²-(58.42X88.90cm²)-14.300kg-paper</t>
  </si>
  <si>
    <t>Drawing</t>
  </si>
  <si>
    <t>WB-285gsm-21.00X32.00in²-(53.34X81.28cm²)-17.793kg-Board</t>
  </si>
  <si>
    <t>WB-285gsm-23.00X30.00in²-(58.42X76.20cm²)-18.269kg-Board</t>
  </si>
  <si>
    <t>WB-285gsm-24.00X37.00in²-(60.96X93.98cm²)-23.512kg-Board</t>
  </si>
  <si>
    <t>wh-80gsm-23.00X36.00in²-(58.42X91.44cm²)-6.154kg-paper</t>
  </si>
  <si>
    <t>TNPL-70gsm-30.00in-(76.20cm)-Reel-Radiant</t>
  </si>
  <si>
    <t>TNPL</t>
  </si>
  <si>
    <t>Radiant</t>
  </si>
  <si>
    <t>ABC-70gsm-35.83in-(91.01cm)-Reel-ML</t>
  </si>
  <si>
    <t>ABC</t>
  </si>
  <si>
    <t>ML</t>
  </si>
  <si>
    <t>Board-250gsm-25.00X36.00in²-(63.50X91.44cm²)-14.450kg-paper</t>
  </si>
  <si>
    <t>NR-263gsm-36.00X46.00in²-(91.44X116.84cm²)-28.200kg-WB</t>
  </si>
  <si>
    <t>NR</t>
  </si>
  <si>
    <t>WB-260gsm-30.00X25.00in²-(76.20X63.50cm²)-25.100kg-B.K.Superchromo</t>
  </si>
  <si>
    <t>WB-250gsm-24.00X37.00in²-(60.96X93.98cm²)-28.700kg-N.R.Superchromo</t>
  </si>
  <si>
    <t>N.R.Superchromo</t>
  </si>
  <si>
    <t>WB-250gsm-22.00X28.00in²-(55.88X71.12cm²)-14.300kg-Sidhartha</t>
  </si>
  <si>
    <t>Sidhartha</t>
  </si>
  <si>
    <t>WB-250gsm-36.00X46.00in²-(91.44X116.84cm²)-26.800kg-N.R.Superchromo</t>
  </si>
  <si>
    <t>TNPL-70gsm-36.00in-(91.44cm)-Reel-Radiant</t>
  </si>
  <si>
    <t>ASD-70gsm-35.83in-(91.00cm)-Reel-ML</t>
  </si>
  <si>
    <t>ASD</t>
  </si>
  <si>
    <t>ANDHRA TRUPRINT-105gsm-28.00X40.00in²-(71.12X101.60cm²)-38.020kg-ULTRA HB (D)</t>
  </si>
  <si>
    <t>ANDHRA TRUPRINT</t>
  </si>
  <si>
    <t>ULTRA HB</t>
  </si>
  <si>
    <t>ABC-70gsm-35.83in-(91.01cm)-Reel-ML (D)</t>
  </si>
  <si>
    <t>Khanna-80gsm-23.00X36.00in²-(58.42X91.44cm²)-21.368kg-Optima Maphlitho</t>
  </si>
  <si>
    <t>Khanna</t>
  </si>
  <si>
    <t>Optima Maphlitho</t>
  </si>
  <si>
    <t>BILT-170gsm-23.00X36.00in²-(58.42X91.44cm²)-45.406kg-Art Paper Matt</t>
  </si>
  <si>
    <t>BILT</t>
  </si>
  <si>
    <t>Art Paper Matt</t>
  </si>
  <si>
    <t>BILT-130gsm-23.00X36.00in²-(58.42X91.44cm²)-34.722kg-Art Paper Gloss</t>
  </si>
  <si>
    <t>Art Paper Gloss</t>
  </si>
  <si>
    <t>BILT-170gsm-23.00X36.00in²-(58.42X91.44cm²)-45.406kg-Art Paper Gloss</t>
  </si>
  <si>
    <t>Khanna-70gsm-23.00X36.00in²-(58.42X91.44cm²)-18.600kg-Optima Maphlitho</t>
  </si>
  <si>
    <t>Bilt-100gsm-25.00X36.00in²-(63.50X91.44cm²)-29.032kg-Art Paper Gloss</t>
  </si>
  <si>
    <t>Special-135gsm-23.00X33.00in²-(58.42X83.82cm²)-33.053kg-Paper</t>
  </si>
  <si>
    <t>Special</t>
  </si>
  <si>
    <t>Special-150gsm-31.00X43.00in²-(78.74X109.22cm²)-64.500kg-Paper</t>
  </si>
  <si>
    <t>Unknown-70gsm-23.00X36.00in²-(58.42X91.44cm²)-18.697kg-Maplitho</t>
  </si>
  <si>
    <t>Unknown</t>
  </si>
  <si>
    <t>Maplitho</t>
  </si>
  <si>
    <t>Trident-80gsm-23.00X36.00in²-(58.42X91.44cm²)-21.368kg-Diamonline</t>
  </si>
  <si>
    <t>Trident</t>
  </si>
  <si>
    <t>Diamonline</t>
  </si>
  <si>
    <t>Stocklot-250gsm-23.00X36.00in²-(58.42X91.44cm²)-66.774kg-SBS</t>
  </si>
  <si>
    <t>Stocklot</t>
  </si>
  <si>
    <t>SBS</t>
  </si>
  <si>
    <t>Bilt-100gsm-23.00X36.00in²-(58.42X91.44cm²)-26.710kg-Art Paper Gloss</t>
  </si>
  <si>
    <t>Khanna-300gsm-23.00X36.00in²-(58.42X91.44cm²)-80.129kg-W/Back</t>
  </si>
  <si>
    <t>W/Back</t>
  </si>
  <si>
    <t>Craft-120gsm-30.00X16.00in²-(76.20X40.64cm²)-18.581kg-Liner</t>
  </si>
  <si>
    <t>Craft</t>
  </si>
  <si>
    <t>Liner</t>
  </si>
  <si>
    <t>SBS-250gsm-31.50X41.00in²-(80.01X104.14cm²)-104.153kg-BOARD</t>
  </si>
  <si>
    <t>BOARD</t>
  </si>
  <si>
    <t>Special-135gsm-30.00X30.00in²-(76.20X76.20cm²)-39.193kg-Paper</t>
  </si>
  <si>
    <t>Bilt-220gsm-23.00X36.00in²-(58.42X91.44cm²)-58.761kg-Gloss</t>
  </si>
  <si>
    <t>Gloss</t>
  </si>
  <si>
    <t>Bilt-70gsm-23.00X36.00in²-(58.42X91.44cm²)-18.697kg-TA</t>
  </si>
  <si>
    <t>TA</t>
  </si>
  <si>
    <t>Cup-180gsm-24.00X32.00in²-(60.96X81.28cm²)-44.593kg-Paper</t>
  </si>
  <si>
    <t>Cup</t>
  </si>
  <si>
    <t>SBS-300gsm-20.00X30.00in²-(50.80X76.20cm²)-58.064kg-SBS</t>
  </si>
  <si>
    <t>Gloss-300gsm-23.00X36.00in²-(58.42X91.44cm²)-80.129kg-Gloss</t>
  </si>
  <si>
    <t>Century-68gsm-23.00X36.00in²-(58.42X91.44cm²)-18.163kg-Maphlitho</t>
  </si>
  <si>
    <t>Century</t>
  </si>
  <si>
    <t>Maphlitho</t>
  </si>
  <si>
    <t>Kresto-64gsm-23.00X36.00in²-(58.42X91.44cm²)-17.094kg-Maphlitho</t>
  </si>
  <si>
    <t>Century-75gsm-23.00X36.00in²-(58.42X91.44cm²)-20.032kg-Maphlitho</t>
  </si>
  <si>
    <t>Westcoast-95gsm-23.00X36.00in²-(58.42X91.44cm²)-25.374kg-Classic</t>
  </si>
  <si>
    <t>Westcoast</t>
  </si>
  <si>
    <t>Classic</t>
  </si>
  <si>
    <t>Newstar-100gsm-23.00X36.00in²-(58.42X91.44cm²)-26.710kg-Art Paper Gloss</t>
  </si>
  <si>
    <t>Newstar</t>
  </si>
  <si>
    <t>SBS-230gsm-23.00X36.00in²-(58.42X91.44cm²)-61.432kg-Board</t>
  </si>
  <si>
    <t>Uncoated-58gsm-20.00X30.00in²-(50.80X76.20cm²)-11.226kg-Maphlitho</t>
  </si>
  <si>
    <t>Uncoated-100gsm-23.00X36.00in²-(58.42X91.44cm²)-26.710kg-Maphlitho</t>
  </si>
  <si>
    <t>Uncoated-90gsm-23.00X36.00in²-(58.42X91.44cm²)-24.039kg-Maphlitho</t>
  </si>
  <si>
    <t>Uncoated-54gsm-23.00X36.00in²-(58.42X91.44cm²)-14.423kg-Maphlitho</t>
  </si>
  <si>
    <t>SBS-270gsm-23.00X36.00in²-(58.42X91.44cm²)-72.116kg-Board</t>
  </si>
  <si>
    <t>SBS-250gsm-18.00X23.00in²-(45.72X58.42cm²)-33.387kg-Board</t>
  </si>
  <si>
    <t>SBS-230gsm-31.00X41.00in²-(78.74X104.14cm²)-94.300kg-Board</t>
  </si>
  <si>
    <t>SBS-300gsm-23.00X36.00in²-(58.42X91.44cm²)-80.129kg-Board</t>
  </si>
  <si>
    <t>SBS-250gsm-20.00X31.00in²-(50.80X78.74cm²)-50.000kg-Board</t>
  </si>
  <si>
    <t>Emami-64gsm-23.00X35.00in²-(58.42X88.90cm²)-16.619kg-Maphlitho</t>
  </si>
  <si>
    <t>Emami</t>
  </si>
  <si>
    <t>Emami-68gsm-23.00X35.00in²-(58.42X88.90cm²)-17.658kg-Maphlitho</t>
  </si>
  <si>
    <t>Westcoast-64gsm-23.00X35.00in²-(58.42X88.90cm²)-16.619kg-Classic</t>
  </si>
  <si>
    <t>West Coast-68gsm-22.00X32.00in²-(55.88X81.28cm²)-15.443kg-Classic</t>
  </si>
  <si>
    <t>West Coast</t>
  </si>
  <si>
    <t>West Coast-61gsm-22.00X32.00in²-(55.88X81.28cm²)-19.394kg-Indigo</t>
  </si>
  <si>
    <t>Indigo</t>
  </si>
  <si>
    <t>Emami-64gsm-22.00X32.00in²-(55.88X81.28cm²)-20.348kg-Maphlitho</t>
  </si>
  <si>
    <t>Khanna-68gsm-23.00X35.00in²-(58.42X88.90cm²)-17.658kg-Maphlitho</t>
  </si>
  <si>
    <t>Andra-68gsm-23.00X35.00in²-(58.42X88.90cm²)-17.658kg-Maphlitho</t>
  </si>
  <si>
    <t>Andra</t>
  </si>
  <si>
    <t>Star-64gsm-23.00X36.00in²-(58.42X91.44cm²)-17.094kg-Silver</t>
  </si>
  <si>
    <t>Star</t>
  </si>
  <si>
    <t>Silver</t>
  </si>
  <si>
    <t>Kristo-60gsm-22.00X32.00in²-(55.88X81.28cm²)-13.626kg-Maphlitho</t>
  </si>
  <si>
    <t>Kristo</t>
  </si>
  <si>
    <t>Century-58gsm-23.00X35.00in²-(58.42X88.90cm²)-15.061kg-Maphlitho</t>
  </si>
  <si>
    <t>Krishto-64gsm-23.00X36.00in²-(58.42X91.44cm²)-17.094kg-Maphlitho</t>
  </si>
  <si>
    <t>Krishto</t>
  </si>
  <si>
    <t>West Coast-61gsm-23.00X35.00in²-(58.42X88.90cm²)-15.840kg-Classic</t>
  </si>
  <si>
    <t>SPB-60gsm-22.00X32.00in²-(55.88X81.28cm²)-13.626kg-Maphlitho</t>
  </si>
  <si>
    <t>SPB</t>
  </si>
  <si>
    <t>Truprint-68gsm-23.00X35.00in²-(58.42X88.90cm²)-17.658kg-Ultra</t>
  </si>
  <si>
    <t>Truprint</t>
  </si>
  <si>
    <t>Ultra</t>
  </si>
  <si>
    <t>Satya Super-60gsm-22.00X32.00in²-(55.88X81.28cm²)-13.626kg-Maphlitho</t>
  </si>
  <si>
    <t>Satya Super</t>
  </si>
  <si>
    <t>Gloss-300gsm-26.00X38.00in²-(66.04X96.52cm²)-95.613kg-Art Card</t>
  </si>
  <si>
    <t>Art Card</t>
  </si>
  <si>
    <t>SBS-250gsm-20.50X31.00in²-(52.07X78.74cm²)-51.250kg-Board</t>
  </si>
  <si>
    <t>Uncoated-58gsm-23.00X35.00in²-(58.42X88.90cm²)-15.061kg-Maphlitho</t>
  </si>
  <si>
    <t>SBS-240gsm-23.00X37.00in²-(58.42X93.98cm²)-65.884kg-Board</t>
  </si>
  <si>
    <t>Uncoated-110gsm-23.00X36.00in²-(58.42X91.44cm²)-29.381kg-Maphlitho</t>
  </si>
  <si>
    <t>Aprilfine-70gsm-23.00X36.00in²-(58.42X91.44cm²)-18.697kg-Maphlitho</t>
  </si>
  <si>
    <t>Aprilfine</t>
  </si>
  <si>
    <t>Aprilfine-70gsm-23.00X36.00in²-(58.42X91.44cm²)-18.697kg-Maphlitho (D)</t>
  </si>
  <si>
    <t>Hansol-90gsm-20.00X30.00in²-(50.80X76.20cm²)-17.419kg-Art Paper</t>
  </si>
  <si>
    <t>Hansol</t>
  </si>
  <si>
    <t>Art Paper</t>
  </si>
  <si>
    <t>Gloss-100gsm-25.00X35.00in²-(63.50X88.90cm²)-28.226kg-Art Paper</t>
  </si>
  <si>
    <t>SBS-250gsm-25.00X36.00in²-(63.50X91.44cm²)-72.581kg-Board</t>
  </si>
  <si>
    <t>Gloss-100gsm-23.00X36.00in²-(58.42X91.44cm²)-26.710kg-Art Paper</t>
  </si>
  <si>
    <t>Gloss-130gsm-23.00X36.00in²-(58.42X91.44cm²)-34.723kg-Art Paper</t>
  </si>
  <si>
    <t>Uncoated-80gsm-23.00X36.00in²-(58.42X91.44cm²)-21.368kg-Maphlitho</t>
  </si>
  <si>
    <t>Bilt-80gsm-23.00X36.00in²-(58.42X91.44cm²)-21.368kg-TA</t>
  </si>
  <si>
    <t>Bilt-80gsm-26.00X40.00in²-(66.04X101.60cm²)-26.839kg-TA</t>
  </si>
  <si>
    <t>Gloss-300gsm-20.00X30.00in²-(50.80X76.20cm²)-58.064kg-Art Card</t>
  </si>
  <si>
    <t>Gloss-90gsm-20.00X30.00in²-(50.80X76.20cm²)-17.419kg-Art Paper</t>
  </si>
  <si>
    <t>Duplex-300gsm-22.00X28.00in²-(55.88X71.12cm²)-59.613kg-Grey Back</t>
  </si>
  <si>
    <t>Duplex</t>
  </si>
  <si>
    <t>Grey Back</t>
  </si>
  <si>
    <t>BILt-80gsm-20.00X30.00in²-(50.80X76.20cm²)-15.484kg-TA</t>
  </si>
  <si>
    <t>BILt</t>
  </si>
  <si>
    <t>Chart Paper-160gsm-22.00X28.00in²-(55.88X71.12cm²)-31.793kg-Pulp B</t>
  </si>
  <si>
    <t>Chart Paper</t>
  </si>
  <si>
    <t>Pulp B</t>
  </si>
  <si>
    <t>Duplex-250gsm-23.00X36.00in²-(58.42X91.44cm²)-66.774kg-Grey Back</t>
  </si>
  <si>
    <t>Gloss-190gsm-31.00X43.00in²-(78.74X109.22cm²)-81.700kg-Art Paper</t>
  </si>
  <si>
    <t>Uncoated-80gsm-20.00X30.00in²-(50.80X76.20cm²)-15.484kg-Maphlitho</t>
  </si>
  <si>
    <t>Gloss-210gsm-23.00X36.00in²-(58.42X91.44cm²)-56.090kg-Art Paper</t>
  </si>
  <si>
    <t>Gloss-250gsm-23.00X38.00in²-(58.42X96.52cm²)-70.484kg-Art Card</t>
  </si>
  <si>
    <t>Gloss-300gsm-25.00X36.00in²-(63.50X91.44cm²)-87.097kg-Art Card</t>
  </si>
  <si>
    <t>Navia-250gsm-25.00X36.00in²-(63.50X91.44cm²)-72.581kg-Art Card Gloss</t>
  </si>
  <si>
    <t>Navia</t>
  </si>
  <si>
    <t>Art Card Gloss</t>
  </si>
  <si>
    <t>Special-240gsm-25.00X36.00in²-(63.50X91.44cm²)-69.677kg-Paper</t>
  </si>
  <si>
    <t>Gum Sheet-90gsm-23.00X36.00in²-(58.42X91.44cm²)-24.039kg-Normal</t>
  </si>
  <si>
    <t>Gum Sheet</t>
  </si>
  <si>
    <t>Normal</t>
  </si>
  <si>
    <t>Gum Sheet-100gsm-23.00X36.00in²-(58.42X91.44cm²)-26.710kg-Gm Sheet</t>
  </si>
  <si>
    <t>Gm Sheet</t>
  </si>
  <si>
    <t>Gloss-250gsm-25.00X36.00in²-(63.50X91.44cm²)-72.581kg-Art Card</t>
  </si>
  <si>
    <t>Gloss-170gsm-30.00X40.00in²-(76.20X101.60cm²)-65.806kg-Art Paper</t>
  </si>
  <si>
    <t>Imported-105gsm-22.00X32.00in²-(55.88X81.28cm²)-23.845kg-Art Paper</t>
  </si>
  <si>
    <t>Imported</t>
  </si>
  <si>
    <t>Imported-105gsm-25.00X40.00in²-(63.50X101.60cm²)-33.871kg-Art Paper</t>
  </si>
  <si>
    <t>Stocklot-120gsm-20.00X31.00in²-(50.80X78.74cm²)-24.000kg-Art Paper</t>
  </si>
  <si>
    <t>Gloss-250gsm-23.00X36.00in²-(58.42X91.44cm²)-66.774kg-Art Card</t>
  </si>
  <si>
    <t>DO-100gsm-25.00X36.00in²-(63.50X91.44cm²)-29.032kg-Paper</t>
  </si>
  <si>
    <t>DO</t>
  </si>
  <si>
    <t>SilverTone-60gsm-22.00X32.00in²-(55.88X81.28cm²)-13.626kg-Maphlitho</t>
  </si>
  <si>
    <t>SilverTone</t>
  </si>
  <si>
    <t>Gloss-90gsm-25.00X36.00in²-(63.50X91.44cm²)-26.129kg-Art Ppaer</t>
  </si>
  <si>
    <t>Art Ppaer</t>
  </si>
  <si>
    <t>SBS-300gsm-25.00X36.00in²-(63.50X91.44cm²)-87.097kg-Board</t>
  </si>
  <si>
    <t>SBP-64gsm-20.00X26.00in²-(50.80X66.04cm²)-10.735kg-Uncoated Maph</t>
  </si>
  <si>
    <t>SBP</t>
  </si>
  <si>
    <t>Uncoated Maph</t>
  </si>
  <si>
    <t>INSPER-105gsm-25.00X36.00in²-(63.50X91.44cm²)-30.484kg-Special Paper</t>
  </si>
  <si>
    <t>INSPER</t>
  </si>
  <si>
    <t>Special Paper</t>
  </si>
  <si>
    <t>GLODE-100gsm-25.00X36.00in²-(63.50X91.44cm²)-29.032kg-Special Paper</t>
  </si>
  <si>
    <t>GLODE</t>
  </si>
  <si>
    <t>IVORY-300gsm-25.00X36.00in²-(63.50X91.44cm²)-87.097kg-Special Paper</t>
  </si>
  <si>
    <t>IVORY</t>
  </si>
  <si>
    <t>DUPLEX-300gsm-25.00X36.00in²-(63.50X91.44cm²)-87.097kg-GREY BACK</t>
  </si>
  <si>
    <t>DUPLEX</t>
  </si>
  <si>
    <t>GREY BACK</t>
  </si>
  <si>
    <t>CHART-210gsm-22.00X28.00in²-(55.88X71.12cm²)-41.729kg-PAPER</t>
  </si>
  <si>
    <t>CHART</t>
  </si>
  <si>
    <t>PAPER</t>
  </si>
  <si>
    <t>GLOSS-110gsm-23.00X36.00in²-(58.42X91.44cm²)-29.381kg-ART PAPER</t>
  </si>
  <si>
    <t>GLOSS</t>
  </si>
  <si>
    <t>ART PAPER</t>
  </si>
  <si>
    <t>IMPORTED-100gsm-25.00X36.00in²-(63.50X91.44cm²)-29.032kg-ART PAPER</t>
  </si>
  <si>
    <t>IMPORTED</t>
  </si>
  <si>
    <t>GLOSS-170gsm-25.00X36.00in²-(63.50X91.44cm²)-49.355kg-ART PAPER</t>
  </si>
  <si>
    <t>BILT-70gsm-20.00X30.00in²-(50.80X76.20cm²)-13.548kg-T A</t>
  </si>
  <si>
    <t>T A</t>
  </si>
  <si>
    <t>Uncoated-70gsm-25.00X36.00in²-(63.50X91.44cm²)-20.323kg-Maphlitho</t>
  </si>
  <si>
    <t>Duplex-300gsm-27.00X30.00in²-(68.58X76.20cm²)-78.387kg-Board</t>
  </si>
  <si>
    <t>Glode-90gsm-25.00X36.00in²-(63.50X91.44cm²)-26.129kg-Art Paper</t>
  </si>
  <si>
    <t>Glode</t>
  </si>
  <si>
    <t>GLOSS-220gsm-25.00X36.00in²-(63.50X91.44cm²)-63.871kg-Art Card</t>
  </si>
  <si>
    <t>Gloss-160gsm-24.00X36.00in²-(60.96X91.44cm²)-44.593kg-Art Paper</t>
  </si>
  <si>
    <t>Glode-90gsm-21.50X31.50in²-(54.61X80.01cm²)-19.662kg-Art Paper</t>
  </si>
  <si>
    <t>Uncoated-58gsm-35.04in-(89.00cm)-Reel-Maphlitho</t>
  </si>
  <si>
    <t>C</t>
  </si>
  <si>
    <t>Gloss-150gsm-25.00X36.00in²-(63.50X91.44cm²)-43.548kg-Art Paper</t>
  </si>
  <si>
    <t>SBS-300gsm-24.00X34.00in²-(60.96X86.36cm²)-78.968kg-Board</t>
  </si>
  <si>
    <t>SBS-280gsm-20.00X23.00in²-(50.80X58.42cm²)-41.548kg-Board</t>
  </si>
  <si>
    <t>SBS-300gsm-21.00X36.00in²-(53.34X91.44cm²)-73.161kg-Board</t>
  </si>
  <si>
    <t>Gloss-180gsm-22.00X33.00in²-(55.88X83.82cm²)-42.155kg-Art Paper</t>
  </si>
  <si>
    <t>Gloss-250gsm-22.00X33.00in²-(55.88X83.82cm²)-58.548kg-Art Paper</t>
  </si>
  <si>
    <t>Duplex-330gsm-19.00X38.00in²-(48.26X96.52cm²)-76.858kg-Board</t>
  </si>
  <si>
    <t>SPB-60gsm-23.00X36.00in²-(58.42X91.44cm²)-16.026kg-Maphilitho</t>
  </si>
  <si>
    <t>Maphilitho</t>
  </si>
  <si>
    <t>SBS-300gsm-31.00X41.00in²-(78.74X104.14cm²)-123.000kg-Board</t>
  </si>
  <si>
    <t>Duplex-330gsm-22.00X26.00in²-(55.88X66.04cm²)-60.890kg-Board</t>
  </si>
  <si>
    <t>Duplex-330gsm-38.00X36.00in²-(96.52X91.44cm²)-145.626kg-Board</t>
  </si>
  <si>
    <t>HI-Kote Matt-210gsm-23.00X36.00in²-(58.42X91.44cm²)-56.090kg-Art Paper</t>
  </si>
  <si>
    <t>HI-Kote Matt</t>
  </si>
  <si>
    <t>HI-Kote Matt-210gsm-25.00X36.00in²-(63.50X91.44cm²)-60.968kg-Art-Paper</t>
  </si>
  <si>
    <t>Art-Paper</t>
  </si>
  <si>
    <t>Gloss-157gsm-25.00X36.00in²-(63.50X91.44cm²)-45.581kg-Moorim</t>
  </si>
  <si>
    <t>Moorim</t>
  </si>
  <si>
    <t>Gloss-300gsm-30.00X40.00in²-(76.20X101.60cm²)-116.129kg-Art Card</t>
  </si>
  <si>
    <t>SBS-290gsm-31.50X41.50in²-(80.01X105.41cm²)-122.291kg-SBS Board</t>
  </si>
  <si>
    <t>SBS Board</t>
  </si>
  <si>
    <t>SBS-280gsm-31.50X41.50in²-(80.01X105.41cm²)-118.074kg-SBS Board</t>
  </si>
  <si>
    <t>Century-280gsm-25.00X36.00in²-(63.50X91.44cm²)-81.290kg-Prima Fold</t>
  </si>
  <si>
    <t>Prima Fold</t>
  </si>
  <si>
    <t>Kraft-120gsm-20.00X30.00in²-(50.80X76.20cm²)-23.226kg-Special Paper</t>
  </si>
  <si>
    <t>Kraft</t>
  </si>
  <si>
    <t>Gloss-90gsm-23.00X36.00in²-(58.42X91.44cm²)-24.039kg-Art Paper</t>
  </si>
  <si>
    <t>Gloss-100gsm-25.00X36.00in²-(63.50X91.44cm²)-29.032kg-Art Paper</t>
  </si>
  <si>
    <t>Map-115gsm-25.00X36.00in²-(63.50X91.44cm²)-33.387kg-Map</t>
  </si>
  <si>
    <t>Stocklot-225gsm-24.00X32.00in²-(60.96X81.28cm²)-55.742kg-Art Paper</t>
  </si>
  <si>
    <t>Uncoated-58gsm-22.75X35.04in²-(57.79X89.00cm²)-14.916kg-Reel</t>
  </si>
  <si>
    <t>Reel</t>
  </si>
  <si>
    <t>SBS-300gsm-10.00X29.00in²-(25.40X73.66cm²)-28.064kg-Board</t>
  </si>
  <si>
    <t>Duplex-285gsm-28.00X40.00in²-(71.12X101.60cm²)-102.968kg-Board</t>
  </si>
  <si>
    <t>NAINI-68gsm-23.00X36.00in²-(58.42X91.44cm²)-18.163kg-PREMIUM</t>
  </si>
  <si>
    <t>NAINI</t>
  </si>
  <si>
    <t>PREMIUM</t>
  </si>
  <si>
    <t>N.R SUPER-250gsm-24.00X37.00in²-(60.96X93.98cm²)-28.645kg-CHROMO BOARD</t>
  </si>
  <si>
    <t>N.R SUPER</t>
  </si>
  <si>
    <t>CHROMO BOARD</t>
  </si>
  <si>
    <t>SUPER DELUXE-250gsm-23.00X36.00in²-(58.42X91.44cm²)-19.231kg-BOARD WB</t>
  </si>
  <si>
    <t>SUPER DELUXE</t>
  </si>
  <si>
    <t>BOARD WB</t>
  </si>
  <si>
    <t>BILT ROYAL-90gsm-40.00X30.00in²-(101.60X76.20cm²)-34.839kg-ART PAPER</t>
  </si>
  <si>
    <t>BILT ROYAL</t>
  </si>
  <si>
    <t>BILT ROYAL-90gsm-23.00X36.00in²-(58.42X91.44cm²)-24.039kg-ART PAPER</t>
  </si>
  <si>
    <t>BILT SS SUPER-115gsm-30.00X40.00in²-(76.20X101.60cm²)-44.600kg-PAPER</t>
  </si>
  <si>
    <t>BILT SS SUPER</t>
  </si>
  <si>
    <t>BILT ROYAL-250gsm-25.00X36.00in²-(63.50X91.44cm²)-21.774kg-ART BOARD</t>
  </si>
  <si>
    <t>ART BOARD</t>
  </si>
  <si>
    <t>KRESTO-68gsm-23.00X35.00in²-(58.42X88.90cm²)-17.700kg-SS PRINT</t>
  </si>
  <si>
    <t>KRESTO</t>
  </si>
  <si>
    <t>SS PRINT</t>
  </si>
  <si>
    <t>ANDHRA TRUPRINT-105gsm-28.00X40.00in²-(71.12X101.60cm²)-38.020kg-ULTRA HB</t>
  </si>
  <si>
    <t>KAPPA PREMIUM-58gsm-23.00X36.00in²-(58.42X91.44cm²)-15.492kg-PRINT PAPER</t>
  </si>
  <si>
    <t>KAPPA PREMIUM</t>
  </si>
  <si>
    <t>PRINT PAPER</t>
  </si>
  <si>
    <t>WB-285gsm-23.00X36.00in²-(58.42X91.44cm²)-21.923kg-BOARD</t>
  </si>
  <si>
    <t>KAPPA-64gsm-35.04X22.76in²-(89.00X57.80cm²)-16.461kg-PREMIUM(Reel)</t>
  </si>
  <si>
    <t>KAPPA</t>
  </si>
  <si>
    <t>PREMIUM(Reel)</t>
  </si>
  <si>
    <t>AURA FOLD-210gsm-23.00X36.00in²-(58.42X91.44cm²)-22.436kg-PREMIUM</t>
  </si>
  <si>
    <t>AURA FOLD</t>
  </si>
  <si>
    <t>BILT MAGNA-68gsm-23.00X35.00in²-(58.42X88.90cm²)-17.658kg-WHITEPAPER</t>
  </si>
  <si>
    <t>BILT MAGNA</t>
  </si>
  <si>
    <t>WHITEPAPER</t>
  </si>
  <si>
    <t>SHREYANS-70gsm-23.00X36.00in²-(58.42X91.44cm²)-18.697kg-SS</t>
  </si>
  <si>
    <t>SHREYANS</t>
  </si>
  <si>
    <t>SS</t>
  </si>
  <si>
    <t>PAPER-90gsm-25.00X36.00in²-(63.50X91.44cm²)-26.129kg-PRINTING</t>
  </si>
  <si>
    <t>PRINTING</t>
  </si>
  <si>
    <t>Bindal-70gsm-23.00X36.00in²-(58.42X91.44cm²)-18.697kg-BBW</t>
  </si>
  <si>
    <t>WB-285gsm-23.00X36.00in²-(58.42X91.44cm²)-22.000kg-BOARD</t>
  </si>
  <si>
    <t>TNPL-70gsm-30.00X20.00in²-(76.20X50.80cm²)-13.548kg-Radiant</t>
  </si>
  <si>
    <t>Packet(100)</t>
  </si>
  <si>
    <t>Packet(150)</t>
  </si>
  <si>
    <t>Bundle (700)</t>
  </si>
  <si>
    <t>Packet(200)</t>
  </si>
  <si>
    <t>PACKET</t>
  </si>
  <si>
    <t>Packet (125)</t>
  </si>
  <si>
    <t>Packet(144)</t>
  </si>
  <si>
    <t>Packet (250)</t>
  </si>
  <si>
    <t>*99999</t>
  </si>
  <si>
    <t>Material Centre</t>
  </si>
  <si>
    <t>15.50X21.00</t>
  </si>
  <si>
    <t>16.00X20.50</t>
  </si>
  <si>
    <t>16.00X22.00</t>
  </si>
  <si>
    <t>17.00X24.00</t>
  </si>
  <si>
    <t>18.00X23.00</t>
  </si>
  <si>
    <t>18.00X24.00</t>
  </si>
  <si>
    <t>18.00X25.00</t>
  </si>
  <si>
    <t>19.00X25.00</t>
  </si>
  <si>
    <t>20.00X26.00</t>
  </si>
  <si>
    <t>20.00X28.00</t>
  </si>
  <si>
    <t>20.00X30.00</t>
  </si>
  <si>
    <t>21.00X30.00</t>
  </si>
  <si>
    <t>21.00X31.00</t>
  </si>
  <si>
    <t>21.00X33.00</t>
  </si>
  <si>
    <t>21.00X34.00</t>
  </si>
  <si>
    <t>22.00X28.00</t>
  </si>
  <si>
    <t>22.00X32.00</t>
  </si>
  <si>
    <t>22.00X34.00</t>
  </si>
  <si>
    <t>23.00X33.00</t>
  </si>
  <si>
    <t>23.00X36.00</t>
  </si>
  <si>
    <t>24.00X34.00</t>
  </si>
  <si>
    <t>24.00X36.00</t>
  </si>
  <si>
    <t>25.00X36.00</t>
  </si>
  <si>
    <t>25.00X38.00</t>
  </si>
  <si>
    <t>26.00X40.00</t>
  </si>
  <si>
    <t>28.00X40.00</t>
  </si>
  <si>
    <t>30.00X40.00</t>
  </si>
  <si>
    <t>Extra Large-28"X40"-A/P</t>
  </si>
  <si>
    <t>Extra Large-28"X40"-A/P_SPL</t>
  </si>
  <si>
    <t>Extra Large-30"X40"</t>
  </si>
  <si>
    <t>Extra Large-30"X40"-(A/P)</t>
  </si>
  <si>
    <t>Extra Large-30"X40"-(Card)</t>
  </si>
  <si>
    <t>LARGE-23"X36"</t>
  </si>
  <si>
    <t>LARGE-23"X36"-(A/P)</t>
  </si>
  <si>
    <t>LARGE-23"X36"-(Card)</t>
  </si>
  <si>
    <t>Medium-20"X30"</t>
  </si>
  <si>
    <t>Medium-20"X30"(A/P)</t>
  </si>
  <si>
    <t>Medium-20"X30"(Card)</t>
  </si>
  <si>
    <t>Small-19"X26"</t>
  </si>
  <si>
    <t>Small-19"X26"(Card)</t>
  </si>
  <si>
    <t>Web-508mm</t>
  </si>
  <si>
    <t>Web-578mm</t>
  </si>
  <si>
    <t>04.00X06.87</t>
  </si>
  <si>
    <t>04.25X05.50</t>
  </si>
  <si>
    <t>04.25X07.00</t>
  </si>
  <si>
    <t>04.37X07.00</t>
  </si>
  <si>
    <t>04.72X07.48</t>
  </si>
  <si>
    <t>05.00X07.00</t>
  </si>
  <si>
    <t>05.00X08.00</t>
  </si>
  <si>
    <t>05.06X07.81</t>
  </si>
  <si>
    <t>05.25X08.00</t>
  </si>
  <si>
    <t>05.50X08.50</t>
  </si>
  <si>
    <t>05.83X08.27</t>
  </si>
  <si>
    <t>06.00X08.25</t>
  </si>
  <si>
    <t>06.00X08.50</t>
  </si>
  <si>
    <t>06.00X09.00</t>
  </si>
  <si>
    <t>06.14X09.21</t>
  </si>
  <si>
    <t>06.25X09.50</t>
  </si>
  <si>
    <t>06.63X10.25</t>
  </si>
  <si>
    <t>06.69X09.61</t>
  </si>
  <si>
    <t>06.75X09.50</t>
  </si>
  <si>
    <t>07.00X07.00</t>
  </si>
  <si>
    <t>07.00X09.00</t>
  </si>
  <si>
    <t>07.00X10.00</t>
  </si>
  <si>
    <t>07.25X09.50</t>
  </si>
  <si>
    <t>07.44X09.69</t>
  </si>
  <si>
    <t>07.50X07.50</t>
  </si>
  <si>
    <t>07.50X09.25</t>
  </si>
  <si>
    <t>07.50X09.50</t>
  </si>
  <si>
    <t>07.75X10.50</t>
  </si>
  <si>
    <t>08.00X08.00</t>
  </si>
  <si>
    <t>08.00X10.00</t>
  </si>
  <si>
    <t>08.00X10.88</t>
  </si>
  <si>
    <t>08.00X11.25</t>
  </si>
  <si>
    <t>08.25X08.25</t>
  </si>
  <si>
    <t>08.25X11.00</t>
  </si>
  <si>
    <t>08.27X11.69</t>
  </si>
  <si>
    <t>08.50X08.50</t>
  </si>
  <si>
    <t>08.50X09.00</t>
  </si>
  <si>
    <t>08.50X11.00</t>
  </si>
  <si>
    <t>09.00X07.00</t>
  </si>
  <si>
    <t>09.00X12.00</t>
  </si>
  <si>
    <t>10.00X10.00</t>
  </si>
  <si>
    <t>11.00X13.00</t>
  </si>
  <si>
    <t>11.00X17.00</t>
  </si>
  <si>
    <t>11.00X18.00</t>
  </si>
  <si>
    <t>12.00X12.00</t>
  </si>
  <si>
    <t>14.00X19.00</t>
  </si>
  <si>
    <t>Account Group</t>
  </si>
  <si>
    <t>Binders</t>
  </si>
  <si>
    <t>Box Supplier</t>
  </si>
  <si>
    <t>CD Suppliers</t>
  </si>
  <si>
    <t>FG Godown</t>
  </si>
  <si>
    <t>Laminator</t>
  </si>
  <si>
    <t>Packaging Supplier</t>
  </si>
  <si>
    <t>Paper Suppliers</t>
  </si>
  <si>
    <t>Printer</t>
  </si>
  <si>
    <t>Printer &amp; Binder</t>
  </si>
  <si>
    <t>Printer, Binder &amp; Laminator</t>
  </si>
  <si>
    <t>Processor &amp; Printer</t>
  </si>
  <si>
    <t>Processor, Printer &amp; Laminator</t>
  </si>
  <si>
    <t>UFG Godown</t>
  </si>
  <si>
    <t>Center Pin Binding</t>
  </si>
  <si>
    <t>Die_Cutting</t>
  </si>
  <si>
    <t>Die_Perforation</t>
  </si>
  <si>
    <t>Hard Bound</t>
  </si>
  <si>
    <t>None</t>
  </si>
  <si>
    <t>Perfect Binding With Sewing</t>
  </si>
  <si>
    <t>Perfect Binding With Sewing(CD-Insert)</t>
  </si>
  <si>
    <t>Spiral Binding</t>
  </si>
  <si>
    <t>Wirro Binding</t>
  </si>
  <si>
    <t>BOPP Gloss</t>
  </si>
  <si>
    <t>BOPP Matt</t>
  </si>
  <si>
    <t>Matt + Spot UV</t>
  </si>
  <si>
    <t>Matt + Spot UV + Foiling + Embossing</t>
  </si>
  <si>
    <t>Matt + Spot UV+Glitter UV</t>
  </si>
  <si>
    <t>PVC</t>
  </si>
  <si>
    <t>Thermal Matt</t>
  </si>
  <si>
    <t>Varnising</t>
  </si>
  <si>
    <t>Author ABC</t>
  </si>
  <si>
    <t>Author_ABC</t>
  </si>
  <si>
    <t>DTP_ABC</t>
  </si>
  <si>
    <t>Editor</t>
  </si>
  <si>
    <t>Editor_ABC</t>
  </si>
  <si>
    <t>Editor_Mr.R.R.Tiwari(Hindi)</t>
  </si>
  <si>
    <t>Graphic_ABC</t>
  </si>
  <si>
    <t>PPQ_ABC</t>
  </si>
  <si>
    <t>Processing_S.R.K</t>
  </si>
  <si>
    <t>Proof Reader_ABC</t>
  </si>
  <si>
    <t>Type Setting_Sanjay Khanna</t>
  </si>
  <si>
    <t>CTP_Plates</t>
  </si>
  <si>
    <t>Nagative-Cut Pieces</t>
  </si>
  <si>
    <t>Nagative-One Pieces</t>
  </si>
  <si>
    <t>15.00X20.00 (CARD)</t>
  </si>
  <si>
    <t>Cutting &amp; Packing</t>
  </si>
  <si>
    <t>Publisher</t>
  </si>
  <si>
    <t>07.75X11.25</t>
  </si>
  <si>
    <t>23.00X36.00(A/P)</t>
  </si>
  <si>
    <t>18.00X23.00 (Card)</t>
  </si>
  <si>
    <t>7. Title Printing &amp; Finishing Charges of</t>
  </si>
  <si>
    <t>Title Printing &amp; Finishing Charges of</t>
  </si>
  <si>
    <t>6. Text Printing &amp; Finishing Charges of</t>
  </si>
  <si>
    <t>Text Printing &amp; Finishing Charges of</t>
  </si>
  <si>
    <t>15.00X21.00</t>
  </si>
  <si>
    <t>21.00X30.00(CARD)</t>
  </si>
  <si>
    <t>20.00X25.00</t>
  </si>
  <si>
    <t>8. Unit Cost Charges of</t>
  </si>
  <si>
    <t>Unit Cost Charges of</t>
  </si>
  <si>
    <t>23.00X35.00</t>
  </si>
  <si>
    <t>08.00X11.00</t>
  </si>
  <si>
    <t>04.50X01.75</t>
  </si>
  <si>
    <t>9. Unit Cost</t>
  </si>
  <si>
    <t>.</t>
  </si>
  <si>
    <t>11.00x15.75</t>
  </si>
  <si>
    <t>11.00X16.00</t>
  </si>
  <si>
    <t>Folding &amp; Packing</t>
  </si>
  <si>
    <t>08.25X11.75</t>
  </si>
  <si>
    <t>25.00X30.00</t>
  </si>
  <si>
    <t>26.00X38.00</t>
  </si>
  <si>
    <t>14.00X22.00</t>
  </si>
  <si>
    <t>11.00X14.00</t>
  </si>
  <si>
    <t>Extra Large-28"X40"</t>
  </si>
  <si>
    <t>Small-19"X26"-(A/P)</t>
  </si>
  <si>
    <t>Spot UV</t>
  </si>
  <si>
    <t>12.50X18.00</t>
  </si>
  <si>
    <t>04.00X06.00</t>
  </si>
  <si>
    <t>19.00X38.00</t>
  </si>
  <si>
    <t>19.00X20.00</t>
  </si>
  <si>
    <t>17.00X22.00</t>
  </si>
  <si>
    <t>17.50X22.50</t>
  </si>
  <si>
    <t>11.50X08.00</t>
  </si>
  <si>
    <t>11.50X18.00</t>
  </si>
  <si>
    <t>16.00X25.00</t>
  </si>
  <si>
    <t>12.00X23.00</t>
  </si>
  <si>
    <t>21.00X32.00</t>
  </si>
  <si>
    <t>05.30X08.30</t>
  </si>
  <si>
    <t>13.00X19.00</t>
  </si>
  <si>
    <t>11.50X10.75</t>
  </si>
  <si>
    <t>08.50X10.75</t>
  </si>
  <si>
    <t>02.00X03.00</t>
  </si>
  <si>
    <t>11.50X07.00</t>
  </si>
  <si>
    <t>31.50X41.50</t>
  </si>
  <si>
    <t>15.50X20.50</t>
  </si>
  <si>
    <t>05.50X19.00</t>
  </si>
  <si>
    <t>10.25X07.50</t>
  </si>
  <si>
    <t>20.50X31.00</t>
  </si>
  <si>
    <t>20.00X31.00</t>
  </si>
  <si>
    <t>20.00X24.00</t>
  </si>
  <si>
    <t>20.50X24.00</t>
  </si>
  <si>
    <t>07.50X13.75</t>
  </si>
  <si>
    <t>16.00X20.00</t>
  </si>
  <si>
    <t>28.00X35.00</t>
  </si>
  <si>
    <t>15.00X27.50</t>
  </si>
  <si>
    <t>07.00X02.50</t>
  </si>
  <si>
    <t>16.00x20.00</t>
  </si>
  <si>
    <t>06.50X09.50</t>
  </si>
  <si>
    <t>Die Making Charges</t>
  </si>
  <si>
    <t>Die Cutting Charges</t>
  </si>
  <si>
    <t>Foiling Charges</t>
  </si>
  <si>
    <t>Cutting Only</t>
  </si>
  <si>
    <t>Cutting Leaflet Only</t>
  </si>
  <si>
    <t>Packing Shrink</t>
  </si>
  <si>
    <t>04.00x07.50</t>
  </si>
  <si>
    <t>Counting &amp; Fabrication</t>
  </si>
  <si>
    <t>Printing Only 1 Color 1 Side</t>
  </si>
  <si>
    <t>16.00X24.00</t>
  </si>
  <si>
    <t>16.00X30.00</t>
  </si>
  <si>
    <t>15.00X20.00</t>
  </si>
  <si>
    <t>12.00X18.00</t>
  </si>
  <si>
    <t>Digital Print</t>
  </si>
  <si>
    <t>21.50X28.50</t>
  </si>
  <si>
    <t>Clients</t>
  </si>
  <si>
    <t>Pasting Charges</t>
  </si>
  <si>
    <t>Box Packing</t>
  </si>
  <si>
    <t>Binding Only</t>
  </si>
  <si>
    <t>09.00X14.00</t>
  </si>
  <si>
    <t>15.50X21.50</t>
  </si>
  <si>
    <t>Extra Large-28"X40"-(Card)</t>
  </si>
  <si>
    <t>21.0X31.00</t>
  </si>
  <si>
    <t>Hardbound Binding</t>
  </si>
  <si>
    <t>10 Lamination Charges</t>
  </si>
  <si>
    <t>Lamination Charges</t>
  </si>
  <si>
    <t>05.25X07.00</t>
  </si>
  <si>
    <t>Hologram</t>
  </si>
  <si>
    <t>Cutting and Packing</t>
  </si>
  <si>
    <t>08.00X10.50</t>
  </si>
  <si>
    <t>Half Die Cut</t>
  </si>
  <si>
    <t>Half Die Cutting Charges</t>
  </si>
  <si>
    <t>11 Printed Book</t>
  </si>
  <si>
    <t>Printed Book</t>
  </si>
  <si>
    <t>Loose</t>
  </si>
  <si>
    <t>Pad Gumming</t>
  </si>
  <si>
    <t>07.50X08.50</t>
  </si>
  <si>
    <t>Graning</t>
  </si>
  <si>
    <t>Embossing</t>
  </si>
  <si>
    <t>Pakki Binding</t>
  </si>
  <si>
    <t>Kachchi Binding</t>
  </si>
  <si>
    <t>Creasing+Folding+Packing</t>
  </si>
  <si>
    <t>16.50X10.50</t>
  </si>
  <si>
    <t>MINI Offset JOB</t>
  </si>
  <si>
    <t>Paper Cost</t>
  </si>
  <si>
    <t>RYOBI - 4 Col</t>
  </si>
  <si>
    <t>SM 102 28x40</t>
  </si>
  <si>
    <t>03.25X04.75</t>
  </si>
  <si>
    <t>Printing 4 Col</t>
  </si>
  <si>
    <t>SM 74 20x29</t>
  </si>
  <si>
    <t>Heidel 2 Col</t>
  </si>
  <si>
    <t>Cons. Supplier</t>
  </si>
  <si>
    <t>09.75X11.00</t>
  </si>
  <si>
    <t>UV Hybraid</t>
  </si>
  <si>
    <t>RGN-Cool Luke-Energing Exfoliator (450 g</t>
  </si>
  <si>
    <t>10.00X29.00</t>
  </si>
  <si>
    <t>13.50X18.00</t>
  </si>
  <si>
    <t>21.00X35.00</t>
  </si>
  <si>
    <t>Editorial Department</t>
  </si>
  <si>
    <t>Production Department</t>
  </si>
  <si>
    <t>Sales Department</t>
  </si>
  <si>
    <t>Contracts Department and Legal Department</t>
  </si>
  <si>
    <t>Managing Editorial and Production</t>
  </si>
  <si>
    <t>Creative Departments</t>
  </si>
  <si>
    <t>Subsidiary Rights Departments</t>
  </si>
  <si>
    <t>Marketing, Promotion, and Advertising Departments</t>
  </si>
  <si>
    <t>Publicity Department</t>
  </si>
  <si>
    <t>Publisher Website Maintenance</t>
  </si>
  <si>
    <t>Finance and Accounting</t>
  </si>
  <si>
    <t>Information Technology (IT)</t>
  </si>
  <si>
    <t>Human Resources (HR)</t>
  </si>
  <si>
    <t>Editor-in-Chief</t>
  </si>
  <si>
    <t>Managing editor</t>
  </si>
  <si>
    <t>Editors</t>
  </si>
  <si>
    <t>Author/Writers</t>
  </si>
  <si>
    <t>Fact-checkers</t>
  </si>
  <si>
    <t>Graphic Designer</t>
  </si>
  <si>
    <t>Production manager</t>
  </si>
  <si>
    <t>DTP-Operator</t>
  </si>
  <si>
    <t>Proof Reader</t>
  </si>
  <si>
    <t>23.00X36.00(Card)</t>
  </si>
  <si>
    <t>Little-11.50"X18.00"</t>
  </si>
  <si>
    <t>Little-11.50"X18.00"-(Card)</t>
  </si>
  <si>
    <t>Little-11.50"X18.00"-(A/P)</t>
  </si>
  <si>
    <t>20.00X30.00(Card)</t>
  </si>
  <si>
    <t>20.00X30.00(A/P)</t>
  </si>
  <si>
    <t>NURSERY</t>
  </si>
  <si>
    <t>PREPRIMARY</t>
  </si>
  <si>
    <t>PRIMARY STD.I</t>
  </si>
  <si>
    <t>SECONDARY STD V</t>
  </si>
  <si>
    <t>Plate Maker</t>
  </si>
  <si>
    <t>23.00X30.00</t>
  </si>
  <si>
    <t>JUNIOR</t>
  </si>
  <si>
    <t>SENIOR</t>
  </si>
  <si>
    <t>PRIMARY STD.I (LWS)</t>
  </si>
  <si>
    <t>EDUMAX  STD I (KIT)</t>
  </si>
  <si>
    <t>EDUMAX STD I</t>
  </si>
  <si>
    <t>07.62X11.00</t>
  </si>
  <si>
    <t>07.36X11.00</t>
  </si>
  <si>
    <t>EDUMAX LEVEL A (KIT)</t>
  </si>
  <si>
    <t>EDUMAX STD II (KIT)</t>
  </si>
  <si>
    <t>BUDDING BEAVERS LEVEL B (KIT)</t>
  </si>
  <si>
    <t>PRIMARY STD II</t>
  </si>
  <si>
    <t>EDUMAX STD II</t>
  </si>
  <si>
    <t>PRIMARY STD II (LWS)</t>
  </si>
  <si>
    <t>BUDDING BEAVERS LEVEL C (KIT)</t>
  </si>
  <si>
    <t>PRIMARY STD III</t>
  </si>
  <si>
    <t>EDUMAX STD III</t>
  </si>
  <si>
    <t>PRIMARY STD III (LWS)</t>
  </si>
  <si>
    <t>PRIMARY STD IV</t>
  </si>
  <si>
    <t>PRIMARY STD IV (LWS)</t>
  </si>
  <si>
    <t>EDUMAX STD IV</t>
  </si>
  <si>
    <t>SECONDARY STD VII</t>
  </si>
  <si>
    <t>SECONDARY STD VI</t>
  </si>
  <si>
    <t>EDUMAX STD VI</t>
  </si>
  <si>
    <t>EDUMAX STD VII</t>
  </si>
  <si>
    <t>SECONDARY STD VIII</t>
  </si>
  <si>
    <t>EDUMAX STD VIII</t>
  </si>
  <si>
    <t>EDUMAX STD V</t>
  </si>
  <si>
    <t>SECONDARY STD IX</t>
  </si>
  <si>
    <t>SECONDARY STD X</t>
  </si>
  <si>
    <t>04.52X07.48</t>
  </si>
  <si>
    <t>23.00X36.00/16</t>
  </si>
  <si>
    <t>*99996</t>
  </si>
  <si>
    <t>*99997</t>
  </si>
  <si>
    <t>*99998</t>
  </si>
  <si>
    <t>22.75X36.00</t>
  </si>
  <si>
    <t>Width</t>
  </si>
  <si>
    <t>Length</t>
  </si>
  <si>
    <t>Stock Qty.</t>
  </si>
  <si>
    <t>Search Value-&gt;&gt;</t>
  </si>
  <si>
    <t>Find</t>
  </si>
  <si>
    <t>Search</t>
  </si>
  <si>
    <t xml:space="preserve"> Tolerance-&gt;&gt;</t>
  </si>
  <si>
    <t>2. Please notify us immediately if</t>
  </si>
  <si>
    <t>3. Enter this order in accordance, with the price,terms,</t>
  </si>
  <si>
    <t>SEPL/SU/</t>
  </si>
  <si>
    <t>SEPL/SJW/</t>
  </si>
  <si>
    <t xml:space="preserve">Size Group </t>
  </si>
  <si>
    <t>Color</t>
  </si>
  <si>
    <t>Range</t>
  </si>
  <si>
    <t>PrintingRate</t>
  </si>
  <si>
    <t>Rate%</t>
  </si>
  <si>
    <t>Min. Sheets</t>
  </si>
  <si>
    <t>Size GroupCode</t>
  </si>
  <si>
    <t>Color Code</t>
  </si>
  <si>
    <t>SizeGroup</t>
  </si>
  <si>
    <t>Paintone Color</t>
  </si>
  <si>
    <t>Silver Color</t>
  </si>
  <si>
    <t>Gold Color</t>
  </si>
  <si>
    <t>Calculation Mode</t>
  </si>
  <si>
    <t xml:space="preserve">Friction </t>
  </si>
  <si>
    <t>Rangr Rate</t>
  </si>
  <si>
    <t>Min. Qty.</t>
  </si>
  <si>
    <t>Actual Qty</t>
  </si>
  <si>
    <t>ColorCode</t>
  </si>
  <si>
    <t>CMYK Color</t>
  </si>
  <si>
    <t>CMYK+Paintone</t>
  </si>
  <si>
    <t>Billing Qty,</t>
  </si>
  <si>
    <t>Paper Wastage</t>
  </si>
  <si>
    <t>Tecnova 800mmX1030mm</t>
  </si>
  <si>
    <t>CTP</t>
  </si>
  <si>
    <t>Tecnova 720mmX1030mm</t>
  </si>
  <si>
    <t>Tecnova 800mmX1000mm</t>
  </si>
  <si>
    <t>PS</t>
  </si>
  <si>
    <t>Wipe-On</t>
  </si>
  <si>
    <t>Deep-etch</t>
  </si>
  <si>
    <t>VchType = 3 Or VchType = 7 Or VchType = 21 Or VchType = 25 Then 'Sales</t>
  </si>
  <si>
    <t>Show Amount</t>
  </si>
  <si>
    <t>Units</t>
  </si>
  <si>
    <t>Purchases Qty.</t>
  </si>
  <si>
    <t>Purchases Return Qty.</t>
  </si>
  <si>
    <t>Purchases Challan</t>
  </si>
  <si>
    <t>Purchases Return Challan</t>
  </si>
  <si>
    <t>Sales Qty.</t>
  </si>
  <si>
    <t>Sales Return Qty.</t>
  </si>
  <si>
    <t>Stock Journal OUT</t>
  </si>
  <si>
    <t xml:space="preserve"> Amount</t>
  </si>
  <si>
    <t xml:space="preserve"> Purchases Amount</t>
  </si>
  <si>
    <t>Net Sales Amount</t>
  </si>
  <si>
    <t>List</t>
  </si>
  <si>
    <t>2110FI</t>
  </si>
  <si>
    <t>Promotional Sale Challan Out</t>
  </si>
  <si>
    <t>Software Development /Services Pending Status</t>
  </si>
  <si>
    <t>S.No.</t>
  </si>
  <si>
    <t>Client</t>
  </si>
  <si>
    <t>User Name</t>
  </si>
  <si>
    <t>Gopal Ji</t>
  </si>
  <si>
    <t>New Saraswati House India Pvt. Ltd.</t>
  </si>
  <si>
    <t>New FY To be create</t>
  </si>
  <si>
    <t>Rectified By</t>
  </si>
  <si>
    <t>PM Publication</t>
  </si>
  <si>
    <t>Gurmit</t>
  </si>
  <si>
    <t>Request Date</t>
  </si>
  <si>
    <t>Commitment Date</t>
  </si>
  <si>
    <t>Assigned To</t>
  </si>
  <si>
    <t>Rectified on Date</t>
  </si>
  <si>
    <t>Descriptions</t>
  </si>
  <si>
    <t>NOT ABLE TO ENTER SALES RETURN</t>
  </si>
  <si>
    <t>Saar Education</t>
  </si>
  <si>
    <t>Karan</t>
  </si>
  <si>
    <t>CHALLAN NUMBER SERIES IS SAME FOR SPECIMEN AND INVOICE IN SALES INVOICE TAB</t>
  </si>
  <si>
    <t>WE WANT TO REQUEST YOU TO ADD SPECIMEN TAB IN MATERIAL OUT,SO THAT WWE AN MAKE CHALLANS NOT INVOICES. WE ARE GETTING COMPLAINTS FROM THE CUSTOMER THAT WHY ARE WE SENDING INVOICES FOR THE SAMPLES.</t>
  </si>
  <si>
    <t>Stock Transfers are not Showing in transection.</t>
  </si>
  <si>
    <t>Challans  are not Showing in transection.</t>
  </si>
  <si>
    <t>Sales Orders are not Showing in transection.</t>
  </si>
  <si>
    <t>Bhakti</t>
  </si>
  <si>
    <t>Weight and dimension of titles export are  Required</t>
  </si>
  <si>
    <t>Order received by Sales-Person name to be integrated into Challan,Sales Order,Invoice</t>
  </si>
  <si>
    <t>Order received by School name to be integrated into Challan,Sales Order,Invoice</t>
  </si>
  <si>
    <t>Rahul</t>
  </si>
  <si>
    <t>Self</t>
  </si>
  <si>
    <t>Bill no/GR No against challan with WhatsApp integration</t>
  </si>
  <si>
    <t>Waiting for API</t>
  </si>
  <si>
    <t>Days</t>
  </si>
  <si>
    <t>Item Master To Be save(05)</t>
  </si>
  <si>
    <t>Manoj</t>
  </si>
  <si>
    <t>Crystal Report(05) PO</t>
  </si>
  <si>
    <t>Stock Transfers Report</t>
  </si>
  <si>
    <t>Min. Qty. Rtae</t>
  </si>
  <si>
    <t>Party Lavel Impliment</t>
  </si>
  <si>
    <t>Print Order All Status Not Showing</t>
  </si>
  <si>
    <t>Remarks</t>
  </si>
  <si>
    <t>Multiform 05</t>
  </si>
  <si>
    <t>Prabhat Prakashan</t>
  </si>
  <si>
    <t>Sarvesh Ji</t>
  </si>
  <si>
    <t>Prachi India Pvt. Ltd.</t>
  </si>
  <si>
    <t>Vipin</t>
  </si>
  <si>
    <t>17-06-2021 21-06-2021</t>
  </si>
  <si>
    <t>Quotations JobworkAnd Supply Option Required</t>
  </si>
  <si>
    <t>Pro-Data Basis Rate</t>
  </si>
  <si>
    <t>Table</t>
  </si>
  <si>
    <t>Categary</t>
  </si>
  <si>
    <t>Child</t>
  </si>
  <si>
    <t>SubChild</t>
  </si>
  <si>
    <t>TableName</t>
  </si>
  <si>
    <t>Account</t>
  </si>
  <si>
    <t>Master</t>
  </si>
  <si>
    <t>AppConfig</t>
  </si>
  <si>
    <t>DN</t>
  </si>
  <si>
    <t>BookingRoute</t>
  </si>
  <si>
    <t>OO</t>
  </si>
  <si>
    <t>PO</t>
  </si>
  <si>
    <t>RV</t>
  </si>
  <si>
    <t>Company</t>
  </si>
  <si>
    <t>Comp</t>
  </si>
  <si>
    <t>Element</t>
  </si>
  <si>
    <t>FinishSize</t>
  </si>
  <si>
    <t>JobworkBV</t>
  </si>
  <si>
    <t>Oth</t>
  </si>
  <si>
    <t>Inf</t>
  </si>
  <si>
    <t>Material</t>
  </si>
  <si>
    <t>IO</t>
  </si>
  <si>
    <t>MV</t>
  </si>
  <si>
    <t>SV</t>
  </si>
  <si>
    <t>OutsourceItem</t>
  </si>
  <si>
    <t>PackingSlip</t>
  </si>
  <si>
    <t>Print</t>
  </si>
  <si>
    <t>PV</t>
  </si>
  <si>
    <t>Tat</t>
  </si>
  <si>
    <t>Tax</t>
  </si>
  <si>
    <t>TeamMember</t>
  </si>
  <si>
    <t>Action</t>
  </si>
  <si>
    <t>Subfix</t>
  </si>
  <si>
    <t>. .</t>
  </si>
  <si>
    <t xml:space="preserve">Insert Into </t>
  </si>
  <si>
    <t xml:space="preserve"> Select * From </t>
  </si>
  <si>
    <t>Use EP000</t>
  </si>
  <si>
    <t xml:space="preserve">Select *From </t>
  </si>
  <si>
    <t>*Self</t>
  </si>
  <si>
    <t>Delete from [EP000].[dbo].</t>
  </si>
  <si>
    <t>Delete from [EP001].[dbo].</t>
  </si>
  <si>
    <t>VchSeries</t>
  </si>
  <si>
    <t>DROP TABLE  [EP001].[dbo].</t>
  </si>
  <si>
    <t>Paper Confirmation Letter</t>
  </si>
  <si>
    <t>Print Utility</t>
  </si>
  <si>
    <t>Title Order History Not saving</t>
  </si>
  <si>
    <t>Export Folder</t>
  </si>
  <si>
    <t>Pic Folder</t>
  </si>
  <si>
    <t>RemoteSupprort</t>
  </si>
  <si>
    <t>Web Site Trigger by software</t>
  </si>
  <si>
    <t>YouTube Channal Trigger by software</t>
  </si>
  <si>
    <t>JobWorkBill Deletion Failed due to Bill Generation Conflict due to Ref Field in JobworkChild</t>
  </si>
  <si>
    <t>Costing Folder</t>
  </si>
  <si>
    <t>Combo Po reopen to be locked at the time of Save</t>
  </si>
  <si>
    <t>Company Child Data Update</t>
  </si>
  <si>
    <t>Jobwork Purchase (SJ,SC,SU)</t>
  </si>
  <si>
    <t>PU Done 2nd July</t>
  </si>
  <si>
    <t>Imposition Folder</t>
  </si>
  <si>
    <t>PPO Folder</t>
  </si>
  <si>
    <t>22</t>
  </si>
  <si>
    <t>23</t>
  </si>
  <si>
    <t>Purchase Jobwork (PU,PC,PJ)</t>
  </si>
  <si>
    <t>SEPL/Pur/</t>
  </si>
  <si>
    <t>SEPL/Sale/</t>
  </si>
  <si>
    <t>Sale Jobwork</t>
  </si>
  <si>
    <t>Sale Jobwork Unit Cost</t>
  </si>
  <si>
    <t>SFAPL/PU/</t>
  </si>
  <si>
    <t>2. All disputes are subject to Delhi Jurisdiction Only</t>
  </si>
  <si>
    <t>SFAPL/SU/</t>
  </si>
  <si>
    <t>Quotation</t>
  </si>
  <si>
    <t>99</t>
  </si>
  <si>
    <t>Debit Note</t>
  </si>
  <si>
    <t>51</t>
  </si>
  <si>
    <t>52</t>
  </si>
  <si>
    <t>53</t>
  </si>
  <si>
    <t>54</t>
  </si>
  <si>
    <t>55</t>
  </si>
  <si>
    <t>56</t>
  </si>
  <si>
    <t>Payment</t>
  </si>
  <si>
    <t>Journal</t>
  </si>
  <si>
    <t>Contra</t>
  </si>
  <si>
    <t>Credit Note</t>
  </si>
  <si>
    <t>SEPL/PI/</t>
  </si>
  <si>
    <t>SEPL/JE/</t>
  </si>
  <si>
    <t>SEPL/CE/</t>
  </si>
  <si>
    <t>SEPL/CN/</t>
  </si>
  <si>
    <t>Bank Accounts</t>
  </si>
  <si>
    <t>Bank O/D Account</t>
  </si>
  <si>
    <t>Capital Account</t>
  </si>
  <si>
    <t>Cash-in-hand</t>
  </si>
  <si>
    <t>Current Assets</t>
  </si>
  <si>
    <t>Current Liabilities</t>
  </si>
  <si>
    <t>Duties &amp; Taxes</t>
  </si>
  <si>
    <t>Expenses (Direct/Mfg.)</t>
  </si>
  <si>
    <t>Expenses (Indirect/Admn.)</t>
  </si>
  <si>
    <t>Fixed Assets</t>
  </si>
  <si>
    <t>Income (Direct/Opr.)</t>
  </si>
  <si>
    <t>Income (Indirect)</t>
  </si>
  <si>
    <t>Investments</t>
  </si>
  <si>
    <t>Loans &amp; Advances (Asset)</t>
  </si>
  <si>
    <t>Loans (Liability)</t>
  </si>
  <si>
    <t>Pre-Operative Expenses</t>
  </si>
  <si>
    <t>Profit &amp; Loss</t>
  </si>
  <si>
    <t>Provisions/Expenses Payable</t>
  </si>
  <si>
    <t>Reserves &amp; Surplus</t>
  </si>
  <si>
    <t>Revenue Accounts</t>
  </si>
  <si>
    <t>Secured Loans</t>
  </si>
  <si>
    <t>Securities &amp; Deposits (Asset)</t>
  </si>
  <si>
    <t>Stock-in-hand</t>
  </si>
  <si>
    <t>Sundry Creditors</t>
  </si>
  <si>
    <t>Sundry Debtors</t>
  </si>
  <si>
    <t>Suspense Account</t>
  </si>
  <si>
    <t>Unsecured Loans</t>
  </si>
  <si>
    <t>Advertisement &amp; Publicity</t>
  </si>
  <si>
    <t>Bad Debts Written Off</t>
  </si>
  <si>
    <t>Bank Charges</t>
  </si>
  <si>
    <t>Books &amp; Periodicals</t>
  </si>
  <si>
    <t>Capital Equipments</t>
  </si>
  <si>
    <t>Cash</t>
  </si>
  <si>
    <t>Charity &amp; Donations</t>
  </si>
  <si>
    <t>Commission on Sales</t>
  </si>
  <si>
    <t>Computers</t>
  </si>
  <si>
    <t>Conveyance Expenses</t>
  </si>
  <si>
    <t>Customer Entertainment Expenses</t>
  </si>
  <si>
    <t>Depreciation A/c</t>
  </si>
  <si>
    <t>Development Tax</t>
  </si>
  <si>
    <t>Earnest Money</t>
  </si>
  <si>
    <t>Edu. Cess on TDS</t>
  </si>
  <si>
    <t>Excise Duty</t>
  </si>
  <si>
    <t>Freight &amp; Forwarding Charges</t>
  </si>
  <si>
    <t>Furniture &amp; Fixture</t>
  </si>
  <si>
    <t>Legal Expenses</t>
  </si>
  <si>
    <t>Office Equipments</t>
  </si>
  <si>
    <t>Office Rent</t>
  </si>
  <si>
    <t>Postal Expenses</t>
  </si>
  <si>
    <t>Printing &amp; Stationery</t>
  </si>
  <si>
    <t>Rounded Off</t>
  </si>
  <si>
    <t>Salary &amp; Bonus Payable</t>
  </si>
  <si>
    <t>Sales Promotion Expenses</t>
  </si>
  <si>
    <t>Service Charges Paid</t>
  </si>
  <si>
    <t>Service Charges Receipts</t>
  </si>
  <si>
    <t>Service Tax</t>
  </si>
  <si>
    <t>SHE Cess on TDS</t>
  </si>
  <si>
    <t>Staff Welfare Expenses</t>
  </si>
  <si>
    <t>TDS (Commission or Brokerage)</t>
  </si>
  <si>
    <t>TDS (Contracts to Individuals/HUF)</t>
  </si>
  <si>
    <t>TDS (Contracts to Others)</t>
  </si>
  <si>
    <t>TDS (Contracts to Transporter)</t>
  </si>
  <si>
    <t>TDS (Interest from a Banking Co)</t>
  </si>
  <si>
    <t>TDS (Interest from a NonBanking Co)</t>
  </si>
  <si>
    <t>TDS (Professionals Services)</t>
  </si>
  <si>
    <t>TDS (Rent of Land)</t>
  </si>
  <si>
    <t>TDS (Rent of Plant &amp; Machinery)</t>
  </si>
  <si>
    <t>Telephone Expenses</t>
  </si>
  <si>
    <t>Travelling Expenses</t>
  </si>
  <si>
    <t>Water &amp; Electricity Expenses</t>
  </si>
  <si>
    <t>Discount</t>
  </si>
  <si>
    <t>Alias</t>
  </si>
  <si>
    <t>Miscellaneous Expenses</t>
  </si>
  <si>
    <t>Office Maintenance Expenses</t>
  </si>
  <si>
    <t>Plant &amp; Machinery</t>
  </si>
  <si>
    <t>Salary</t>
  </si>
  <si>
    <t>TDS (Salary)</t>
  </si>
  <si>
    <t>SBC on Service Tax</t>
  </si>
  <si>
    <t>KKC on Service Tax</t>
  </si>
  <si>
    <t>Box</t>
  </si>
  <si>
    <t>Easy Info Solutions International</t>
  </si>
  <si>
    <t>49011010</t>
  </si>
  <si>
    <t>4901</t>
  </si>
  <si>
    <t>998912</t>
  </si>
  <si>
    <t>Size</t>
  </si>
  <si>
    <t>Size Group</t>
  </si>
  <si>
    <t>Finish Size</t>
  </si>
  <si>
    <t>Department</t>
  </si>
  <si>
    <t>Designation</t>
  </si>
  <si>
    <t>Paper Quality</t>
  </si>
  <si>
    <t>HSN</t>
  </si>
  <si>
    <t>Calculation Unit</t>
  </si>
  <si>
    <t>Machines</t>
  </si>
  <si>
    <t>General UOM</t>
  </si>
  <si>
    <t>Paper UOM</t>
  </si>
  <si>
    <t>Binding Type</t>
  </si>
  <si>
    <t>Operations</t>
  </si>
  <si>
    <t>Editorial Team</t>
  </si>
  <si>
    <t>Processing Type</t>
  </si>
  <si>
    <t>Subject</t>
  </si>
  <si>
    <t>Class</t>
  </si>
  <si>
    <t xml:space="preserve">Genral Master </t>
  </si>
  <si>
    <t>Sales Invoice Printing Formats Selection</t>
  </si>
  <si>
    <t>Due to added Series</t>
  </si>
  <si>
    <t>Done</t>
  </si>
  <si>
    <t>Carry Forwoard</t>
  </si>
  <si>
    <t>ItemGroup</t>
  </si>
  <si>
    <t>Sanjeev Ji</t>
  </si>
  <si>
    <t>Grouping in Items &amp; Party Sub Ledger group</t>
  </si>
  <si>
    <t>Alias in Item as well as Party Master</t>
  </si>
  <si>
    <t>Discount Item Wise, Flat &amp; Extra Discount option as discussed-Hidden in Invoice but Posting in Ledger.</t>
  </si>
  <si>
    <t>Bill To, Ship To, Option in Quotation, Order, Challan &amp; Invoice. -Consignor Full Details</t>
  </si>
  <si>
    <t>Opening Balance of Party &amp; Item.</t>
  </si>
  <si>
    <t>Dropdown list of item &amp; party search-Universal Search.</t>
  </si>
  <si>
    <t>Add, Modify, List option (in Quotation, Order, Challan &amp; Invoice)- for search invoice through bill no/Quotation/Order/Challan/Invoice/Return, respectively.</t>
  </si>
  <si>
    <t>Notepad option in Party Master/ Item/ Credit Note/ Voucher Note etc.</t>
  </si>
  <si>
    <t>Hide option in Ledger/ Invoice.</t>
  </si>
  <si>
    <t>Bill Wise, Party Ledger Account, SMS, Mail.</t>
  </si>
  <si>
    <t>Specimen Issue (Material Receipt, Material Issued).</t>
  </si>
  <si>
    <t>Order/Quotation/Challan/Bills Item Wise/ Party Wise Trace.</t>
  </si>
  <si>
    <t>Stock Report in the following format. (With Material Center)</t>
  </si>
  <si>
    <t>For Processing Short Items: -
Voucher only for Pending Order with Same Data Like Consignor &amp; Others Remarks…</t>
  </si>
  <si>
    <t>Pending Report:
Short + Challan + bill. (Item Wise as well as party Wise)</t>
  </si>
  <si>
    <t>Paper Master GSM Field</t>
  </si>
  <si>
    <t>ALL Time Offset</t>
  </si>
  <si>
    <t>Raj</t>
  </si>
  <si>
    <t>Material Center-wise Account Required</t>
  </si>
  <si>
    <t>Sita Fine Art</t>
  </si>
  <si>
    <t>Alock</t>
  </si>
  <si>
    <t>Finance Module</t>
  </si>
  <si>
    <t>DebitCredit</t>
  </si>
  <si>
    <t>EP411</t>
  </si>
  <si>
    <t xml:space="preserve"> Where FYCODE='' OR FYCODE IS NULL</t>
  </si>
  <si>
    <t>[EP411].[dbo].</t>
  </si>
  <si>
    <t>Physical Stock Quantity</t>
  </si>
  <si>
    <t>Stock Impact</t>
  </si>
  <si>
    <t>HSNCODE</t>
  </si>
  <si>
    <t>Activity Book</t>
  </si>
  <si>
    <t>LEVEL 1</t>
  </si>
  <si>
    <t>LEVEL 2</t>
  </si>
  <si>
    <t>LEVEL 4</t>
  </si>
  <si>
    <t>LEVEL 5</t>
  </si>
  <si>
    <t>LEVEL A</t>
  </si>
  <si>
    <t>LEVEL B</t>
  </si>
  <si>
    <t>LEVEL C</t>
  </si>
  <si>
    <t>GRADE 2</t>
  </si>
  <si>
    <t>GRADE 1</t>
  </si>
  <si>
    <t>LEVEL 3</t>
  </si>
  <si>
    <t>GRADE 3</t>
  </si>
  <si>
    <t>GRADE 4</t>
  </si>
  <si>
    <t>CARD</t>
  </si>
  <si>
    <t>CATALOGUE</t>
  </si>
  <si>
    <t>Date</t>
  </si>
  <si>
    <t xml:space="preserve"> Vch/Bill No.</t>
  </si>
  <si>
    <t>JobWork</t>
  </si>
  <si>
    <t>FR</t>
  </si>
  <si>
    <t>Main</t>
  </si>
  <si>
    <t>01PC</t>
  </si>
  <si>
    <t>SEPL/</t>
  </si>
  <si>
    <t>/PrJC</t>
  </si>
  <si>
    <t>01PF</t>
  </si>
  <si>
    <t>/Purc</t>
  </si>
  <si>
    <t>01PJ</t>
  </si>
  <si>
    <t>/PrJW</t>
  </si>
  <si>
    <t>01PU</t>
  </si>
  <si>
    <t>/PrJU</t>
  </si>
  <si>
    <t>02OF</t>
  </si>
  <si>
    <t>/PrRt</t>
  </si>
  <si>
    <t>03TF</t>
  </si>
  <si>
    <t>/SlRt</t>
  </si>
  <si>
    <t>04SC</t>
  </si>
  <si>
    <t>/SlJC</t>
  </si>
  <si>
    <t>04SF</t>
  </si>
  <si>
    <t>/Sale</t>
  </si>
  <si>
    <t>04SJ</t>
  </si>
  <si>
    <t>/SlJW</t>
  </si>
  <si>
    <t>04SU</t>
  </si>
  <si>
    <t>/SlJU</t>
  </si>
  <si>
    <t>05RF</t>
  </si>
  <si>
    <t>/MtRc</t>
  </si>
  <si>
    <t>07RF</t>
  </si>
  <si>
    <t>08IF</t>
  </si>
  <si>
    <t>17PO</t>
  </si>
  <si>
    <t>18SO</t>
  </si>
  <si>
    <t>19ST</t>
  </si>
  <si>
    <t>20JR</t>
  </si>
  <si>
    <t>23SQ</t>
  </si>
  <si>
    <t>51PI</t>
  </si>
  <si>
    <t>/Pymt</t>
  </si>
  <si>
    <t>52PR</t>
  </si>
  <si>
    <t>/Rcpt</t>
  </si>
  <si>
    <t>53JE</t>
  </si>
  <si>
    <t>/Jrnl</t>
  </si>
  <si>
    <t>54CE</t>
  </si>
  <si>
    <t>/Cntr</t>
  </si>
  <si>
    <t>55CN</t>
  </si>
  <si>
    <t>/CrNt</t>
  </si>
  <si>
    <t>56DN</t>
  </si>
  <si>
    <t>/DrNt</t>
  </si>
  <si>
    <t>VchType</t>
  </si>
  <si>
    <t>Prefix</t>
  </si>
  <si>
    <t>Suffix</t>
  </si>
  <si>
    <t>VchNumbring</t>
  </si>
  <si>
    <t>02OU</t>
  </si>
  <si>
    <t>/PrRtJU</t>
  </si>
  <si>
    <t>02OC</t>
  </si>
  <si>
    <t>/PrRtJC</t>
  </si>
  <si>
    <t>02OJ</t>
  </si>
  <si>
    <t>/PrRtJW</t>
  </si>
  <si>
    <t>03TU</t>
  </si>
  <si>
    <t>/SlRtJU</t>
  </si>
  <si>
    <t>03TC</t>
  </si>
  <si>
    <t>/SlRtJC</t>
  </si>
  <si>
    <t>03TJ</t>
  </si>
  <si>
    <t>/SlRtJW</t>
  </si>
  <si>
    <t>05FR</t>
  </si>
  <si>
    <t>/MtRcJW</t>
  </si>
  <si>
    <t>06IF</t>
  </si>
  <si>
    <t>/PrRtC</t>
  </si>
  <si>
    <t>06FI</t>
  </si>
  <si>
    <t>/PrRtCJW</t>
  </si>
  <si>
    <t>/SlRtC</t>
  </si>
  <si>
    <t>07FR</t>
  </si>
  <si>
    <t>/SlRtCJW</t>
  </si>
  <si>
    <t>/MtIs</t>
  </si>
  <si>
    <t>08FI</t>
  </si>
  <si>
    <t>/MtIsJW</t>
  </si>
  <si>
    <t>/PO</t>
  </si>
  <si>
    <t>/SO</t>
  </si>
  <si>
    <t>/SQ</t>
  </si>
  <si>
    <t>*00101</t>
  </si>
  <si>
    <t>*00102</t>
  </si>
  <si>
    <t>*00103</t>
  </si>
  <si>
    <t>*00104</t>
  </si>
  <si>
    <t>*00201</t>
  </si>
  <si>
    <t>*00202</t>
  </si>
  <si>
    <t>*00203</t>
  </si>
  <si>
    <t>*00204</t>
  </si>
  <si>
    <t>*00301</t>
  </si>
  <si>
    <t>*00302</t>
  </si>
  <si>
    <t>*00303</t>
  </si>
  <si>
    <t>*00304</t>
  </si>
  <si>
    <t>*00401</t>
  </si>
  <si>
    <t>*00402</t>
  </si>
  <si>
    <t>*00403</t>
  </si>
  <si>
    <t>*00404</t>
  </si>
  <si>
    <t>*00501</t>
  </si>
  <si>
    <t>*00502</t>
  </si>
  <si>
    <t>*00601</t>
  </si>
  <si>
    <t>*00602</t>
  </si>
  <si>
    <t>*00701</t>
  </si>
  <si>
    <t>*00702</t>
  </si>
  <si>
    <t>*00801</t>
  </si>
  <si>
    <t>*00802</t>
  </si>
  <si>
    <t>*01701</t>
  </si>
  <si>
    <t>*01801</t>
  </si>
  <si>
    <t>*01901</t>
  </si>
  <si>
    <t>/STrn</t>
  </si>
  <si>
    <t>*02001</t>
  </si>
  <si>
    <t>/SJrnl</t>
  </si>
  <si>
    <t>*02101</t>
  </si>
  <si>
    <t>21JR</t>
  </si>
  <si>
    <t>*02201</t>
  </si>
  <si>
    <t>22JR</t>
  </si>
  <si>
    <t>*02301</t>
  </si>
  <si>
    <t>23PQ</t>
  </si>
  <si>
    <t>/PQ</t>
  </si>
  <si>
    <t>*02302</t>
  </si>
  <si>
    <t>*02303</t>
  </si>
  <si>
    <t>*02304</t>
  </si>
  <si>
    <t>*02305</t>
  </si>
  <si>
    <t>*02306</t>
  </si>
  <si>
    <t>*02307</t>
  </si>
  <si>
    <t>*02308</t>
  </si>
  <si>
    <t>*05101</t>
  </si>
  <si>
    <t>*05201</t>
  </si>
  <si>
    <t>*05301</t>
  </si>
  <si>
    <t>*05401</t>
  </si>
  <si>
    <t>*05501</t>
  </si>
  <si>
    <t>*05601</t>
  </si>
  <si>
    <t>Group</t>
  </si>
  <si>
    <t>Address1</t>
  </si>
  <si>
    <t>Address2</t>
  </si>
  <si>
    <t>Address3</t>
  </si>
  <si>
    <t>Address4</t>
  </si>
  <si>
    <t>Phone</t>
  </si>
  <si>
    <t>Mobile</t>
  </si>
  <si>
    <t>TIN</t>
  </si>
  <si>
    <t>eMail</t>
  </si>
  <si>
    <t>RoundOffQty</t>
  </si>
  <si>
    <t>Notes</t>
  </si>
  <si>
    <t>Opening</t>
  </si>
  <si>
    <t>*01001</t>
  </si>
  <si>
    <t>*01007</t>
  </si>
  <si>
    <t>*01002</t>
  </si>
  <si>
    <t>*01011</t>
  </si>
  <si>
    <t>*01003</t>
  </si>
  <si>
    <t>*01004</t>
  </si>
  <si>
    <t>*01005</t>
  </si>
  <si>
    <t>*01006</t>
  </si>
  <si>
    <t>*01008</t>
  </si>
  <si>
    <t>*01009</t>
  </si>
  <si>
    <t>*01010</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</si>
  <si>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</si>
  <si>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</si>
  <si>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</si>
  <si>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</si>
  <si>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</si>
  <si>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</si>
  <si>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</si>
  <si>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</si>
  <si>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</si>
  <si>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</si>
  <si>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</si>
  <si>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</si>
  <si>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</si>
  <si>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</si>
  <si>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</si>
  <si>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</si>
  <si>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</si>
  <si>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</si>
  <si>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</si>
  <si>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</si>
  <si>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</si>
  <si>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</si>
  <si>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</si>
  <si>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</si>
  <si>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</si>
  <si>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</si>
  <si>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</si>
  <si>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</si>
  <si>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</si>
  <si>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</si>
  <si>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</si>
  <si>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</si>
  <si>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</si>
  <si>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</si>
  <si>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</si>
  <si>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</si>
  <si>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</si>
  <si>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</si>
  <si>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</si>
  <si>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</si>
  <si>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</si>
  <si>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</si>
  <si>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</si>
  <si>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</si>
  <si>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</si>
  <si>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XXX Bank</t>
  </si>
  <si>
    <t>,'','','','','','','','','','','1','000001',GetDate,Null,Null,'N','N','',0)"</t>
  </si>
  <si>
    <t xml:space="preserve">sales@easyinfosolution.com </t>
  </si>
  <si>
    <t>E-461, Vijay Marg,Jagjeet Nagar</t>
  </si>
  <si>
    <t>Delhi-110053</t>
  </si>
  <si>
    <t>+91-987-342-2907</t>
  </si>
  <si>
    <t>GetDate()</t>
  </si>
  <si>
    <t>UnderGroup</t>
  </si>
  <si>
    <t>15.50X20.00</t>
  </si>
  <si>
    <t>08.26X11.69</t>
  </si>
  <si>
    <t>05.75X08.25</t>
  </si>
  <si>
    <t>SET 1</t>
  </si>
  <si>
    <t>15.00X10.00 (CARD)</t>
  </si>
  <si>
    <t>Matt Both Side</t>
  </si>
  <si>
    <t>05.25x10.00</t>
  </si>
  <si>
    <t>05.25X10.00</t>
  </si>
  <si>
    <t>24.13X24.13</t>
  </si>
  <si>
    <t>09.50X09.50</t>
  </si>
  <si>
    <t>21.00X29.70</t>
  </si>
  <si>
    <t>21.00X29.70 (A4)</t>
  </si>
  <si>
    <t>*10002</t>
  </si>
  <si>
    <t>Center Pinning (BOX)</t>
  </si>
  <si>
    <t>11.69X05.20</t>
  </si>
  <si>
    <t>Depreciation Res On Machine</t>
  </si>
  <si>
    <t>File-Sundry Creditors</t>
  </si>
  <si>
    <t>File-Sundry Debtors</t>
  </si>
  <si>
    <t>Income Tax Advance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</si>
  <si>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</si>
  <si>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</si>
  <si>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</si>
  <si>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</si>
  <si>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</si>
  <si>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</si>
  <si>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</si>
  <si>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</si>
  <si>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</si>
  <si>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</si>
  <si>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</si>
  <si>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</si>
  <si>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</si>
  <si>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</si>
  <si>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</si>
  <si>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</si>
  <si>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</si>
  <si>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</si>
  <si>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</si>
  <si>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</si>
  <si>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</si>
  <si>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</si>
  <si>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</si>
  <si>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</si>
  <si>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</si>
  <si>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</si>
  <si>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</si>
  <si>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</si>
  <si>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</si>
  <si>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</si>
  <si>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</si>
  <si>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</si>
  <si>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</si>
  <si>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</si>
  <si>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</si>
  <si>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</si>
  <si>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</si>
  <si>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</si>
  <si>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</si>
  <si>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</si>
  <si>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</si>
  <si>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</si>
  <si>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</si>
  <si>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</si>
  <si>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</si>
  <si>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</si>
  <si>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</si>
  <si>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</si>
  <si>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</si>
  <si>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</si>
  <si>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</si>
  <si>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</si>
  <si>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</si>
  <si>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</si>
  <si>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</si>
  <si>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</si>
  <si>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</si>
  <si>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</si>
  <si>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</si>
  <si>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</si>
  <si>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</si>
  <si>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</si>
  <si>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</si>
  <si>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</si>
  <si>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</si>
  <si>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</si>
  <si>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</si>
  <si>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</si>
  <si>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</si>
  <si>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</si>
  <si>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</si>
  <si>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</si>
  <si>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</si>
  <si>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</si>
  <si>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</si>
  <si>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</si>
  <si>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</si>
  <si>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</si>
  <si>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</si>
  <si>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</si>
  <si>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</si>
  <si>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</si>
  <si>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</si>
  <si>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</si>
  <si>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</si>
  <si>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</si>
  <si>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</si>
  <si>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</si>
  <si>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</si>
  <si>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</si>
  <si>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</si>
  <si>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</si>
  <si>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</si>
  <si>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</si>
  <si>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</si>
  <si>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</si>
  <si>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</si>
  <si>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</si>
  <si>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</si>
  <si>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</si>
  <si>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</si>
  <si>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</si>
  <si>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</si>
  <si>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</si>
  <si>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</si>
  <si>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</si>
  <si>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001153</t>
  </si>
  <si>
    <t>001154</t>
  </si>
  <si>
    <t>001155</t>
  </si>
  <si>
    <t>001158</t>
  </si>
  <si>
    <t>001159</t>
  </si>
  <si>
    <t>001161</t>
  </si>
  <si>
    <t>001162</t>
  </si>
  <si>
    <t>001163</t>
  </si>
  <si>
    <t>001165</t>
  </si>
  <si>
    <t>001169</t>
  </si>
  <si>
    <t>001170</t>
  </si>
  <si>
    <t>001171</t>
  </si>
  <si>
    <t>001173</t>
  </si>
  <si>
    <t>001174</t>
  </si>
  <si>
    <t>001175</t>
  </si>
  <si>
    <t>001176</t>
  </si>
  <si>
    <t>001177</t>
  </si>
  <si>
    <t>001180</t>
  </si>
  <si>
    <t>001181</t>
  </si>
  <si>
    <t>001183</t>
  </si>
  <si>
    <t>001184</t>
  </si>
  <si>
    <t>001186</t>
  </si>
  <si>
    <t>001188</t>
  </si>
  <si>
    <t>001189</t>
  </si>
  <si>
    <t>001190</t>
  </si>
  <si>
    <t>001191</t>
  </si>
  <si>
    <t>001192</t>
  </si>
  <si>
    <t>001193</t>
  </si>
  <si>
    <t>001194</t>
  </si>
  <si>
    <t>001195</t>
  </si>
  <si>
    <t>001197</t>
  </si>
  <si>
    <t>998812</t>
  </si>
  <si>
    <t>001198</t>
  </si>
  <si>
    <t>001199</t>
  </si>
  <si>
    <t>001200</t>
  </si>
  <si>
    <t>001201</t>
  </si>
  <si>
    <t>001204</t>
  </si>
  <si>
    <t>001207</t>
  </si>
  <si>
    <t>001208</t>
  </si>
  <si>
    <t>001209</t>
  </si>
  <si>
    <t>001210</t>
  </si>
  <si>
    <t>001212</t>
  </si>
  <si>
    <t>001213</t>
  </si>
  <si>
    <t>001214</t>
  </si>
  <si>
    <t>001217</t>
  </si>
  <si>
    <t>001218</t>
  </si>
  <si>
    <t>001219</t>
  </si>
  <si>
    <t>001221</t>
  </si>
  <si>
    <t>001222</t>
  </si>
  <si>
    <t>001223</t>
  </si>
  <si>
    <t>001224</t>
  </si>
  <si>
    <t>001225</t>
  </si>
  <si>
    <t>001227</t>
  </si>
  <si>
    <t>001230</t>
  </si>
  <si>
    <t>001231</t>
  </si>
  <si>
    <t>001237</t>
  </si>
  <si>
    <t>001275</t>
  </si>
  <si>
    <t>001279</t>
  </si>
  <si>
    <t>001283</t>
  </si>
  <si>
    <t>001286</t>
  </si>
  <si>
    <t>001287</t>
  </si>
  <si>
    <t>001288</t>
  </si>
  <si>
    <t>001290</t>
  </si>
  <si>
    <t>001291</t>
  </si>
  <si>
    <t>001292</t>
  </si>
  <si>
    <t>001294</t>
  </si>
  <si>
    <t>001295</t>
  </si>
  <si>
    <t>001296</t>
  </si>
  <si>
    <t>001297</t>
  </si>
  <si>
    <t>001299</t>
  </si>
  <si>
    <t>001300</t>
  </si>
  <si>
    <t>001305</t>
  </si>
  <si>
    <t>001306</t>
  </si>
  <si>
    <t>001307</t>
  </si>
  <si>
    <t>001308</t>
  </si>
  <si>
    <t>001313</t>
  </si>
  <si>
    <t>001316</t>
  </si>
  <si>
    <t>001317</t>
  </si>
  <si>
    <t>001318</t>
  </si>
  <si>
    <t>001319</t>
  </si>
  <si>
    <t>001322</t>
  </si>
  <si>
    <t>001323</t>
  </si>
  <si>
    <t>001324</t>
  </si>
  <si>
    <t>001325</t>
  </si>
  <si>
    <t>001326</t>
  </si>
  <si>
    <t>001328</t>
  </si>
  <si>
    <t>001329</t>
  </si>
  <si>
    <t>001330</t>
  </si>
  <si>
    <t>001331</t>
  </si>
  <si>
    <t>001333</t>
  </si>
  <si>
    <t>001334</t>
  </si>
  <si>
    <t>001336</t>
  </si>
  <si>
    <t>001337</t>
  </si>
  <si>
    <t>001338</t>
  </si>
  <si>
    <t>001339</t>
  </si>
  <si>
    <t>001347</t>
  </si>
  <si>
    <t>001348</t>
  </si>
  <si>
    <t>001349</t>
  </si>
  <si>
    <t>001350</t>
  </si>
  <si>
    <t>001352</t>
  </si>
  <si>
    <t>001355</t>
  </si>
  <si>
    <t>001356</t>
  </si>
  <si>
    <t>001359</t>
  </si>
  <si>
    <t>001360</t>
  </si>
  <si>
    <t>001361</t>
  </si>
  <si>
    <t>001363</t>
  </si>
  <si>
    <t>001365</t>
  </si>
  <si>
    <t>001366</t>
  </si>
  <si>
    <t>001369</t>
  </si>
  <si>
    <t>001370</t>
  </si>
  <si>
    <t>001371</t>
  </si>
  <si>
    <t>001373</t>
  </si>
  <si>
    <t>001374</t>
  </si>
  <si>
    <t>001375</t>
  </si>
  <si>
    <t>001376</t>
  </si>
  <si>
    <t>001377</t>
  </si>
  <si>
    <t>001378</t>
  </si>
  <si>
    <t>001379</t>
  </si>
  <si>
    <t>001380</t>
  </si>
  <si>
    <t>001381</t>
  </si>
  <si>
    <t>001384</t>
  </si>
  <si>
    <t>001385</t>
  </si>
  <si>
    <t>001386</t>
  </si>
  <si>
    <t>001387</t>
  </si>
  <si>
    <t>001388</t>
  </si>
  <si>
    <t>001389</t>
  </si>
  <si>
    <t>001390</t>
  </si>
  <si>
    <t>001393</t>
  </si>
  <si>
    <t>001394</t>
  </si>
  <si>
    <t>001395</t>
  </si>
  <si>
    <t>001396</t>
  </si>
  <si>
    <t>001397</t>
  </si>
  <si>
    <t>001398</t>
  </si>
  <si>
    <t>001399</t>
  </si>
  <si>
    <t>001400</t>
  </si>
  <si>
    <t>001401</t>
  </si>
  <si>
    <t>001402</t>
  </si>
  <si>
    <t>001403</t>
  </si>
  <si>
    <t>001404</t>
  </si>
  <si>
    <t>001405</t>
  </si>
  <si>
    <t>001406</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</si>
  <si>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</si>
  <si>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</si>
  <si>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</si>
  <si>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</si>
  <si>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</si>
  <si>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</si>
  <si>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</si>
  <si>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</si>
  <si>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</si>
  <si>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</si>
  <si>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</si>
  <si>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</si>
  <si>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</si>
  <si>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</si>
  <si>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</si>
  <si>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</si>
  <si>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</si>
  <si>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</si>
  <si>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</si>
  <si>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</si>
  <si>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</si>
  <si>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</si>
  <si>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</si>
  <si>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</si>
  <si>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</si>
  <si>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</si>
  <si>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</si>
  <si>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</si>
  <si>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</si>
  <si>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</si>
  <si>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</si>
  <si>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</si>
  <si>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</si>
  <si>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</si>
  <si>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</si>
  <si>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</si>
  <si>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</si>
  <si>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</si>
  <si>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</si>
  <si>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</si>
  <si>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</si>
  <si>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</si>
  <si>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</si>
  <si>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</si>
  <si>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</si>
  <si>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</si>
  <si>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</si>
  <si>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</si>
  <si>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</si>
  <si>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</si>
  <si>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</si>
  <si>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</si>
  <si>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</si>
  <si>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</si>
  <si>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001466</t>
  </si>
  <si>
    <t>001467</t>
  </si>
  <si>
    <t>001468</t>
  </si>
  <si>
    <t>001469</t>
  </si>
  <si>
    <t>001553</t>
  </si>
  <si>
    <t>001473</t>
  </si>
  <si>
    <t>001474</t>
  </si>
  <si>
    <t>001489</t>
  </si>
  <si>
    <t>001490</t>
  </si>
  <si>
    <t>001491</t>
  </si>
  <si>
    <t>001492</t>
  </si>
  <si>
    <t>001493</t>
  </si>
  <si>
    <t>001494</t>
  </si>
  <si>
    <t>001495</t>
  </si>
  <si>
    <t>001496</t>
  </si>
  <si>
    <t>001497</t>
  </si>
  <si>
    <t>001498</t>
  </si>
  <si>
    <t>001499</t>
  </si>
  <si>
    <t>001541</t>
  </si>
  <si>
    <t>001500</t>
  </si>
  <si>
    <t>001509</t>
  </si>
  <si>
    <t>001514</t>
  </si>
  <si>
    <t>001515</t>
  </si>
  <si>
    <t>001521</t>
  </si>
  <si>
    <t>001520</t>
  </si>
  <si>
    <t>001527</t>
  </si>
  <si>
    <t>001528</t>
  </si>
  <si>
    <t>001529</t>
  </si>
  <si>
    <t>001530</t>
  </si>
  <si>
    <t>001531</t>
  </si>
  <si>
    <t>001532</t>
  </si>
  <si>
    <t>001533</t>
  </si>
  <si>
    <t>001537</t>
  </si>
  <si>
    <t>001538</t>
  </si>
  <si>
    <t>001539</t>
  </si>
  <si>
    <t>001543</t>
  </si>
  <si>
    <t>001546</t>
  </si>
  <si>
    <t>001547</t>
  </si>
  <si>
    <t>001517</t>
  </si>
  <si>
    <t>001518</t>
  </si>
  <si>
    <t>001536</t>
  </si>
  <si>
    <t>001540</t>
  </si>
  <si>
    <t>*01057</t>
  </si>
  <si>
    <t>*01058</t>
  </si>
  <si>
    <t>*01059</t>
  </si>
  <si>
    <t>*01060</t>
  </si>
  <si>
    <t>*01061</t>
  </si>
  <si>
    <t>*01062</t>
  </si>
  <si>
    <t>*01063</t>
  </si>
  <si>
    <t>*01064</t>
  </si>
  <si>
    <t>*01065</t>
  </si>
  <si>
    <t>*01066</t>
  </si>
  <si>
    <t>*01067</t>
  </si>
  <si>
    <t>*01068</t>
  </si>
  <si>
    <t>*01069</t>
  </si>
  <si>
    <t>*01070</t>
  </si>
  <si>
    <t>*01071</t>
  </si>
  <si>
    <t>*01072</t>
  </si>
  <si>
    <t>*01073</t>
  </si>
  <si>
    <t>*01074</t>
  </si>
  <si>
    <t>*05001</t>
  </si>
  <si>
    <t>*05002</t>
  </si>
  <si>
    <t>*05003</t>
  </si>
  <si>
    <t>SECONDARY STD</t>
  </si>
  <si>
    <t>GRADE 5</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</si>
  <si>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</si>
  <si>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</si>
  <si>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</si>
  <si>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</si>
  <si>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</si>
  <si>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</si>
  <si>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</si>
  <si>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</si>
  <si>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</si>
  <si>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</si>
  <si>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</si>
  <si>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</si>
  <si>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</si>
  <si>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</si>
  <si>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</si>
  <si>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</si>
  <si>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</si>
  <si>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</si>
  <si>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</si>
  <si>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</si>
  <si>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</si>
  <si>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*06001</t>
  </si>
  <si>
    <t>*06002</t>
  </si>
  <si>
    <t>*06003</t>
  </si>
  <si>
    <t>*06004</t>
  </si>
  <si>
    <t>*06005</t>
  </si>
  <si>
    <t>*06006</t>
  </si>
  <si>
    <t>*06007</t>
  </si>
  <si>
    <t>*06008</t>
  </si>
  <si>
    <t>*06009</t>
  </si>
  <si>
    <t>*06010</t>
  </si>
  <si>
    <t>*06011</t>
  </si>
  <si>
    <t>*06012</t>
  </si>
  <si>
    <t>*06013</t>
  </si>
  <si>
    <t>*06014</t>
  </si>
  <si>
    <t>*06015</t>
  </si>
  <si>
    <t>*06016</t>
  </si>
  <si>
    <t>*06017</t>
  </si>
  <si>
    <t>*06018</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</si>
  <si>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</si>
  <si>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</si>
  <si>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</si>
  <si>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</si>
  <si>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</si>
  <si>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</si>
  <si>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</si>
  <si>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</si>
  <si>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</si>
  <si>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</si>
  <si>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</si>
  <si>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</si>
  <si>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</si>
  <si>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</si>
  <si>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</si>
  <si>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</si>
  <si>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</si>
  <si>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</si>
  <si>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</si>
  <si>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</si>
  <si>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</si>
  <si>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</si>
  <si>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</si>
  <si>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</si>
  <si>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</si>
  <si>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</si>
  <si>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</si>
  <si>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</si>
  <si>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</si>
  <si>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</si>
  <si>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</si>
  <si>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</si>
  <si>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</si>
  <si>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</si>
  <si>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</si>
  <si>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*08002</t>
  </si>
  <si>
    <t>*08003</t>
  </si>
  <si>
    <t>*08005</t>
  </si>
  <si>
    <t>*08007</t>
  </si>
  <si>
    <t>*08008</t>
  </si>
  <si>
    <t>*08009</t>
  </si>
  <si>
    <t>*08010</t>
  </si>
  <si>
    <t>*08011</t>
  </si>
  <si>
    <t>*09001</t>
  </si>
  <si>
    <t>*09002</t>
  </si>
  <si>
    <t>*09003</t>
  </si>
  <si>
    <t>*10001</t>
  </si>
  <si>
    <t>*10003</t>
  </si>
  <si>
    <t>*10004</t>
  </si>
  <si>
    <t>*10005</t>
  </si>
  <si>
    <t>*10006</t>
  </si>
  <si>
    <t>*10007</t>
  </si>
  <si>
    <t>*10008</t>
  </si>
  <si>
    <t>*10009</t>
  </si>
  <si>
    <t>*10010</t>
  </si>
  <si>
    <t>*10011</t>
  </si>
  <si>
    <t>*10012</t>
  </si>
  <si>
    <t>*10013</t>
  </si>
  <si>
    <t>*10014</t>
  </si>
  <si>
    <t>*10015</t>
  </si>
  <si>
    <t>*10016</t>
  </si>
  <si>
    <t>*10017</t>
  </si>
  <si>
    <t>*10018</t>
  </si>
  <si>
    <t>*10019</t>
  </si>
  <si>
    <t>*10020</t>
  </si>
  <si>
    <t>*10021</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</si>
  <si>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</si>
  <si>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</si>
  <si>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</si>
  <si>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</si>
  <si>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</si>
  <si>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</si>
  <si>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</si>
  <si>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</si>
  <si>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</si>
  <si>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</si>
  <si>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</si>
  <si>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</si>
  <si>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</si>
  <si>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</si>
  <si>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</si>
  <si>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</si>
  <si>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</si>
  <si>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</si>
  <si>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</si>
  <si>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</si>
  <si>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</si>
  <si>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</si>
  <si>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</si>
  <si>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</si>
  <si>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</si>
  <si>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</si>
  <si>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</si>
  <si>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</si>
  <si>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</si>
  <si>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</si>
  <si>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</si>
  <si>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</si>
  <si>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</si>
  <si>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</si>
  <si>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</si>
  <si>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</si>
  <si>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</si>
  <si>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</si>
  <si>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</si>
  <si>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</si>
  <si>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</si>
  <si>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</si>
  <si>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</si>
  <si>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</si>
  <si>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</si>
  <si>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</si>
  <si>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</si>
  <si>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</si>
  <si>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</si>
  <si>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</si>
  <si>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</si>
  <si>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</si>
  <si>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</si>
  <si>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</si>
  <si>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</si>
  <si>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</si>
  <si>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</si>
  <si>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</si>
  <si>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</si>
  <si>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</si>
  <si>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</si>
  <si>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</si>
  <si>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</si>
  <si>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</si>
  <si>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</si>
  <si>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</si>
  <si>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</si>
  <si>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</si>
  <si>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</si>
  <si>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</si>
  <si>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</si>
  <si>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</si>
  <si>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</si>
  <si>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</si>
  <si>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</si>
  <si>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</si>
  <si>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</si>
  <si>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</si>
  <si>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</si>
  <si>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</si>
  <si>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</si>
  <si>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</si>
  <si>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</si>
  <si>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</si>
  <si>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</si>
  <si>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</si>
  <si>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</si>
  <si>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</si>
  <si>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</si>
  <si>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</si>
  <si>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</si>
  <si>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</si>
  <si>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</si>
  <si>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</si>
  <si>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</si>
  <si>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*12001</t>
  </si>
  <si>
    <t>*12002</t>
  </si>
  <si>
    <t>*12003</t>
  </si>
  <si>
    <t>*12004</t>
  </si>
  <si>
    <t>*12005</t>
  </si>
  <si>
    <t>*12006</t>
  </si>
  <si>
    <t>*12007</t>
  </si>
  <si>
    <t>*12008</t>
  </si>
  <si>
    <t>*12009</t>
  </si>
  <si>
    <t>*12010</t>
  </si>
  <si>
    <t>*12011</t>
  </si>
  <si>
    <t>*12012</t>
  </si>
  <si>
    <t>*12013</t>
  </si>
  <si>
    <t>*12014</t>
  </si>
  <si>
    <t>*12015</t>
  </si>
  <si>
    <t>*12016</t>
  </si>
  <si>
    <t>*12017</t>
  </si>
  <si>
    <t>*12018</t>
  </si>
  <si>
    <t>*13001</t>
  </si>
  <si>
    <t>*13002</t>
  </si>
  <si>
    <t>*13003</t>
  </si>
  <si>
    <t>*13004</t>
  </si>
  <si>
    <t>*13005</t>
  </si>
  <si>
    <t>*13006</t>
  </si>
  <si>
    <t>*13007</t>
  </si>
  <si>
    <t>*13008</t>
  </si>
  <si>
    <t>*13009</t>
  </si>
  <si>
    <t>*13010</t>
  </si>
  <si>
    <t>*13011</t>
  </si>
  <si>
    <t>*13012</t>
  </si>
  <si>
    <t>*13013</t>
  </si>
  <si>
    <t>*14001</t>
  </si>
  <si>
    <t>*14002</t>
  </si>
  <si>
    <t>*14003</t>
  </si>
  <si>
    <t>*14004</t>
  </si>
  <si>
    <t>*14005</t>
  </si>
  <si>
    <t>*14006</t>
  </si>
  <si>
    <t>*14007</t>
  </si>
  <si>
    <t>*14008</t>
  </si>
  <si>
    <t>*14009</t>
  </si>
  <si>
    <t>*15001</t>
  </si>
  <si>
    <t>*15002</t>
  </si>
  <si>
    <t>*15003</t>
  </si>
  <si>
    <t>*15004</t>
  </si>
  <si>
    <t>*15005</t>
  </si>
  <si>
    <t>*15006</t>
  </si>
  <si>
    <t>*15007</t>
  </si>
  <si>
    <t>*15008</t>
  </si>
  <si>
    <t>*15009</t>
  </si>
  <si>
    <t>*15010</t>
  </si>
  <si>
    <t>*17005</t>
  </si>
  <si>
    <t>*17001</t>
  </si>
  <si>
    <t>*17002</t>
  </si>
  <si>
    <t>*17003</t>
  </si>
  <si>
    <t>*17004</t>
  </si>
  <si>
    <t>*17006</t>
  </si>
  <si>
    <t>*17007</t>
  </si>
  <si>
    <t>*17008</t>
  </si>
  <si>
    <t>*17009</t>
  </si>
  <si>
    <t>*17010</t>
  </si>
  <si>
    <t>*17011</t>
  </si>
  <si>
    <t>*17012</t>
  </si>
  <si>
    <t>*16001</t>
  </si>
  <si>
    <t>*16002</t>
  </si>
  <si>
    <t>*16003</t>
  </si>
  <si>
    <t>*16004</t>
  </si>
  <si>
    <t>*21046</t>
  </si>
  <si>
    <t>*21047</t>
  </si>
  <si>
    <t>*21048</t>
  </si>
  <si>
    <t>*21049</t>
  </si>
  <si>
    <t>*21050</t>
  </si>
  <si>
    <t>*18001</t>
  </si>
  <si>
    <t>*18002</t>
  </si>
  <si>
    <t>*18003</t>
  </si>
  <si>
    <t>*18004</t>
  </si>
  <si>
    <t>*20001</t>
  </si>
  <si>
    <t>*20002</t>
  </si>
  <si>
    <t>*20003</t>
  </si>
  <si>
    <t>*20004</t>
  </si>
  <si>
    <t>*20005</t>
  </si>
  <si>
    <t>*25001</t>
  </si>
  <si>
    <t>*25002</t>
  </si>
  <si>
    <t>*25003</t>
  </si>
  <si>
    <t>*25004</t>
  </si>
  <si>
    <t>*25005</t>
  </si>
  <si>
    <t>*25006</t>
  </si>
  <si>
    <t>*25007</t>
  </si>
  <si>
    <t>*25008</t>
  </si>
  <si>
    <t>*25009</t>
  </si>
  <si>
    <t>*25010</t>
  </si>
  <si>
    <t>*25011</t>
  </si>
  <si>
    <t>*25012</t>
  </si>
  <si>
    <t>*25013</t>
  </si>
  <si>
    <t>*25014</t>
  </si>
  <si>
    <t>*25015</t>
  </si>
  <si>
    <t>*25016</t>
  </si>
  <si>
    <t>*25017</t>
  </si>
  <si>
    <t>*25018</t>
  </si>
  <si>
    <t>UnderGroupOld</t>
  </si>
  <si>
    <t>CodeOld</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</si>
  <si>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</si>
  <si>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</si>
  <si>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</si>
  <si>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</si>
  <si>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</si>
  <si>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</si>
  <si>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</si>
  <si>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</si>
  <si>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</si>
  <si>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</si>
  <si>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</si>
  <si>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</si>
  <si>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</si>
  <si>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</si>
  <si>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</si>
  <si>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</si>
  <si>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</si>
  <si>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</si>
  <si>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</si>
  <si>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</si>
  <si>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</si>
  <si>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</si>
  <si>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</si>
  <si>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</si>
  <si>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</si>
  <si>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</si>
  <si>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</si>
  <si>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</si>
  <si>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</si>
  <si>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</si>
  <si>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</si>
  <si>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</si>
  <si>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</si>
  <si>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Item Group</t>
  </si>
  <si>
    <t>Type Setting_ABC</t>
  </si>
  <si>
    <t>mtr.</t>
  </si>
  <si>
    <t>gross</t>
  </si>
  <si>
    <t>dozen</t>
  </si>
  <si>
    <t>kg.</t>
  </si>
  <si>
    <t>gm.</t>
  </si>
  <si>
    <t>mg.</t>
  </si>
  <si>
    <t>ltr.</t>
  </si>
  <si>
    <t>ft.</t>
  </si>
  <si>
    <t>in.</t>
  </si>
  <si>
    <t>pec.</t>
  </si>
  <si>
    <t>bags</t>
  </si>
  <si>
    <t>roll</t>
  </si>
  <si>
    <t>sets</t>
  </si>
  <si>
    <t>packets</t>
  </si>
  <si>
    <t>tonn</t>
  </si>
  <si>
    <t>Region</t>
  </si>
  <si>
    <t>SGST%</t>
  </si>
  <si>
    <t>CGST%</t>
  </si>
  <si>
    <t>IGST%</t>
  </si>
  <si>
    <t>Local GST 12%</t>
  </si>
  <si>
    <t>L</t>
  </si>
  <si>
    <t>IGST 12%</t>
  </si>
  <si>
    <t>I</t>
  </si>
  <si>
    <t>IGST 5%</t>
  </si>
  <si>
    <t>Local GST 5%</t>
  </si>
  <si>
    <t>Local GST 18%</t>
  </si>
  <si>
    <t>IGST 18%</t>
  </si>
  <si>
    <t>Local GST NIL</t>
  </si>
  <si>
    <t>IGST NIL</t>
  </si>
  <si>
    <t>NOIDA-NOIDA</t>
  </si>
  <si>
    <t>NOIDA-DELHI</t>
  </si>
  <si>
    <t>DELHI-DELHI</t>
  </si>
  <si>
    <t>SizeOld</t>
  </si>
  <si>
    <t>TextSize</t>
  </si>
  <si>
    <t>Ups/Form</t>
  </si>
  <si>
    <t>Ups/BdgForm</t>
  </si>
  <si>
    <t>TitleSize</t>
  </si>
  <si>
    <t>TitleSizeOLd</t>
  </si>
  <si>
    <t>TextSizeOld</t>
  </si>
  <si>
    <t>CodeOLd</t>
  </si>
  <si>
    <t>name</t>
  </si>
  <si>
    <t>object_id</t>
  </si>
  <si>
    <t>principal_id</t>
  </si>
  <si>
    <t>schema_id</t>
  </si>
  <si>
    <t>parent_object_id</t>
  </si>
  <si>
    <t>type</t>
  </si>
  <si>
    <t>type_desc</t>
  </si>
  <si>
    <t>create_date</t>
  </si>
  <si>
    <t>modify_date</t>
  </si>
  <si>
    <t>is_ms_shipped</t>
  </si>
  <si>
    <t>is_published</t>
  </si>
  <si>
    <t>is_schema_published</t>
  </si>
  <si>
    <t>lob_data_space_id</t>
  </si>
  <si>
    <t>filestream_data_space_id</t>
  </si>
  <si>
    <t>max_column_id_used</t>
  </si>
  <si>
    <t>lock_on_bulk_load</t>
  </si>
  <si>
    <t>uses_ansi_nulls</t>
  </si>
  <si>
    <t>is_replicated</t>
  </si>
  <si>
    <t>has_replication_filter</t>
  </si>
  <si>
    <t>is_merge_published</t>
  </si>
  <si>
    <t>is_sync_tran_subscribed</t>
  </si>
  <si>
    <t>has_unchecked_assembly_data</t>
  </si>
  <si>
    <t>text_in_row_limit</t>
  </si>
  <si>
    <t>large_value_types_out_of_row</t>
  </si>
  <si>
    <t>is_tracked_by_cdc</t>
  </si>
  <si>
    <t>lock_escalation</t>
  </si>
  <si>
    <t>lock_escalation_desc</t>
  </si>
  <si>
    <t>is_filetable</t>
  </si>
  <si>
    <t>is_memory_optimized</t>
  </si>
  <si>
    <t>durability</t>
  </si>
  <si>
    <t>durability_desc</t>
  </si>
  <si>
    <t>temporal_type</t>
  </si>
  <si>
    <t>temporal_type_desc</t>
  </si>
  <si>
    <t>history_table_id</t>
  </si>
  <si>
    <t>is_remote_data_archive_enabled</t>
  </si>
  <si>
    <t>is_external</t>
  </si>
  <si>
    <t>AccountChild04</t>
  </si>
  <si>
    <t xml:space="preserve">U </t>
  </si>
  <si>
    <t>USER_TABLE</t>
  </si>
  <si>
    <t>TABLE</t>
  </si>
  <si>
    <t>SCHEMA_AND_DATA</t>
  </si>
  <si>
    <t>NON_TEMPORAL_TABLE</t>
  </si>
  <si>
    <t>AccountChild05</t>
  </si>
  <si>
    <t>AccountChild06</t>
  </si>
  <si>
    <t>AccountChild07</t>
  </si>
  <si>
    <t>AccountChild08</t>
  </si>
  <si>
    <t>AccountChild0801</t>
  </si>
  <si>
    <t>AccountMaster</t>
  </si>
  <si>
    <t>BookChild01</t>
  </si>
  <si>
    <t>BookChild02</t>
  </si>
  <si>
    <t>BookChild03</t>
  </si>
  <si>
    <t>BookChild05</t>
  </si>
  <si>
    <t>BookChild06</t>
  </si>
  <si>
    <t>BookChild07</t>
  </si>
  <si>
    <t>BookDNChild</t>
  </si>
  <si>
    <t>BookDNParent</t>
  </si>
  <si>
    <t>BookPOChild06</t>
  </si>
  <si>
    <t>BookMaster</t>
  </si>
  <si>
    <t>BookOOChild</t>
  </si>
  <si>
    <t>BookOOParent</t>
  </si>
  <si>
    <t>BookPOChild05</t>
  </si>
  <si>
    <t>BookPOChild0501</t>
  </si>
  <si>
    <t>BookPOChild07</t>
  </si>
  <si>
    <t>BookPOChild08</t>
  </si>
  <si>
    <t>BookPOChild0801</t>
  </si>
  <si>
    <t>BookPOChild09</t>
  </si>
  <si>
    <t>BookPOChild0901</t>
  </si>
  <si>
    <t>BookPOParent</t>
  </si>
  <si>
    <t>BookRVChild</t>
  </si>
  <si>
    <t>BookRVParent</t>
  </si>
  <si>
    <t>CompanyMaster</t>
  </si>
  <si>
    <t>CompChild</t>
  </si>
  <si>
    <t>FinishSizeChild</t>
  </si>
  <si>
    <t>GeneralMaster</t>
  </si>
  <si>
    <t>JobworkBVChild</t>
  </si>
  <si>
    <t>JobworkBVRef</t>
  </si>
  <si>
    <t>MaterialIOChild</t>
  </si>
  <si>
    <t>MaterialIOParent</t>
  </si>
  <si>
    <t>MaterialMVChild</t>
  </si>
  <si>
    <t>MaterialMVParent</t>
  </si>
  <si>
    <t>MaterialSVChild</t>
  </si>
  <si>
    <t>MaterialSVParent</t>
  </si>
  <si>
    <t>OutsourceItemMaster</t>
  </si>
  <si>
    <t>OutsourceItemPOChild</t>
  </si>
  <si>
    <t>OutsourceItemPOParent</t>
  </si>
  <si>
    <t>PaperChild</t>
  </si>
  <si>
    <t>JobworkBVParent</t>
  </si>
  <si>
    <t>PaperDNChild</t>
  </si>
  <si>
    <t>PaperDNParent</t>
  </si>
  <si>
    <t>PaperIOChild</t>
  </si>
  <si>
    <t>PaperMaster</t>
  </si>
  <si>
    <t>PaperMVChild</t>
  </si>
  <si>
    <t>PaperMVParent</t>
  </si>
  <si>
    <t>PaperPOChild</t>
  </si>
  <si>
    <t>PaperPOParent</t>
  </si>
  <si>
    <t>PrintPVChild</t>
  </si>
  <si>
    <t>PrintPVParent</t>
  </si>
  <si>
    <t>SizeGroupChild</t>
  </si>
  <si>
    <t>TatRVChild</t>
  </si>
  <si>
    <t>TatRVParent</t>
  </si>
  <si>
    <t>TaxMaster</t>
  </si>
  <si>
    <t>TeamMemberMaster</t>
  </si>
  <si>
    <t>BookingRouteMaster</t>
  </si>
  <si>
    <t>UserAction</t>
  </si>
  <si>
    <t>PackingSlipParent</t>
  </si>
  <si>
    <t>UserChild</t>
  </si>
  <si>
    <t>UserMaster</t>
  </si>
  <si>
    <t>PackingSlipChild</t>
  </si>
  <si>
    <t>ElementMaster</t>
  </si>
  <si>
    <t>VchSeriesMaster</t>
  </si>
  <si>
    <t>SMSConfig</t>
  </si>
  <si>
    <t>JobworkBVOthInf</t>
  </si>
  <si>
    <t>sysdiagrams</t>
  </si>
  <si>
    <t>ItemType</t>
  </si>
  <si>
    <t>Pages</t>
  </si>
  <si>
    <t>Spine</t>
  </si>
  <si>
    <t>Flap</t>
  </si>
  <si>
    <t>DuplexPrinting</t>
  </si>
  <si>
    <t>RecordStatus</t>
  </si>
  <si>
    <t>PrintStatus</t>
  </si>
  <si>
    <t>Text-1</t>
  </si>
  <si>
    <t>Single Sheet</t>
  </si>
  <si>
    <t>Text-2</t>
  </si>
  <si>
    <t>Multi Forms</t>
  </si>
  <si>
    <t>Text-3</t>
  </si>
  <si>
    <t>*00027</t>
  </si>
  <si>
    <t>*00028</t>
  </si>
  <si>
    <t>Title(GateFold)</t>
  </si>
  <si>
    <t>*00029</t>
  </si>
  <si>
    <t>PLC</t>
  </si>
  <si>
    <t>Calendar Fly Leaf</t>
  </si>
  <si>
    <t>Calendar Leaf</t>
  </si>
  <si>
    <t>Sticker</t>
  </si>
  <si>
    <t>Folders</t>
  </si>
  <si>
    <t>Dust Cover</t>
  </si>
  <si>
    <t>Danglar</t>
  </si>
  <si>
    <t>Carton [Inner]</t>
  </si>
  <si>
    <t>Carton [Outer]</t>
  </si>
  <si>
    <t>DiscountMaster</t>
  </si>
  <si>
    <t>VchNumbering</t>
  </si>
  <si>
    <t>23UZ</t>
  </si>
  <si>
    <t>/PQU</t>
  </si>
  <si>
    <t>23CZ</t>
  </si>
  <si>
    <t>/PQC</t>
  </si>
  <si>
    <t>23JZ</t>
  </si>
  <si>
    <t>/PQJ</t>
  </si>
  <si>
    <t>24SQ</t>
  </si>
  <si>
    <t>24UQ</t>
  </si>
  <si>
    <t>/SQU</t>
  </si>
  <si>
    <t>24CQ</t>
  </si>
  <si>
    <t>/SQC</t>
  </si>
  <si>
    <t>24JQ</t>
  </si>
  <si>
    <t>/SQJ</t>
  </si>
  <si>
    <t>CodeOLD</t>
  </si>
  <si>
    <t>cmWidth</t>
  </si>
  <si>
    <t>cmLength</t>
  </si>
  <si>
    <t>inWidth</t>
  </si>
  <si>
    <t>inLength</t>
  </si>
  <si>
    <t>S</t>
  </si>
  <si>
    <t>C1S</t>
  </si>
  <si>
    <t>Declaration01</t>
  </si>
  <si>
    <t>Declaration02</t>
  </si>
  <si>
    <t>Declaration03</t>
  </si>
  <si>
    <t>Declaration04</t>
  </si>
  <si>
    <t>Declaration05</t>
  </si>
  <si>
    <t>Declaration06</t>
  </si>
  <si>
    <t>Declaration07</t>
  </si>
  <si>
    <t>VchName</t>
  </si>
  <si>
    <t>2. Rejection, if any shall be informed within one week from</t>
  </si>
  <si>
    <t>the date of receipt in writing giving reason of rejection.</t>
  </si>
  <si>
    <t>3. Please, Receive Following Goods in Good Condition.</t>
  </si>
  <si>
    <t>2. Prices shall be as specified in the  Purchase  Order.</t>
  </si>
  <si>
    <t xml:space="preserve">3. No increase in price shall be made or accepted unless </t>
  </si>
  <si>
    <t xml:space="preserve"> agreed in writing by Accenture.</t>
  </si>
  <si>
    <t>4. The  Deliverables must conform in all respects with the</t>
  </si>
  <si>
    <t xml:space="preserve">   Specifications and must be of sound.</t>
  </si>
  <si>
    <t>--</t>
  </si>
  <si>
    <t xml:space="preserve">2. All Taxes shall be paid by Customer in addition to the </t>
  </si>
  <si>
    <t xml:space="preserve"> Price.</t>
  </si>
  <si>
    <t>3.  Quotation (“Prices”) are valid for 30 days only.</t>
  </si>
  <si>
    <t>Purchase Quotation</t>
  </si>
  <si>
    <t>Sales Quotation</t>
  </si>
  <si>
    <t xml:space="preserve">1. The Deliverables shall be delivered or performed on the </t>
  </si>
  <si>
    <t>date and at the place specified in the Purchase Order.</t>
  </si>
  <si>
    <t>1. The price set for in Supplier’s Quotation (“Price”) are</t>
  </si>
  <si>
    <t xml:space="preserve"> in  INDIA INR.</t>
  </si>
  <si>
    <t>4. All disputes are subject to Our Jurisdiction Only</t>
  </si>
  <si>
    <t>1. All disputes are subject to Our Jurisdiction Only</t>
  </si>
  <si>
    <t>2. All disputes are subject to Our Jurisdiction Only</t>
  </si>
  <si>
    <t>Insert Into AccountMaster VALUES (</t>
  </si>
  <si>
    <t>Insert Into BookingRouteMaster VALUES (</t>
  </si>
  <si>
    <t>"IF EXISTS (SELECT Code FROM BookingRouteMaster WHERE Code=</t>
  </si>
  <si>
    <t>"IF EXISTS (SELECT Code FROM ElementMaster WHERE Code=</t>
  </si>
  <si>
    <t>Insert Into ElementMaster VALUES (</t>
  </si>
  <si>
    <t>"IF EXISTS (SELECT *FROM GeneralMaster WHERE Code=</t>
  </si>
  <si>
    <t>Insert Into GeneralMaster VALUES (</t>
  </si>
  <si>
    <t>"IF EXISTS (SELECT * FROM AccountMaster WHERE Code=</t>
  </si>
  <si>
    <t xml:space="preserve">   cnDatabase.Execute </t>
  </si>
  <si>
    <t>Insert Into TaxMaster VALUES (</t>
  </si>
  <si>
    <t>Insert Into SizeGroupChild VALUES (</t>
  </si>
  <si>
    <t>Insert Into VchSeriesMaster VALUES (</t>
  </si>
  <si>
    <t>Insert Into CompChild VALUES (</t>
  </si>
  <si>
    <t>"IF EXISTS (SELECT *FROM CompChild WHERE Code=</t>
  </si>
  <si>
    <t>Insert Into PaperMaster VALUES (</t>
  </si>
  <si>
    <t>IF EXISTS (SELECT *FROM GeneralMaster WHERE Code=</t>
  </si>
  <si>
    <t xml:space="preserve"> "</t>
  </si>
  <si>
    <t xml:space="preserve"> Insert Into FinishSizeChild VALUES (</t>
  </si>
  <si>
    <t>XXX</t>
  </si>
  <si>
    <t>"IF EXISTS (SELECT *FROM PaperMaster WHERE Code=</t>
  </si>
  <si>
    <t>"</t>
  </si>
  <si>
    <t>[Setup1 Files]</t>
  </si>
  <si>
    <t>File</t>
  </si>
  <si>
    <t>Source</t>
  </si>
  <si>
    <t>File16=</t>
  </si>
  <si>
    <t>u2frdef.dll</t>
  </si>
  <si>
    <t>SARAL</t>
  </si>
  <si>
    <t>$(AppPath)</t>
  </si>
  <si>
    <t>10/25/00 10:45:00 PM</t>
  </si>
  <si>
    <t>8.0.0.0</t>
  </si>
  <si>
    <t>C:\Windows\Crystal</t>
  </si>
  <si>
    <t>File19=</t>
  </si>
  <si>
    <t>u2fdif.dll</t>
  </si>
  <si>
    <t>$(WinSysPath)</t>
  </si>
  <si>
    <t>$(Shared)</t>
  </si>
  <si>
    <t>8.5.0.1</t>
  </si>
  <si>
    <t>File29=</t>
  </si>
  <si>
    <t>p2sfs.dll</t>
  </si>
  <si>
    <t>8.5.0.7</t>
  </si>
  <si>
    <t>File30=</t>
  </si>
  <si>
    <t>P2lsql.dll</t>
  </si>
  <si>
    <t>8.5.0.8</t>
  </si>
  <si>
    <t>File31=</t>
  </si>
  <si>
    <t>p2lodbc.dll</t>
  </si>
  <si>
    <t>8.5.0.19</t>
  </si>
  <si>
    <t>File32=</t>
  </si>
  <si>
    <t>p2ixbse.dll</t>
  </si>
  <si>
    <t>8.0.100.1</t>
  </si>
  <si>
    <t>File39=</t>
  </si>
  <si>
    <t>MDAC_TYP.EXE</t>
  </si>
  <si>
    <t>6/26/98 12:00:00 AM</t>
  </si>
  <si>
    <t>4.71.1015.0</t>
  </si>
  <si>
    <t>PG32CONV.DLL</t>
  </si>
  <si>
    <t>C:\Windows\SysWOW64</t>
  </si>
  <si>
    <t>File60=</t>
  </si>
  <si>
    <t>9/22/99 5:30:00 AM</t>
  </si>
  <si>
    <t>0.0.0.0</t>
  </si>
  <si>
    <t>File67=</t>
  </si>
  <si>
    <t>Saral.exe</t>
  </si>
  <si>
    <t>1.0.0.0</t>
  </si>
  <si>
    <t>p2ssql.dll</t>
  </si>
  <si>
    <t>ntwdblib.dll</t>
  </si>
  <si>
    <t>Missing Files</t>
  </si>
  <si>
    <t>CRAnalyzer.dll</t>
  </si>
  <si>
    <t>cpeaut32.dll</t>
  </si>
  <si>
    <t>craxddrt.dll</t>
  </si>
  <si>
    <t>crdb_ado.dll</t>
  </si>
  <si>
    <t>C:\Program Files (x86)\Common Files\Crystal Decisions\2.0\bin</t>
  </si>
  <si>
    <t>crpe32.dll</t>
  </si>
  <si>
    <t>crviewer9.dll</t>
  </si>
  <si>
    <t>C:\Program Files (x86)\Common Files\Crystal Decisions\2.0\crystalreportviewers\ActiveXViewer</t>
  </si>
  <si>
    <t>ufmanager.dll</t>
  </si>
  <si>
    <t>CRAXDRT9.DLL</t>
  </si>
  <si>
    <t>C:\Program Files (x86)\Crystal Decisions\Report Designer Component</t>
  </si>
  <si>
    <t>CR9DEPLOY.REG</t>
  </si>
  <si>
    <t xml:space="preserve">C:\Program Files (x86)\Common Files\Crystal Decisions\2.0\bin (COPY)YES </t>
  </si>
  <si>
    <t>Unicows.dll</t>
  </si>
  <si>
    <t>crtslv.Dll</t>
  </si>
  <si>
    <t>C:\Program Files (x86)\Seagate Software\Shared</t>
  </si>
  <si>
    <t>crystal</t>
  </si>
  <si>
    <t>exportmodeller.Dll</t>
  </si>
  <si>
    <t>p2BBND.Dll</t>
  </si>
  <si>
    <t>u25STORE.Dll</t>
  </si>
  <si>
    <t>u25TOTAL.Dll</t>
  </si>
  <si>
    <t>u2LBAR.DLL</t>
  </si>
  <si>
    <t>[Bootstrap]</t>
  </si>
  <si>
    <t>SetupTitle=Install</t>
  </si>
  <si>
    <t>SetupText=Copying Files, please stand by.</t>
  </si>
  <si>
    <t>CabFile=EasyPublish.CAB</t>
  </si>
  <si>
    <t>Spawn=Setup1.exe</t>
  </si>
  <si>
    <t>Uninstal=st6unst.exe</t>
  </si>
  <si>
    <t>TmpDir=msftqws.pdw</t>
  </si>
  <si>
    <t>Cabs=1</t>
  </si>
  <si>
    <t>[Bootstrap Files]</t>
  </si>
  <si>
    <t>File1=</t>
  </si>
  <si>
    <t>OLEPRO32.DLL</t>
  </si>
  <si>
    <t>$(WinSysPathSysFile)</t>
  </si>
  <si>
    <t>$(DLLSelfRegister)</t>
  </si>
  <si>
    <t>5.0.4275.1</t>
  </si>
  <si>
    <t>File2=</t>
  </si>
  <si>
    <t>COMCAT.DLL</t>
  </si>
  <si>
    <t>5/31/98 12:00:00 AM</t>
  </si>
  <si>
    <t>4.71.1460.1</t>
  </si>
  <si>
    <t>File3=</t>
  </si>
  <si>
    <t>VB6STKIT.DLL</t>
  </si>
  <si>
    <t>7/15/00 12:00:00 AM</t>
  </si>
  <si>
    <t>6.0.84.50</t>
  </si>
  <si>
    <t>File4=</t>
  </si>
  <si>
    <t>STDOLE2.TLB</t>
  </si>
  <si>
    <t>$(TLBRegister)</t>
  </si>
  <si>
    <t>2.40.4275.1</t>
  </si>
  <si>
    <t>File5=</t>
  </si>
  <si>
    <t>ASYCFILT.DLL</t>
  </si>
  <si>
    <t>File6=</t>
  </si>
  <si>
    <t>OLEAUT32.DLL</t>
  </si>
  <si>
    <t>File7=</t>
  </si>
  <si>
    <t>msvbvm60.dll</t>
  </si>
  <si>
    <t>8/19/21 3:26:24 AM</t>
  </si>
  <si>
    <t>6.0.98.48</t>
  </si>
  <si>
    <t>[IconGroups]</t>
  </si>
  <si>
    <t>Group0=Easy Publish</t>
  </si>
  <si>
    <t>PrivateGroup0=-1</t>
  </si>
  <si>
    <t>Parent0=$(Programs)</t>
  </si>
  <si>
    <t>[Easy Publish]</t>
  </si>
  <si>
    <t>Icon1="EasyPublish.exe"</t>
  </si>
  <si>
    <t>Title1=Easy Publish</t>
  </si>
  <si>
    <t>StartIn1=$(AppPath)</t>
  </si>
  <si>
    <t>[Setup]</t>
  </si>
  <si>
    <t>Title=Easy Publish Prime</t>
  </si>
  <si>
    <t>DefaultDir=$(ProgramFiles)\Easy Publish Prime</t>
  </si>
  <si>
    <t>AppExe=EasyPublish.exe</t>
  </si>
  <si>
    <t>AppToUninstall=EasyPublish.exe</t>
  </si>
  <si>
    <t>0.REG</t>
  </si>
  <si>
    <t>9/20/21 7:27:44 PM</t>
  </si>
  <si>
    <t>CR9Deploy.reg</t>
  </si>
  <si>
    <t>5/17/02 11:57:24 AM</t>
  </si>
  <si>
    <t>keycode.dll</t>
  </si>
  <si>
    <t>$(CommonFiles)\Crystal Decisions\2.0\bin</t>
  </si>
  <si>
    <t>$(dllSelfRegister)</t>
  </si>
  <si>
    <t>11/15/02 3:13:22 AM</t>
  </si>
  <si>
    <t>9.0.0.281</t>
  </si>
  <si>
    <t>u2fxml.dll</t>
  </si>
  <si>
    <t>8/14/02 10:33:28 PM</t>
  </si>
  <si>
    <t>9.2.0.557</t>
  </si>
  <si>
    <t>crtslv.dll</t>
  </si>
  <si>
    <t>8.5.0.144</t>
  </si>
  <si>
    <t>ExportModeller.dll</t>
  </si>
  <si>
    <t>8.5.0.35</t>
  </si>
  <si>
    <t>crxf_xls.dll</t>
  </si>
  <si>
    <t>9.2.1.686</t>
  </si>
  <si>
    <t>File8=</t>
  </si>
  <si>
    <t>crxf_wordw.dll</t>
  </si>
  <si>
    <t>11/26/04 1:56:48 AM</t>
  </si>
  <si>
    <t>9.2.1.570</t>
  </si>
  <si>
    <t>File9=</t>
  </si>
  <si>
    <t>exlate32.dll</t>
  </si>
  <si>
    <t>12/30/02 12:57:52 PM</t>
  </si>
  <si>
    <t>9.2.1.186</t>
  </si>
  <si>
    <t>File10=</t>
  </si>
  <si>
    <t>querybuilder.dll</t>
  </si>
  <si>
    <t>9.2.1.526</t>
  </si>
  <si>
    <t>File11=</t>
  </si>
  <si>
    <t>crdb_odbc.dll</t>
  </si>
  <si>
    <t>5/26/05 11:27:10 PM</t>
  </si>
  <si>
    <t>9.2.1.643</t>
  </si>
  <si>
    <t>File12=</t>
  </si>
  <si>
    <t>crdb_dao.dll</t>
  </si>
  <si>
    <t>9/30/03 10:33:30 PM</t>
  </si>
  <si>
    <t>9.2.1.504</t>
  </si>
  <si>
    <t>File13=</t>
  </si>
  <si>
    <t>11/18/05 12:30:06 AM</t>
  </si>
  <si>
    <t>9.2.1.549</t>
  </si>
  <si>
    <t>File14=</t>
  </si>
  <si>
    <t>crqe.dll</t>
  </si>
  <si>
    <t>9.2.1.1839</t>
  </si>
  <si>
    <t>File15=</t>
  </si>
  <si>
    <t>u25samp1.dll</t>
  </si>
  <si>
    <t>11/15/02 5:23:40 AM</t>
  </si>
  <si>
    <t>9.2.2.15</t>
  </si>
  <si>
    <t>u2lfinra.dll</t>
  </si>
  <si>
    <t>11/15/02 5:23:30 AM</t>
  </si>
  <si>
    <t>9.2.2.4</t>
  </si>
  <si>
    <t>File17=</t>
  </si>
  <si>
    <t>u2lexch.dll</t>
  </si>
  <si>
    <t>11/15/02 5:23:22 AM</t>
  </si>
  <si>
    <t>9.2.2.16</t>
  </si>
  <si>
    <t>File18=</t>
  </si>
  <si>
    <t>u25dts.dll</t>
  </si>
  <si>
    <t>u252000.dll</t>
  </si>
  <si>
    <t>File20=</t>
  </si>
  <si>
    <t>u2ldts.dll</t>
  </si>
  <si>
    <t>File21=</t>
  </si>
  <si>
    <t>u2lcom.dll</t>
  </si>
  <si>
    <t>File22=</t>
  </si>
  <si>
    <t>u2l2000.dll</t>
  </si>
  <si>
    <t>File23=</t>
  </si>
  <si>
    <t>7/16/02 2:37:38 PM</t>
  </si>
  <si>
    <t>9.0.0.1</t>
  </si>
  <si>
    <t>File24=</t>
  </si>
  <si>
    <t>crtowords_en.dll</t>
  </si>
  <si>
    <t>11/15/02 4:23:48 AM</t>
  </si>
  <si>
    <t>9.2.2.14</t>
  </si>
  <si>
    <t>File25=</t>
  </si>
  <si>
    <t>u2dapp.dll</t>
  </si>
  <si>
    <t>File26=</t>
  </si>
  <si>
    <t>u2dpost.dll</t>
  </si>
  <si>
    <t>8.5.0.61</t>
  </si>
  <si>
    <t>File27=</t>
  </si>
  <si>
    <t>u2ddisk.dll</t>
  </si>
  <si>
    <t>File28=</t>
  </si>
  <si>
    <t>U2FTEXT.DLL</t>
  </si>
  <si>
    <t>8.6.0.23</t>
  </si>
  <si>
    <t>u2fsepv.dll</t>
  </si>
  <si>
    <t>8.0.0.9</t>
  </si>
  <si>
    <t>u2fcr.dll</t>
  </si>
  <si>
    <t>8.5.0.3</t>
  </si>
  <si>
    <t>crxf_pdf.dll</t>
  </si>
  <si>
    <t>8.5.0.37</t>
  </si>
  <si>
    <t>crxf_rtf.dll</t>
  </si>
  <si>
    <t>8.5.0.32</t>
  </si>
  <si>
    <t>File33=</t>
  </si>
  <si>
    <t>IMPLODE.DLL</t>
  </si>
  <si>
    <t>8/24/98 9:31:44 AM</t>
  </si>
  <si>
    <t>1.0.0.1</t>
  </si>
  <si>
    <t>File34=</t>
  </si>
  <si>
    <t>sscsdk80.dll</t>
  </si>
  <si>
    <t>11/16/00 7:24:18 PM</t>
  </si>
  <si>
    <t>2.2.9.4</t>
  </si>
  <si>
    <t>File35=</t>
  </si>
  <si>
    <t>MSVCRT.DLL</t>
  </si>
  <si>
    <t>2/17/04 12:00:00 AM</t>
  </si>
  <si>
    <t>6.0.9782.0</t>
  </si>
  <si>
    <t>File36=</t>
  </si>
  <si>
    <t>craxdrt9.dll</t>
  </si>
  <si>
    <t>9.2.3.1368</t>
  </si>
  <si>
    <t>File37=</t>
  </si>
  <si>
    <t>9.2.2.716</t>
  </si>
  <si>
    <t>File38=</t>
  </si>
  <si>
    <t>u2lsamp1.dll</t>
  </si>
  <si>
    <t>8.0.0.1</t>
  </si>
  <si>
    <t>U2FXLS.DLL</t>
  </si>
  <si>
    <t>3/19/01 11:30:04 AM</t>
  </si>
  <si>
    <t>8.6.0.6</t>
  </si>
  <si>
    <t>File40=</t>
  </si>
  <si>
    <t>u2fwordw.dll</t>
  </si>
  <si>
    <t>8.5.0.92</t>
  </si>
  <si>
    <t>File41=</t>
  </si>
  <si>
    <t>u2fwks.dll</t>
  </si>
  <si>
    <t>8.0.0.4</t>
  </si>
  <si>
    <t>File42=</t>
  </si>
  <si>
    <t>u2frec.dll</t>
  </si>
  <si>
    <t>8.5.0.27</t>
  </si>
  <si>
    <t>File43=</t>
  </si>
  <si>
    <t>u2fodbc.dll</t>
  </si>
  <si>
    <t>8.5.0.10</t>
  </si>
  <si>
    <t>File44=</t>
  </si>
  <si>
    <t>u2fhtml.dll</t>
  </si>
  <si>
    <t>8.5.0.77</t>
  </si>
  <si>
    <t>File45=</t>
  </si>
  <si>
    <t>u2dvim.dll</t>
  </si>
  <si>
    <t>File46=</t>
  </si>
  <si>
    <t>u2dnotes.dll</t>
  </si>
  <si>
    <t>8.0.100.2</t>
  </si>
  <si>
    <t>File47=</t>
  </si>
  <si>
    <t>u2dmapi.dll</t>
  </si>
  <si>
    <t>File48=</t>
  </si>
  <si>
    <t>p2soledb.dll</t>
  </si>
  <si>
    <t>8.5.0.20</t>
  </si>
  <si>
    <t>File49=</t>
  </si>
  <si>
    <t>p2ssyb10.dll</t>
  </si>
  <si>
    <t>8.5.0.18</t>
  </si>
  <si>
    <t>File50=</t>
  </si>
  <si>
    <t>p2sora7.dll</t>
  </si>
  <si>
    <t>8.5.0.21</t>
  </si>
  <si>
    <t>File51=</t>
  </si>
  <si>
    <t>p2sodbc.dll</t>
  </si>
  <si>
    <t>5/30/01 12:51:10 AM</t>
  </si>
  <si>
    <t>8.6.0.8</t>
  </si>
  <si>
    <t>File52=</t>
  </si>
  <si>
    <t>P2smon.dll</t>
  </si>
  <si>
    <t>8.5.0.12</t>
  </si>
  <si>
    <t>File53=</t>
  </si>
  <si>
    <t>p2sifmx.dll</t>
  </si>
  <si>
    <t>File54=</t>
  </si>
  <si>
    <t>p2irdao.dll</t>
  </si>
  <si>
    <t>8.5.0.6</t>
  </si>
  <si>
    <t>File55=</t>
  </si>
  <si>
    <t>p2ctdao.dll</t>
  </si>
  <si>
    <t>File56=</t>
  </si>
  <si>
    <t>P2BXBSE.DLL</t>
  </si>
  <si>
    <t>3/16/01 6:05:20 PM</t>
  </si>
  <si>
    <t>8.6.0.2</t>
  </si>
  <si>
    <t>File57=</t>
  </si>
  <si>
    <t>p2bdao.dll</t>
  </si>
  <si>
    <t>File58=</t>
  </si>
  <si>
    <t>P2BBDE.DLL</t>
  </si>
  <si>
    <t>3/29/01 2:59:04 AM</t>
  </si>
  <si>
    <t>8.6.0.4</t>
  </si>
  <si>
    <t>File59=</t>
  </si>
  <si>
    <t>Crxlat32.dll</t>
  </si>
  <si>
    <t>mfc42.dll</t>
  </si>
  <si>
    <t>6.6.8063.0</t>
  </si>
  <si>
    <t>File61=</t>
  </si>
  <si>
    <t>Crpaig80.dll</t>
  </si>
  <si>
    <t>8.0.1.3</t>
  </si>
  <si>
    <t>File62=</t>
  </si>
  <si>
    <t>File63=</t>
  </si>
  <si>
    <t>8.5.0.217</t>
  </si>
  <si>
    <t>File64=</t>
  </si>
  <si>
    <t>8.5.0.9</t>
  </si>
  <si>
    <t>File65=</t>
  </si>
  <si>
    <t>LOGO000.jpg</t>
  </si>
  <si>
    <t>7/20/21 9:49:20 PM</t>
  </si>
  <si>
    <t>File66=</t>
  </si>
  <si>
    <t>Production Planning.xlsx</t>
  </si>
  <si>
    <t>6/19/15 3:26:44 AM</t>
  </si>
  <si>
    <t>Print Order Status Register.xlsx</t>
  </si>
  <si>
    <t>9/30/20 11:30:30 PM</t>
  </si>
  <si>
    <t>File68=</t>
  </si>
  <si>
    <t>Plate Usage Register.xlsx</t>
  </si>
  <si>
    <t>11/23/10 4:48:34 AM</t>
  </si>
  <si>
    <t>File69=</t>
  </si>
  <si>
    <t>Pending Payment Register.xlsx</t>
  </si>
  <si>
    <t>File70=</t>
  </si>
  <si>
    <t>Paper Stock Register.xlsx</t>
  </si>
  <si>
    <t>11/26/18 4:25:08 AM</t>
  </si>
  <si>
    <t>File71=</t>
  </si>
  <si>
    <t>Paper Issue Register.xlsx</t>
  </si>
  <si>
    <t>3/27/19 4:24:22 AM</t>
  </si>
  <si>
    <t>File72=</t>
  </si>
  <si>
    <t>Paper Confirmation Letter.xlsx</t>
  </si>
  <si>
    <t>11/23/18 11:50:58 PM</t>
  </si>
  <si>
    <t>File73=</t>
  </si>
  <si>
    <t>Opening Balance.xlsx</t>
  </si>
  <si>
    <t>11/24/18 12:40:54 AM</t>
  </si>
  <si>
    <t>File74=</t>
  </si>
  <si>
    <t>Manuscript Status Register.xlsx</t>
  </si>
  <si>
    <t>2/15/20 12:54:42 AM</t>
  </si>
  <si>
    <t>File75=</t>
  </si>
  <si>
    <t>Item Weight.xlsm</t>
  </si>
  <si>
    <t>File76=</t>
  </si>
  <si>
    <t>Item List.xlsx</t>
  </si>
  <si>
    <t>File77=</t>
  </si>
  <si>
    <t>Imposition.xlsm</t>
  </si>
  <si>
    <t>9/21/20 11:43:18 AM</t>
  </si>
  <si>
    <t>File78=</t>
  </si>
  <si>
    <t>Cost Sheet.xlsm</t>
  </si>
  <si>
    <t>10/27/20 1:34:26 PM</t>
  </si>
  <si>
    <t>File79=</t>
  </si>
  <si>
    <t>Budget Report.xls</t>
  </si>
  <si>
    <t>File80=</t>
  </si>
  <si>
    <t>Box Label.xls</t>
  </si>
  <si>
    <t>File81=</t>
  </si>
  <si>
    <t>Yellow.BMP</t>
  </si>
  <si>
    <t>12/31/96 10:50:02 AM</t>
  </si>
  <si>
    <t>File82=</t>
  </si>
  <si>
    <t>Upload.bmp</t>
  </si>
  <si>
    <t>6/26/18 4:20:20 AM</t>
  </si>
  <si>
    <t>File83=</t>
  </si>
  <si>
    <t>Stop.bmp</t>
  </si>
  <si>
    <t>1/31/20 9:36:28 PM</t>
  </si>
  <si>
    <t>File84=</t>
  </si>
  <si>
    <t>Start.bmp</t>
  </si>
  <si>
    <t>1/31/20 9:36:14 PM</t>
  </si>
  <si>
    <t>File85=</t>
  </si>
  <si>
    <t>search.bmp</t>
  </si>
  <si>
    <t>File86=</t>
  </si>
  <si>
    <t>Save.BMP</t>
  </si>
  <si>
    <t>4/23/98 11:30:00 AM</t>
  </si>
  <si>
    <t>File87=</t>
  </si>
  <si>
    <t>Run.BMP</t>
  </si>
  <si>
    <t>File88=</t>
  </si>
  <si>
    <t>Refresh.ICO</t>
  </si>
  <si>
    <t>9/16/96 11:30:00 AM</t>
  </si>
  <si>
    <t>File89=</t>
  </si>
  <si>
    <t>Red.BMP</t>
  </si>
  <si>
    <t>12/31/96 10:49:26 AM</t>
  </si>
  <si>
    <t>File90=</t>
  </si>
  <si>
    <t>Prior.BMP</t>
  </si>
  <si>
    <t>File91=</t>
  </si>
  <si>
    <t>Print.BMP</t>
  </si>
  <si>
    <t>4/24/98 7:28:20 AM</t>
  </si>
  <si>
    <t>File92=</t>
  </si>
  <si>
    <t>Preview.BMP</t>
  </si>
  <si>
    <t>4/24/98 7:28:16 AM</t>
  </si>
  <si>
    <t>File93=</t>
  </si>
  <si>
    <t>Pause.bmp</t>
  </si>
  <si>
    <t>1/31/20 9:35:42 PM</t>
  </si>
  <si>
    <t>File94=</t>
  </si>
  <si>
    <t>Open.BMP</t>
  </si>
  <si>
    <t>File95=</t>
  </si>
  <si>
    <t>Next.BMP</t>
  </si>
  <si>
    <t>File96=</t>
  </si>
  <si>
    <t>New.BMP</t>
  </si>
  <si>
    <t>File97=</t>
  </si>
  <si>
    <t>Mail.bmp</t>
  </si>
  <si>
    <t>File98=</t>
  </si>
  <si>
    <t>LOGP541.jpg</t>
  </si>
  <si>
    <t>File99=</t>
  </si>
  <si>
    <t>Last.BMP</t>
  </si>
  <si>
    <t>File100=</t>
  </si>
  <si>
    <t>ICON1.ico</t>
  </si>
  <si>
    <t>7/19/21 2:11:02 PM</t>
  </si>
  <si>
    <t>File101=</t>
  </si>
  <si>
    <t>ICON.png</t>
  </si>
  <si>
    <t>File102=</t>
  </si>
  <si>
    <t>ICON.ico</t>
  </si>
  <si>
    <t>File103=</t>
  </si>
  <si>
    <t>ICON.BMP</t>
  </si>
  <si>
    <t>File104=</t>
  </si>
  <si>
    <t>Green.BMP</t>
  </si>
  <si>
    <t>12/31/96 10:51:04 AM</t>
  </si>
  <si>
    <t>File105=</t>
  </si>
  <si>
    <t>First.BMP</t>
  </si>
  <si>
    <t>File106=</t>
  </si>
  <si>
    <t>FilterCol.bmp</t>
  </si>
  <si>
    <t>File107=</t>
  </si>
  <si>
    <t>Filter.Bmp</t>
  </si>
  <si>
    <t>File108=</t>
  </si>
  <si>
    <t>Exit.bmp</t>
  </si>
  <si>
    <t>File109=</t>
  </si>
  <si>
    <t>Excel.jpg</t>
  </si>
  <si>
    <t>File110=</t>
  </si>
  <si>
    <t>EasyPublish.jpeg</t>
  </si>
  <si>
    <t>File111=</t>
  </si>
  <si>
    <t>Delete.BMP</t>
  </si>
  <si>
    <t>File112=</t>
  </si>
  <si>
    <t>Copy.BMP</t>
  </si>
  <si>
    <t>File113=</t>
  </si>
  <si>
    <t>Cancel.BMP</t>
  </si>
  <si>
    <t>File114=</t>
  </si>
  <si>
    <t>EasyPublish.ini</t>
  </si>
  <si>
    <t>9/20/21 1:06:57 PM</t>
  </si>
  <si>
    <t>File115=</t>
  </si>
  <si>
    <t>AnyDesk.exe</t>
  </si>
  <si>
    <t>2.5.0.0</t>
  </si>
  <si>
    <t>File116=</t>
  </si>
  <si>
    <t>MSCOMCTL.SRG</t>
  </si>
  <si>
    <t>File117=</t>
  </si>
  <si>
    <t>MSCOMCTL.DEP</t>
  </si>
  <si>
    <t>6.1.97.82</t>
  </si>
  <si>
    <t>File118=</t>
  </si>
  <si>
    <t>MSCOMCTL.oca</t>
  </si>
  <si>
    <t>File119=</t>
  </si>
  <si>
    <t>MSSTDFMT.DEP</t>
  </si>
  <si>
    <t>2/23/04 12:00:00 AM</t>
  </si>
  <si>
    <t>File120=</t>
  </si>
  <si>
    <t>Mhrun32.dll</t>
  </si>
  <si>
    <t>5/23/97 3:29:08 PM</t>
  </si>
  <si>
    <t>5.1.0.1</t>
  </si>
  <si>
    <t>File121=</t>
  </si>
  <si>
    <t>mhrinp32.oca</t>
  </si>
  <si>
    <t>File122=</t>
  </si>
  <si>
    <t>mhlabl32.oca</t>
  </si>
  <si>
    <t>File123=</t>
  </si>
  <si>
    <t>MBBrowse.oca</t>
  </si>
  <si>
    <t>File124=</t>
  </si>
  <si>
    <t>crviewer.oca</t>
  </si>
  <si>
    <t>File125=</t>
  </si>
  <si>
    <t>mhfram32.oca</t>
  </si>
  <si>
    <t>File126=</t>
  </si>
  <si>
    <t>COMDLG32.OCX</t>
  </si>
  <si>
    <t>File127=</t>
  </si>
  <si>
    <t>MSCOMCTL.OCX</t>
  </si>
  <si>
    <t>1/21/14 7:42:34 AM</t>
  </si>
  <si>
    <t>6.1.98.34</t>
  </si>
  <si>
    <t>File128=</t>
  </si>
  <si>
    <t>fpSPR80.OCX</t>
  </si>
  <si>
    <t>8.0.0.7</t>
  </si>
  <si>
    <t>File129=</t>
  </si>
  <si>
    <t>MSMASK32.OCX</t>
  </si>
  <si>
    <t>6.0.84.18</t>
  </si>
  <si>
    <t>File130=</t>
  </si>
  <si>
    <t>FM20.DLL</t>
  </si>
  <si>
    <t>16.0.14228.20000</t>
  </si>
  <si>
    <t>File131=</t>
  </si>
  <si>
    <t>mhrinp32.ocx</t>
  </si>
  <si>
    <t>File132=</t>
  </si>
  <si>
    <t>TABCTL32.OCX</t>
  </si>
  <si>
    <t>File133=</t>
  </si>
  <si>
    <t>msstdfmt.dll</t>
  </si>
  <si>
    <t>6.1.98.4</t>
  </si>
  <si>
    <t>File134=</t>
  </si>
  <si>
    <t>MSDATGRD.OCX</t>
  </si>
  <si>
    <t>File135=</t>
  </si>
  <si>
    <t>mhlabl32.ocx</t>
  </si>
  <si>
    <t>File136=</t>
  </si>
  <si>
    <t>MBBrowse.ocx</t>
  </si>
  <si>
    <t>3/30/00 11:37:12 PM</t>
  </si>
  <si>
    <t>File137=</t>
  </si>
  <si>
    <t>MSOUTL.OLB</t>
  </si>
  <si>
    <t>5/31/21 5:07:40 PM</t>
  </si>
  <si>
    <t>16.0.10001.10000</t>
  </si>
  <si>
    <t>File138=</t>
  </si>
  <si>
    <t>tibase8.dll</t>
  </si>
  <si>
    <t>1/16/08 1:54:58 PM</t>
  </si>
  <si>
    <t>8.0.20081.27</t>
  </si>
  <si>
    <t>File139=</t>
  </si>
  <si>
    <t>tishare8.dll</t>
  </si>
  <si>
    <t>File140=</t>
  </si>
  <si>
    <t>tidate8.ocx</t>
  </si>
  <si>
    <t>File141=</t>
  </si>
  <si>
    <t>tinumb8.ocx</t>
  </si>
  <si>
    <t>1/16/08 1:55:00 PM</t>
  </si>
  <si>
    <t>File142=</t>
  </si>
  <si>
    <t>crviewer.dll</t>
  </si>
  <si>
    <t>File143=</t>
  </si>
  <si>
    <t>craxdrt.dll</t>
  </si>
  <si>
    <t>8.5.0.685</t>
  </si>
  <si>
    <t>File144=</t>
  </si>
  <si>
    <t>File145=</t>
  </si>
  <si>
    <t>scrrun.dll</t>
  </si>
  <si>
    <t>9/17/21 5:43:16 PM</t>
  </si>
  <si>
    <t>5.812.10240.16384</t>
  </si>
  <si>
    <t>File146=</t>
  </si>
  <si>
    <t>msado28.tlb</t>
  </si>
  <si>
    <t>6.2.19041.1</t>
  </si>
  <si>
    <t>File147=</t>
  </si>
  <si>
    <t>mhfram32.ocx</t>
  </si>
  <si>
    <t>File148=</t>
  </si>
  <si>
    <t>shlwapi.dll</t>
  </si>
  <si>
    <t>6.2.19041.1023</t>
  </si>
  <si>
    <t>File149=</t>
  </si>
  <si>
    <t>EasyPublish.exe</t>
  </si>
  <si>
    <t>9/20/21 6:31:46 PM</t>
  </si>
  <si>
    <t>21.9.0.14</t>
  </si>
  <si>
    <t xml:space="preserve">; The following lines may be deleted in order to obtain extra </t>
  </si>
  <si>
    <t>; space for customizing this file on a full installation diskette.</t>
  </si>
  <si>
    <t xml:space="preserve">; </t>
  </si>
  <si>
    <t>; XXXXXXXXXXXXXXXXXXXXXXXXXXXXXXXXXXXXXXXXXXXXXXXXXXXXXXXXXXXX</t>
  </si>
  <si>
    <t>SetupText=Copying Files</t>
  </si>
  <si>
    <t xml:space="preserve"> please stand by.</t>
  </si>
  <si>
    <t>CabFile=Saral.CAB</t>
  </si>
  <si>
    <t>4/14/08 5:30:00 PM</t>
  </si>
  <si>
    <t>6.0.98.2</t>
  </si>
  <si>
    <t>Group0=Saral</t>
  </si>
  <si>
    <t>[Saral]</t>
  </si>
  <si>
    <t>Icon1="Saral.exe"</t>
  </si>
  <si>
    <t>Title1=Saral</t>
  </si>
  <si>
    <t>Title=Saral</t>
  </si>
  <si>
    <t>DefaultDir=$(ProgramFiles)\Saral</t>
  </si>
  <si>
    <t>AppExe=Saral.exe</t>
  </si>
  <si>
    <t>AppToUninstall=Saral.exe</t>
  </si>
  <si>
    <t>8.5.0.45</t>
  </si>
  <si>
    <t>u2fxls.dll</t>
  </si>
  <si>
    <t>8.5.0.99</t>
  </si>
  <si>
    <t>u2ftext.dll</t>
  </si>
  <si>
    <t>8.5.0.98</t>
  </si>
  <si>
    <t>6.2.4131.0</t>
  </si>
  <si>
    <t>10/26/06 2:10:08 PM</t>
  </si>
  <si>
    <t>12.0.4518.1014</t>
  </si>
  <si>
    <t>5/23/97 9:55:14 AM</t>
  </si>
  <si>
    <t>MSSTDFMT.DLL</t>
  </si>
  <si>
    <t>5/23/97 9:13:46 AM</t>
  </si>
  <si>
    <t>3/30/00 11:07:12 PM</t>
  </si>
  <si>
    <t>10/26/06 8:55:52 PM</t>
  </si>
  <si>
    <t>SSCSDK80.DLL</t>
  </si>
  <si>
    <t>Implode.dll</t>
  </si>
  <si>
    <t>5.7.0.16599</t>
  </si>
  <si>
    <t>5/23/97 9:08:10 AM</t>
  </si>
  <si>
    <t>EasyPrint.JPEG</t>
  </si>
  <si>
    <t>E:\Easy Publish Prime\Icon</t>
  </si>
  <si>
    <t xml:space="preserve">   cnDatabase.Execute "IF EXISTS (SELECT *FROM GeneralMaster WHERE Code='*99999' OR Name='Material Centre') Print 'Exist' ELSE Insert Into GeneralMaster VALUES ('*99999','Material Centre','Material Centre','12','0','000001',GetDate(),'NULL',NULL,'N','N','NULL')</t>
  </si>
  <si>
    <t>*99995</t>
  </si>
  <si>
    <t>Sales Executive</t>
  </si>
  <si>
    <t>*23001</t>
  </si>
  <si>
    <t>01-CMYK</t>
  </si>
  <si>
    <t>*23002</t>
  </si>
  <si>
    <t>*23003</t>
  </si>
  <si>
    <t>*23004</t>
  </si>
  <si>
    <t>02-CMYK</t>
  </si>
  <si>
    <t>04-CMYK</t>
  </si>
  <si>
    <t>06-CMYK</t>
  </si>
  <si>
    <t>*24001</t>
  </si>
  <si>
    <t>*24002</t>
  </si>
  <si>
    <t>*24003</t>
  </si>
  <si>
    <t>*24004</t>
  </si>
  <si>
    <t>Wipe-on</t>
  </si>
  <si>
    <t>"UPDATE JobworkBVParent SET VchSeries=</t>
  </si>
  <si>
    <t>Local-Local</t>
  </si>
  <si>
    <t>Local-NCR</t>
  </si>
  <si>
    <t>"IF EXISTS (SELECT *FROM TaxMaster WHERE Code=</t>
  </si>
  <si>
    <t>" &amp; CompAlias &amp; "'+'/Pur/</t>
  </si>
  <si>
    <t>" &amp; CompAlias &amp; "'+'/PR/</t>
  </si>
  <si>
    <t>" &amp; CompAlias &amp; "'+'/SR/</t>
  </si>
  <si>
    <t>" &amp; CompAlias &amp; "'+'/Sale/</t>
  </si>
  <si>
    <t>" &amp; CompAlias &amp; "'+'/PC/</t>
  </si>
  <si>
    <t>" &amp; CompAlias &amp; "'+'/PRC/</t>
  </si>
  <si>
    <t>" &amp; CompAlias &amp; "'+'/SRC/</t>
  </si>
  <si>
    <t>" &amp; CompAlias &amp; "'+'/SC/</t>
  </si>
  <si>
    <t>" &amp; CompAlias &amp; "'+'/SJ/</t>
  </si>
  <si>
    <t>" &amp; CompAlias &amp; "'+'/DN/</t>
  </si>
  <si>
    <t>" &amp; CompAlias &amp; "'+'/PO/</t>
  </si>
  <si>
    <t>" &amp; CompAlias &amp; "'+'/SO/</t>
  </si>
  <si>
    <t>" &amp; CompAlias &amp; "'+'/ST/</t>
  </si>
  <si>
    <t>" &amp; CompAlias &amp; "'+'/RN/</t>
  </si>
  <si>
    <t>" &amp; CompAlias &amp; "'+'/SQ/</t>
  </si>
  <si>
    <t>" &amp; CompAlias &amp; "'+'/QP/</t>
  </si>
  <si>
    <t>" &amp; CompAlias &amp; "'+'/QS/</t>
  </si>
  <si>
    <t>" &amp; CompAlias &amp; "'+'/PI/</t>
  </si>
  <si>
    <t>" &amp; CompAlias &amp; "'+'/JE/</t>
  </si>
  <si>
    <t>" &amp; CompAlias &amp; "'+'/CE/</t>
  </si>
  <si>
    <t>" &amp; CompAlias &amp; "'+'/CN/</t>
  </si>
  <si>
    <t>" &amp; CompAlias &amp; "'+'/PU/</t>
  </si>
  <si>
    <t>" &amp; CompAlias &amp; "'+'/SU/</t>
  </si>
  <si>
    <t>" &amp; CompAlias &amp; "'+'/'</t>
  </si>
  <si>
    <t>Promotional Purchase Challan Out</t>
  </si>
  <si>
    <t>2000FI</t>
  </si>
  <si>
    <t>2210FI</t>
  </si>
  <si>
    <t>24</t>
  </si>
  <si>
    <t>2310FI</t>
  </si>
  <si>
    <t>2410FI</t>
  </si>
  <si>
    <t>Purchase Jobwork (QU,QC,QJ)</t>
  </si>
  <si>
    <t>Purchase Jobwork (ZU,ZC,ZJ)</t>
  </si>
  <si>
    <t>Payments</t>
  </si>
  <si>
    <t>Receipts</t>
  </si>
  <si>
    <t>Countra</t>
  </si>
  <si>
    <t>VchTypeLeft</t>
  </si>
  <si>
    <t>Bundle</t>
  </si>
  <si>
    <t>IF EXISTS (Select * From VchSeriesMaster Where VchType='</t>
  </si>
  <si>
    <t>24QS</t>
  </si>
  <si>
    <t>23ZP</t>
  </si>
  <si>
    <t xml:space="preserve">   cnDatabase.Execute "</t>
  </si>
  <si>
    <t>IF EXISTS (SELECT *FROM VchSeriesMaster WHERE Code=</t>
  </si>
  <si>
    <t>IF EXISTS (Select * From GeneralMaster Where NAME='</t>
  </si>
  <si>
    <t>*12019</t>
  </si>
  <si>
    <t>Debtors</t>
  </si>
  <si>
    <t>*12020</t>
  </si>
  <si>
    <t>Creditor</t>
  </si>
  <si>
    <t>*12021</t>
  </si>
  <si>
    <t>Printers</t>
  </si>
  <si>
    <t>Purchase Unit Cost</t>
  </si>
  <si>
    <t>Purchase Jobwork Cost</t>
  </si>
  <si>
    <t>Purchase Jobwork</t>
  </si>
  <si>
    <t>Purchase Return Unit Cost</t>
  </si>
  <si>
    <t>Purchase Return Jobwork Cost</t>
  </si>
  <si>
    <t>Purchase Return Jobwork</t>
  </si>
  <si>
    <t>Sale Return Unit Cost</t>
  </si>
  <si>
    <t>Sale Return Jobwork Cost</t>
  </si>
  <si>
    <t>Sale Return Jobwork</t>
  </si>
  <si>
    <t>Sales Unit Cost</t>
  </si>
  <si>
    <t>Sales Jobwork Cost</t>
  </si>
  <si>
    <t>Sales Jobwork</t>
  </si>
  <si>
    <t>Purchase Challan IN (Jobwork)</t>
  </si>
  <si>
    <t>Purchase Challan Out (Jobworj)</t>
  </si>
  <si>
    <t>Sale Challan IN (Jobwork)</t>
  </si>
  <si>
    <t>Sale Challan Out (Jobwork)</t>
  </si>
  <si>
    <t>Purchase Quotation Unit Cost</t>
  </si>
  <si>
    <t>Purchase Quotation Jobwork Cost</t>
  </si>
  <si>
    <t>Purchase Quotation Jobwork</t>
  </si>
  <si>
    <t>Sales Quotation Unit Cost</t>
  </si>
  <si>
    <t>Sales Quotation Jobwork Cost</t>
  </si>
  <si>
    <t>Sales Quotation Jobwork</t>
  </si>
  <si>
    <t>*07036</t>
  </si>
  <si>
    <t>*07037</t>
  </si>
  <si>
    <t>*07038</t>
  </si>
  <si>
    <t>*07039</t>
  </si>
  <si>
    <t>BP-Unit Cost</t>
  </si>
  <si>
    <t>BP-Stitching</t>
  </si>
  <si>
    <t>BP-Binding</t>
  </si>
  <si>
    <t>BP-Folding</t>
  </si>
  <si>
    <t xml:space="preserve">"IF NOT EXISTS (SELECT *FROM GeneralMaster WHERE </t>
  </si>
  <si>
    <t>Update GeneralMaster Set Code=</t>
  </si>
  <si>
    <t xml:space="preserve">"IF NOT EXISTS (SELECT * FROM AccountChild07 WHERE </t>
  </si>
  <si>
    <t>*23005</t>
  </si>
  <si>
    <t>*23006</t>
  </si>
  <si>
    <t>*23007</t>
  </si>
  <si>
    <t>*23008</t>
  </si>
  <si>
    <t>07-CMYK</t>
  </si>
  <si>
    <t>05-CMYK</t>
  </si>
  <si>
    <t>08-CMYK</t>
  </si>
  <si>
    <t>03-CMYK</t>
  </si>
  <si>
    <t>*07040</t>
  </si>
  <si>
    <t>*07041</t>
  </si>
  <si>
    <t>BP-Shrink Packing</t>
  </si>
  <si>
    <t>BP-Box Packing</t>
  </si>
  <si>
    <t>BP-Cartage</t>
  </si>
  <si>
    <t>*07042</t>
  </si>
  <si>
    <t>*20006</t>
  </si>
  <si>
    <t>Per Packet</t>
  </si>
  <si>
    <t>*23000</t>
  </si>
  <si>
    <t>None Color</t>
  </si>
  <si>
    <t>*07043</t>
  </si>
  <si>
    <t>*07044</t>
  </si>
  <si>
    <t>*07045</t>
  </si>
  <si>
    <t>Digital Print_2C</t>
  </si>
  <si>
    <t>Digital Print_4C</t>
  </si>
  <si>
    <t>Digital Print_1C</t>
  </si>
  <si>
    <t>*20007</t>
  </si>
  <si>
    <t>Per Page</t>
  </si>
  <si>
    <t>*20008</t>
  </si>
  <si>
    <t>Per Paisa Inch²</t>
  </si>
  <si>
    <t>12.00X18.00 (Digital)</t>
  </si>
  <si>
    <t>*01075</t>
  </si>
  <si>
    <t>*01076</t>
  </si>
  <si>
    <t>10.00X15.00 (Digital)</t>
  </si>
  <si>
    <t>*11096</t>
  </si>
  <si>
    <t>*11097</t>
  </si>
  <si>
    <t>08.50X11.00(Digital)</t>
  </si>
  <si>
    <t>07.25X09.50(Digital)</t>
  </si>
  <si>
    <t>Digital</t>
  </si>
  <si>
    <t>*00048</t>
  </si>
  <si>
    <t>Data Sync.
Party/ Item Master should be import from busy.</t>
  </si>
  <si>
    <t>BCA Magazine (Incl. All Work) - Per Pcs.</t>
  </si>
  <si>
    <t>Binding Labour charge</t>
  </si>
  <si>
    <t>Binding PNB Bio+Corner-Cut+Perforation</t>
  </si>
  <si>
    <t>000258</t>
  </si>
  <si>
    <t>Binding PNB+Corner-Cut+Perforation</t>
  </si>
  <si>
    <t>000222</t>
  </si>
  <si>
    <t>Binding(ANB Maths-06-WB)</t>
  </si>
  <si>
    <t>000216</t>
  </si>
  <si>
    <t>Binding(ANB Maths-07-WB)</t>
  </si>
  <si>
    <t>000217</t>
  </si>
  <si>
    <t>Binding(ANB Maths-08-WB)</t>
  </si>
  <si>
    <t>000218</t>
  </si>
  <si>
    <t>Binding(ANB Maths-09-WB)</t>
  </si>
  <si>
    <t>000219</t>
  </si>
  <si>
    <t>Binding(ANB Maths-10-WB)</t>
  </si>
  <si>
    <t>000220</t>
  </si>
  <si>
    <t>Cd Pasting + Box Packing</t>
  </si>
  <si>
    <t>000342</t>
  </si>
  <si>
    <t>CENTRE PIN BINDING</t>
  </si>
  <si>
    <t>CENTRE PIN BINDING+Poster Pasting</t>
  </si>
  <si>
    <t>000241</t>
  </si>
  <si>
    <t>Chaapa Charge</t>
  </si>
  <si>
    <t>Cover folding  charge</t>
  </si>
  <si>
    <t>Farma Bharai charge</t>
  </si>
  <si>
    <t>File Binding</t>
  </si>
  <si>
    <t>001556</t>
  </si>
  <si>
    <t>File Binding Cover Outside</t>
  </si>
  <si>
    <t>001574</t>
  </si>
  <si>
    <t>File Binding With Centerpin</t>
  </si>
  <si>
    <t>001572</t>
  </si>
  <si>
    <t>Folder 1 Fold +Cutting +Creasing</t>
  </si>
  <si>
    <t>001358</t>
  </si>
  <si>
    <t>Folder 2 Fold +Cutting +Creasing</t>
  </si>
  <si>
    <t>Folder 3 Fold +Cutting +Creasing</t>
  </si>
  <si>
    <t>Folding only</t>
  </si>
  <si>
    <t>000168</t>
  </si>
  <si>
    <t>Folding-Machine  Maplitho Paper</t>
  </si>
  <si>
    <t>Folding-Machine Art Paper</t>
  </si>
  <si>
    <t>001367</t>
  </si>
  <si>
    <t>Folding-Manual</t>
  </si>
  <si>
    <t>French Posters</t>
  </si>
  <si>
    <t>000170</t>
  </si>
  <si>
    <t>Gathering+Shrink pac+Box Packing</t>
  </si>
  <si>
    <t>000343</t>
  </si>
  <si>
    <t>GROSS LAMINATION</t>
  </si>
  <si>
    <t>001551</t>
  </si>
  <si>
    <t>HARD BOUND-15.50</t>
  </si>
  <si>
    <t>000140</t>
  </si>
  <si>
    <t>HARD BOUND-9 (BIOLOGY)</t>
  </si>
  <si>
    <t>000143</t>
  </si>
  <si>
    <t>HARD BOUND-9 (BIOLOGY)FILE ONLY</t>
  </si>
  <si>
    <t>HB Round-</t>
  </si>
  <si>
    <t>001362</t>
  </si>
  <si>
    <t>HB-Flat</t>
  </si>
  <si>
    <t>Hologram Pasting</t>
  </si>
  <si>
    <t>001368</t>
  </si>
  <si>
    <t>ME N MINE FILE 9 TO 12</t>
  </si>
  <si>
    <t>000142</t>
  </si>
  <si>
    <t>Me n Mine File Ist &amp; IInd Term</t>
  </si>
  <si>
    <t>000233</t>
  </si>
  <si>
    <t>Me n Mine File Ist / IInd Term Specimen</t>
  </si>
  <si>
    <t>000234</t>
  </si>
  <si>
    <t>Me N Mine File Repair</t>
  </si>
  <si>
    <t>000205</t>
  </si>
  <si>
    <t>Me n Mine File Solution For Specimen</t>
  </si>
  <si>
    <t>000235</t>
  </si>
  <si>
    <t>Mini OffsetPrinting(Front+Back)</t>
  </si>
  <si>
    <t>000196</t>
  </si>
  <si>
    <t>NCERT Strap Packing charge</t>
  </si>
  <si>
    <t>001372</t>
  </si>
  <si>
    <t>PB_- M,C,T,Ch.N,thak,sutli</t>
  </si>
  <si>
    <t>PB_Sewing- M,C,T,Ch.N,thak,sutli</t>
  </si>
  <si>
    <t>Perfact Bdg. with Full Pasting</t>
  </si>
  <si>
    <t>001364</t>
  </si>
  <si>
    <t>PERFECT BDG. WITH SEWING+Pouch Packing</t>
  </si>
  <si>
    <t>000232</t>
  </si>
  <si>
    <t>Perfect Binding (Back Cutting)</t>
  </si>
  <si>
    <t>Perfect Binding with Perfortion &amp; Punch</t>
  </si>
  <si>
    <t>PERFECT BINDING WITH SEWING</t>
  </si>
  <si>
    <t>Perfect Binding With Sewing(Web Folding)</t>
  </si>
  <si>
    <t>000173</t>
  </si>
  <si>
    <t>PERFECT BINDING WITH SEWING+CD</t>
  </si>
  <si>
    <t>000236</t>
  </si>
  <si>
    <t>PERFECT BINDING WITH SEWING+Corner-Cut</t>
  </si>
  <si>
    <t>000223</t>
  </si>
  <si>
    <t>PERFECT BINDING WITH SEWING+Shrink(1.75)</t>
  </si>
  <si>
    <t>000259</t>
  </si>
  <si>
    <t>PERFECT BINDING WITHOUT SEWING</t>
  </si>
  <si>
    <t>Perfect Binding WOUT Sewing(Web Folding)</t>
  </si>
  <si>
    <t>000174</t>
  </si>
  <si>
    <t>Repair-CD Pasting+Box Packing</t>
  </si>
  <si>
    <t>000335</t>
  </si>
  <si>
    <t>Repair-Cover+Forms/Chapa</t>
  </si>
  <si>
    <t>000192</t>
  </si>
  <si>
    <t>Repair-Gate Fold Cover Book</t>
  </si>
  <si>
    <t>000175</t>
  </si>
  <si>
    <t>Sankalp Pen Screen Ptg</t>
  </si>
  <si>
    <t>000245</t>
  </si>
  <si>
    <t>Shrink Packing Charge</t>
  </si>
  <si>
    <t>Side Pin charge</t>
  </si>
  <si>
    <t>SpiralBinding(11"X11")</t>
  </si>
  <si>
    <t>000358</t>
  </si>
  <si>
    <t>SpiralBinding(8.5"X11")</t>
  </si>
  <si>
    <t>000357</t>
  </si>
  <si>
    <t>Sta-Book(Credit Not)Ptg+Bdg+Paper@40/-</t>
  </si>
  <si>
    <t>000237</t>
  </si>
  <si>
    <t>Sta-Book(Pack Slip)Ptg-4+Bdg-6.5@10.5/-</t>
  </si>
  <si>
    <t>000195</t>
  </si>
  <si>
    <t>Sta-Book(Tour Adv)Ptg-1+Bdg-3+1-xtra@5/-</t>
  </si>
  <si>
    <t>000197</t>
  </si>
  <si>
    <t>Sta-Challan Book(Ptg+Binding)</t>
  </si>
  <si>
    <t>000228</t>
  </si>
  <si>
    <t>Sta-Chennai Envelopes(10"x4.5")@0.575/-</t>
  </si>
  <si>
    <t>000229</t>
  </si>
  <si>
    <t>Sta-Chennai Envelopes(7"x4")@0.475/-</t>
  </si>
  <si>
    <t>000214</t>
  </si>
  <si>
    <t>Sta-Chennai Specimen (Pad)(23x36/6)@8/-</t>
  </si>
  <si>
    <t>000213</t>
  </si>
  <si>
    <t>Sta-Gumming Sheet@7/-</t>
  </si>
  <si>
    <t>000224</t>
  </si>
  <si>
    <t>Sta-ICSE Lab Man Sc-09-10 Sticker@0.12/-</t>
  </si>
  <si>
    <t>000208</t>
  </si>
  <si>
    <t>Sta-Lab Manual Sc-09-10 Sticker@0.16/-</t>
  </si>
  <si>
    <t>000207</t>
  </si>
  <si>
    <t>Sta-Langers Stickers@0.14/-</t>
  </si>
  <si>
    <t>000212</t>
  </si>
  <si>
    <t>Sta-Letterhead Pads(NC Gaur)@66.85/-</t>
  </si>
  <si>
    <t>000231</t>
  </si>
  <si>
    <t>Sta-Pad (6pp)Ptg-.30+Bdg-2@2.30/-</t>
  </si>
  <si>
    <t>000194</t>
  </si>
  <si>
    <t>Sta-Pad(Cash Vouche)Ptg-2+Bdg-2.25@4.25</t>
  </si>
  <si>
    <t>000198</t>
  </si>
  <si>
    <t>Sta-Pad(Donation Prof)Ptg-4+Bdg-3.5@7.5</t>
  </si>
  <si>
    <t>000200</t>
  </si>
  <si>
    <t>Sta-Pad(Order Form-Issue/Receipt)Bdg@4/-</t>
  </si>
  <si>
    <t>000202</t>
  </si>
  <si>
    <t>Sta-Pad(PurOr/Requir)Ptg-2+Bdg-2.25@4.25</t>
  </si>
  <si>
    <t>000199</t>
  </si>
  <si>
    <t>Sta-Pad(School Order)Ptg-2+Bdg-3.5@5.5</t>
  </si>
  <si>
    <t>000201</t>
  </si>
  <si>
    <t>Sta-Rangoli with CD Sticker@0.01855555/-</t>
  </si>
  <si>
    <t>000215</t>
  </si>
  <si>
    <t>Sta-Round Stickers(1.5")Specimen@0.121/-</t>
  </si>
  <si>
    <t>000225</t>
  </si>
  <si>
    <t>Sta-Sankalp Cer..te DDNPS Gov..amGzb@4</t>
  </si>
  <si>
    <t>000209</t>
  </si>
  <si>
    <t>Sta-SHPL Receipt Pad@23.25/-</t>
  </si>
  <si>
    <t>000226</t>
  </si>
  <si>
    <t>Sta-Tour &amp; Travel Bill Pad@7/-</t>
  </si>
  <si>
    <t>000227</t>
  </si>
  <si>
    <t>Sta-Unit Cost Binding</t>
  </si>
  <si>
    <t>000255</t>
  </si>
  <si>
    <t>Sta-Visiting Card Screen Printing@.30/-</t>
  </si>
  <si>
    <t>000204</t>
  </si>
  <si>
    <t>Sta-Visiting Cards(NC Gaur)@0.90/-</t>
  </si>
  <si>
    <t>000230</t>
  </si>
  <si>
    <t>UBT CENTREPIN BINDING</t>
  </si>
  <si>
    <t>Unit Rate (1f Centre Pin Binding)@0.15/-</t>
  </si>
  <si>
    <t>000221</t>
  </si>
  <si>
    <t>Unit Rate (Perfect Binding)</t>
  </si>
  <si>
    <t>000177</t>
  </si>
  <si>
    <t>Unit Rate(Ptg+Binding)</t>
  </si>
  <si>
    <t>000243</t>
  </si>
  <si>
    <t>Unit Rate-My Art Cart A</t>
  </si>
  <si>
    <t>000295</t>
  </si>
  <si>
    <t>Unit Rate-My Art Cart B</t>
  </si>
  <si>
    <t>000296</t>
  </si>
  <si>
    <t>Unit Rate-My Art Cart C</t>
  </si>
  <si>
    <t>000297</t>
  </si>
  <si>
    <t>Unit Rate-My Art Cart-01</t>
  </si>
  <si>
    <t>000180</t>
  </si>
  <si>
    <t>Unit Rate-My Art Cart-02</t>
  </si>
  <si>
    <t>000291</t>
  </si>
  <si>
    <t>Unit Rate-My Art Cart-03</t>
  </si>
  <si>
    <t>000292</t>
  </si>
  <si>
    <t>Unit Rate-My Art Cart-04</t>
  </si>
  <si>
    <t>000293</t>
  </si>
  <si>
    <t>Unit Rate-My Art Cart-05</t>
  </si>
  <si>
    <t>000294</t>
  </si>
  <si>
    <t>Unit Rate-My Art Cart-A-C@65/-</t>
  </si>
  <si>
    <t>000179</t>
  </si>
  <si>
    <t>Unit Rate-My Art Cart-Brochure-A-5@10/-</t>
  </si>
  <si>
    <t>000181</t>
  </si>
  <si>
    <t>Unit Rate-Pogo Mad Lets Doodle A</t>
  </si>
  <si>
    <t>000298</t>
  </si>
  <si>
    <t>Unit Rate-Pogo Mad Lets Doodle B</t>
  </si>
  <si>
    <t>000299</t>
  </si>
  <si>
    <t>Unit Rate-Pogo Mad Lets Doodle C</t>
  </si>
  <si>
    <t>000300</t>
  </si>
  <si>
    <t>Unit Rate-Pogo Mad Lets Doodle-01</t>
  </si>
  <si>
    <t>000301</t>
  </si>
  <si>
    <t>Unit Rate-Pogo Mad Lets Doodle-02</t>
  </si>
  <si>
    <t>000302</t>
  </si>
  <si>
    <t>Unit Rate-Pogo Mad Lets Doodle-03</t>
  </si>
  <si>
    <t>000303</t>
  </si>
  <si>
    <t>Unit Rate-Pogo Mad Lets Doodle-04</t>
  </si>
  <si>
    <t>000304</t>
  </si>
  <si>
    <t>Unit Rate-Pogo Mad Lets Doodle-05</t>
  </si>
  <si>
    <t>000305</t>
  </si>
  <si>
    <t>Unit Rate-Pogo Mad Lets Doodle-06</t>
  </si>
  <si>
    <t>000306</t>
  </si>
  <si>
    <t>Unit Rate-Pogo Mad Lets Doodle-07</t>
  </si>
  <si>
    <t>000307</t>
  </si>
  <si>
    <t>Unit Rate-Pogo Mad Lets Doodle-08</t>
  </si>
  <si>
    <t>000308</t>
  </si>
  <si>
    <t>VJM - Dharamdoot icncl. All work</t>
  </si>
  <si>
    <t>Wiero With Perforation</t>
  </si>
  <si>
    <t>Wire-O</t>
  </si>
  <si>
    <t>000189</t>
  </si>
  <si>
    <t>Z-ME N MINE FILE UPTO 8</t>
  </si>
  <si>
    <t>000141</t>
  </si>
  <si>
    <t>Z-PERFECT BINDING 13 FORM-WS</t>
  </si>
  <si>
    <t>Board Book(4.25X3.5)24pages</t>
  </si>
  <si>
    <t>Board Book(4.25X3.5)48pages</t>
  </si>
  <si>
    <t>000279</t>
  </si>
  <si>
    <t>Board Book(8.5X11)16pages</t>
  </si>
  <si>
    <t>000281</t>
  </si>
  <si>
    <t>Board Book(8.5X11)24pages</t>
  </si>
  <si>
    <t>000280</t>
  </si>
  <si>
    <t>Board Book(8.5X11)32pages</t>
  </si>
  <si>
    <t>000282</t>
  </si>
  <si>
    <t>000096</t>
  </si>
  <si>
    <t>001205</t>
  </si>
  <si>
    <t>000097</t>
  </si>
  <si>
    <t>000122</t>
  </si>
  <si>
    <t>Folding_Cutting_Packing 6-10</t>
  </si>
  <si>
    <t>000123</t>
  </si>
  <si>
    <t>Hard Board Binding</t>
  </si>
  <si>
    <t>000098</t>
  </si>
  <si>
    <t>000095</t>
  </si>
  <si>
    <t>Paper Pasting(Craft &amp; Color)</t>
  </si>
  <si>
    <t>000120</t>
  </si>
  <si>
    <t>000099</t>
  </si>
  <si>
    <t>000100</t>
  </si>
  <si>
    <t>Piano Binding</t>
  </si>
  <si>
    <t>000246</t>
  </si>
  <si>
    <t>000102</t>
  </si>
  <si>
    <t>Unit Cost (Center Pin)</t>
  </si>
  <si>
    <t>000265</t>
  </si>
  <si>
    <t>Unit Cost(Perfect Binding)</t>
  </si>
  <si>
    <t>000257</t>
  </si>
  <si>
    <t>Wire-O Binding</t>
  </si>
  <si>
    <t>000101</t>
  </si>
  <si>
    <t>MasterCode</t>
  </si>
  <si>
    <t>*06019</t>
  </si>
  <si>
    <t>*06020</t>
  </si>
  <si>
    <t>*06021</t>
  </si>
  <si>
    <t>*06022</t>
  </si>
  <si>
    <t>*06023</t>
  </si>
  <si>
    <t>*06024</t>
  </si>
  <si>
    <t>*06025</t>
  </si>
  <si>
    <t>*06026</t>
  </si>
  <si>
    <t>*06027</t>
  </si>
  <si>
    <t>*06028</t>
  </si>
  <si>
    <t>*06029</t>
  </si>
  <si>
    <t>*06030</t>
  </si>
  <si>
    <t>*06031</t>
  </si>
  <si>
    <t>*06032</t>
  </si>
  <si>
    <t>*06033</t>
  </si>
  <si>
    <t>*06034</t>
  </si>
  <si>
    <t>*06035</t>
  </si>
  <si>
    <t>*06036</t>
  </si>
  <si>
    <t>*06037</t>
  </si>
  <si>
    <t>*06038</t>
  </si>
  <si>
    <t>*06039</t>
  </si>
  <si>
    <t>*06040</t>
  </si>
  <si>
    <t>*06041</t>
  </si>
  <si>
    <t>*06042</t>
  </si>
  <si>
    <t>*06043</t>
  </si>
  <si>
    <t>*06044</t>
  </si>
  <si>
    <t>*06045</t>
  </si>
  <si>
    <t>*06046</t>
  </si>
  <si>
    <t>*06047</t>
  </si>
  <si>
    <t>*06048</t>
  </si>
  <si>
    <t>*06049</t>
  </si>
  <si>
    <t>*06050</t>
  </si>
  <si>
    <t>*06051</t>
  </si>
  <si>
    <t>*06052</t>
  </si>
  <si>
    <t>*06053</t>
  </si>
  <si>
    <t>*06054</t>
  </si>
  <si>
    <t>*06055</t>
  </si>
  <si>
    <t>*06056</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</si>
  <si>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</si>
  <si>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</si>
  <si>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</si>
  <si>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</si>
  <si>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</si>
  <si>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</si>
  <si>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</si>
  <si>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</si>
  <si>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</si>
  <si>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</si>
  <si>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</si>
  <si>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</si>
  <si>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</si>
  <si>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</si>
  <si>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</si>
  <si>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</si>
  <si>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</si>
  <si>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</si>
  <si>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</si>
  <si>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</si>
  <si>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</si>
  <si>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</si>
  <si>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</si>
  <si>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*06080</t>
  </si>
  <si>
    <t>*06081</t>
  </si>
  <si>
    <t>*06082</t>
  </si>
  <si>
    <t>*06083</t>
  </si>
  <si>
    <t>*06084</t>
  </si>
  <si>
    <t>*06085</t>
  </si>
  <si>
    <t>*06086</t>
  </si>
  <si>
    <t>*06087</t>
  </si>
  <si>
    <t>*06088</t>
  </si>
  <si>
    <t>*06089</t>
  </si>
  <si>
    <t>*06090</t>
  </si>
  <si>
    <t>*06091</t>
  </si>
  <si>
    <t>*06092</t>
  </si>
  <si>
    <t>*06093</t>
  </si>
  <si>
    <t>*06094</t>
  </si>
  <si>
    <t>*06095</t>
  </si>
  <si>
    <t>*06096</t>
  </si>
  <si>
    <t>*06097</t>
  </si>
  <si>
    <t>*06098</t>
  </si>
  <si>
    <t>*06099</t>
  </si>
  <si>
    <t>*06100</t>
  </si>
  <si>
    <t>*06101</t>
  </si>
  <si>
    <t>*06102</t>
  </si>
  <si>
    <t>*06103</t>
  </si>
  <si>
    <t>*06104</t>
  </si>
  <si>
    <t>*06105</t>
  </si>
  <si>
    <t>*06106</t>
  </si>
  <si>
    <t>*06107</t>
  </si>
  <si>
    <t>*06108</t>
  </si>
  <si>
    <t>*06109</t>
  </si>
  <si>
    <t>*06110</t>
  </si>
  <si>
    <t>*06111</t>
  </si>
  <si>
    <t>*06112</t>
  </si>
  <si>
    <t>*06113</t>
  </si>
  <si>
    <t>*06114</t>
  </si>
  <si>
    <t>*06115</t>
  </si>
  <si>
    <t>*06116</t>
  </si>
  <si>
    <t>*06117</t>
  </si>
  <si>
    <t>*06118</t>
  </si>
  <si>
    <t>*06119</t>
  </si>
  <si>
    <t>*06120</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</si>
  <si>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</si>
  <si>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</si>
  <si>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</si>
  <si>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</si>
  <si>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</si>
  <si>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</si>
  <si>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</si>
  <si>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</si>
  <si>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</si>
  <si>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</si>
  <si>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</si>
  <si>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</si>
  <si>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</si>
  <si>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</si>
  <si>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</si>
  <si>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</si>
  <si>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</si>
  <si>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</si>
  <si>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</si>
  <si>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</si>
  <si>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</si>
  <si>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</si>
  <si>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</si>
  <si>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</si>
  <si>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</si>
  <si>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</si>
  <si>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</si>
  <si>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BP-Center Pin</t>
  </si>
  <si>
    <t>BP-CUTTING</t>
  </si>
  <si>
    <t>BP-Die_Cutting</t>
  </si>
  <si>
    <t>BP-Perforation</t>
  </si>
  <si>
    <t>BP-CD Pasting</t>
  </si>
  <si>
    <t>BP-Section Insert</t>
  </si>
  <si>
    <t>BP-Creasing</t>
  </si>
  <si>
    <t>BP-Gathering</t>
  </si>
  <si>
    <t>*07046</t>
  </si>
  <si>
    <t>*07047</t>
  </si>
  <si>
    <t>*07048</t>
  </si>
  <si>
    <t>*07049</t>
  </si>
  <si>
    <t>*07050</t>
  </si>
  <si>
    <t>*07051</t>
  </si>
  <si>
    <t>*07052</t>
  </si>
  <si>
    <t>*07053</t>
  </si>
  <si>
    <t>*20009</t>
  </si>
  <si>
    <t>Per Box</t>
  </si>
  <si>
    <t>Per Bundle</t>
  </si>
  <si>
    <t>*20010</t>
  </si>
  <si>
    <t>*00049</t>
  </si>
  <si>
    <t>*00050</t>
  </si>
  <si>
    <t>FG-2</t>
  </si>
  <si>
    <t>FG-3</t>
  </si>
  <si>
    <t>FG-4</t>
  </si>
  <si>
    <t>FG-5</t>
  </si>
  <si>
    <t>FG-6</t>
  </si>
  <si>
    <t xml:space="preserve"> </t>
  </si>
  <si>
    <t>28.00X40.00-Extra Large</t>
  </si>
  <si>
    <t>28.00X40.00-Extra Large-(Card)</t>
  </si>
  <si>
    <t>28.00X40.00-Extra Large-(A/P)</t>
  </si>
  <si>
    <t>28.00X40.00-Extra Large-(A/P_SPL)</t>
  </si>
  <si>
    <t>30.00X40.00-Extra Large</t>
  </si>
  <si>
    <t>30.00X40.00-Extra Large-(A/P)</t>
  </si>
  <si>
    <t>30.00X40.00-Extra Large-(Card)</t>
  </si>
  <si>
    <t>23.00X36.00-LARGE</t>
  </si>
  <si>
    <t>23.00X36.00-LARGE-(A/P)</t>
  </si>
  <si>
    <t>23.00X36.00-LARGE-(Card)</t>
  </si>
  <si>
    <t>11.50.00X18.00.00-Little</t>
  </si>
  <si>
    <t>11.50.00X18.00.00-Little-(A/P)</t>
  </si>
  <si>
    <t>11.50.00X18.00.00-Little-(Card)</t>
  </si>
  <si>
    <t>20.00X30.00-Medium</t>
  </si>
  <si>
    <t>20.00X30.00-Medium-(A/P)</t>
  </si>
  <si>
    <t>20.00X30.00-Medium-(Card)</t>
  </si>
  <si>
    <t>19.00X26.00-Small</t>
  </si>
  <si>
    <t>19.00X26.00-Small-(A/P)</t>
  </si>
  <si>
    <t>19.00X26.00-Small-(Card)</t>
  </si>
  <si>
    <t>20.00X30.00-Web-508mm</t>
  </si>
  <si>
    <t>22.80X36.00-Web-578mm</t>
  </si>
  <si>
    <t>12.00X18.00-Digital</t>
  </si>
  <si>
    <t>*10022</t>
  </si>
  <si>
    <t>'Extra Large-28''''X40''''-A/P'</t>
  </si>
  <si>
    <t>'Extra Large-30''''X40''''-(A/P)'</t>
  </si>
  <si>
    <t>'Extra Large-30''''X40''''-(Card)'</t>
  </si>
  <si>
    <t>'Medium-20''''X30''''(Card)'</t>
  </si>
  <si>
    <t>'Small-19''''X26''''(Card)'</t>
  </si>
  <si>
    <t>'Web-508mm'</t>
  </si>
  <si>
    <t>'Web-578mm'</t>
  </si>
  <si>
    <t>'Extra Large-28''''X40'''''</t>
  </si>
  <si>
    <t>'Small-19''''X26''''-(A/P)'</t>
  </si>
  <si>
    <t>'Extra Large-28''''X40''''-(Card)'</t>
  </si>
  <si>
    <t>'Little-11.50''''X18.00'''''</t>
  </si>
  <si>
    <t>'Little-11.50''''X18.00''''-(Card)'</t>
  </si>
  <si>
    <t>'Little-11.50''''X18.00''''-(A/P)'</t>
  </si>
  <si>
    <t>'12.00X18.00-Digital'</t>
  </si>
  <si>
    <t>LARGE-23''''X36''''-(Card)'</t>
  </si>
  <si>
    <t>FG-1</t>
  </si>
  <si>
    <t>FG Group</t>
  </si>
  <si>
    <t>*11098</t>
  </si>
  <si>
    <t>*None</t>
  </si>
  <si>
    <t xml:space="preserve">UpdateMajor01[Update Account Child Master &amp; Update Color Master] </t>
  </si>
  <si>
    <t>UpdateMajor03[Update BookChild05 &amp; BookPOChild05]</t>
  </si>
  <si>
    <t>11.50X18.00-Little-(A/P)</t>
  </si>
  <si>
    <t>11.50X18.00-Little-(Card)</t>
  </si>
  <si>
    <t>11.50X18.00-Little</t>
  </si>
  <si>
    <t>LARGE-23''''X36'''''</t>
  </si>
  <si>
    <t>Extra Large-(30''''X40'''')'</t>
  </si>
  <si>
    <t>LARGE-(23''''X36'''')A/P'</t>
  </si>
  <si>
    <t>Medium-(20''''X30'''')'</t>
  </si>
  <si>
    <t>Medium-(20''''X30'''')A/P'</t>
  </si>
  <si>
    <t>Small-(19''''X26'''')'</t>
  </si>
  <si>
    <t>*10023</t>
  </si>
  <si>
    <t>28.00X40.00-Extra Large_UC_ A/P_SPL</t>
  </si>
  <si>
    <t>Extra Large(28''''X40'''')UC_A/P_SPL'</t>
  </si>
  <si>
    <t>Extra Large(28''''X40'''')A/P_SPL'</t>
  </si>
  <si>
    <t>01.00X01.00_(*None)</t>
  </si>
  <si>
    <t>*00051</t>
  </si>
  <si>
    <t>*00052</t>
  </si>
  <si>
    <t>*00053</t>
  </si>
  <si>
    <t>Mono Carton</t>
  </si>
  <si>
    <t>Carton_Sheet-1</t>
  </si>
  <si>
    <t>Carton_Sheet-2</t>
  </si>
  <si>
    <t>Module</t>
  </si>
  <si>
    <t>ParentModule</t>
  </si>
  <si>
    <t>Lavel</t>
  </si>
  <si>
    <t>Masters</t>
  </si>
  <si>
    <t>Child_3</t>
  </si>
  <si>
    <t>Printing</t>
  </si>
  <si>
    <t>Misc Operation</t>
  </si>
  <si>
    <t>Processing</t>
  </si>
  <si>
    <t>Misc. Operation</t>
  </si>
  <si>
    <t>Paper Unit</t>
  </si>
  <si>
    <t>BOM Item</t>
  </si>
  <si>
    <t>HSN Code</t>
  </si>
  <si>
    <t>Std. Narration</t>
  </si>
  <si>
    <t>Project Management</t>
  </si>
  <si>
    <t>Project Member</t>
  </si>
  <si>
    <t>Machine</t>
  </si>
  <si>
    <t>Despatch Management</t>
  </si>
  <si>
    <t>Transactions</t>
  </si>
  <si>
    <t>Print Planning</t>
  </si>
  <si>
    <t>Item Processing Order</t>
  </si>
  <si>
    <t>Transfer</t>
  </si>
  <si>
    <t>Material Issue Order</t>
  </si>
  <si>
    <t>BOM Item Movement</t>
  </si>
  <si>
    <t>Display</t>
  </si>
  <si>
    <t>Reports</t>
  </si>
  <si>
    <t>Print Planning Register</t>
  </si>
  <si>
    <t>Order Status Register</t>
  </si>
  <si>
    <t>Paper Purchase Ledger</t>
  </si>
  <si>
    <t>Paper Stock Ledger</t>
  </si>
  <si>
    <t>BOM Item Stock Register</t>
  </si>
  <si>
    <t>Purchase Order Status</t>
  </si>
  <si>
    <t>Party-Wise- Detailed</t>
  </si>
  <si>
    <t>Pending Payment Register</t>
  </si>
  <si>
    <t>Pending Debit Notes Register</t>
  </si>
  <si>
    <t>List of Items</t>
  </si>
  <si>
    <t>Project Status Report</t>
  </si>
  <si>
    <t>Production Fore-Casting</t>
  </si>
  <si>
    <t>Utilities</t>
  </si>
  <si>
    <t>&amp;Email Profile</t>
  </si>
  <si>
    <t>Print Utilities</t>
  </si>
  <si>
    <t>Item Order</t>
  </si>
  <si>
    <t>Jobwork And Unit Cost</t>
  </si>
  <si>
    <t>JobCard</t>
  </si>
  <si>
    <t>Plate Orders</t>
  </si>
  <si>
    <t>Paper-Requisition-Slip</t>
  </si>
  <si>
    <t>Quotation Format</t>
  </si>
  <si>
    <t>Paper Order</t>
  </si>
  <si>
    <t>Item Receipt (Busy)</t>
  </si>
  <si>
    <t>Cost Estimation</t>
  </si>
  <si>
    <t>Mat Centrewise Item Op Bal</t>
  </si>
  <si>
    <t>Discount Structure</t>
  </si>
  <si>
    <t>Order</t>
  </si>
  <si>
    <t>Project Assigner</t>
  </si>
  <si>
    <t>Project Tracker</t>
  </si>
  <si>
    <t>Help</t>
  </si>
  <si>
    <t xml:space="preserve">010000  </t>
  </si>
  <si>
    <t>1</t>
  </si>
  <si>
    <t xml:space="preserve">010100  </t>
  </si>
  <si>
    <t>4</t>
  </si>
  <si>
    <t xml:space="preserve">010200  </t>
  </si>
  <si>
    <t xml:space="preserve">010300  </t>
  </si>
  <si>
    <t xml:space="preserve">010301  </t>
  </si>
  <si>
    <t xml:space="preserve">010302  </t>
  </si>
  <si>
    <t xml:space="preserve">010303  </t>
  </si>
  <si>
    <t xml:space="preserve">010304  </t>
  </si>
  <si>
    <t xml:space="preserve">0108    </t>
  </si>
  <si>
    <t xml:space="preserve">0109    </t>
  </si>
  <si>
    <t xml:space="preserve">0110    </t>
  </si>
  <si>
    <t xml:space="preserve">0111    </t>
  </si>
  <si>
    <t xml:space="preserve">0112    </t>
  </si>
  <si>
    <t xml:space="preserve">0113    </t>
  </si>
  <si>
    <t xml:space="preserve">0114    </t>
  </si>
  <si>
    <t xml:space="preserve">0115    </t>
  </si>
  <si>
    <t xml:space="preserve">0116    </t>
  </si>
  <si>
    <t xml:space="preserve">0117    </t>
  </si>
  <si>
    <t xml:space="preserve">0118    </t>
  </si>
  <si>
    <t xml:space="preserve">0119    </t>
  </si>
  <si>
    <t xml:space="preserve">0120    </t>
  </si>
  <si>
    <t xml:space="preserve">0121    </t>
  </si>
  <si>
    <t xml:space="preserve">0122    </t>
  </si>
  <si>
    <t xml:space="preserve">0123    </t>
  </si>
  <si>
    <t xml:space="preserve">0124    </t>
  </si>
  <si>
    <t xml:space="preserve">0125    </t>
  </si>
  <si>
    <t xml:space="preserve">0126    </t>
  </si>
  <si>
    <t xml:space="preserve">0127    </t>
  </si>
  <si>
    <t xml:space="preserve">0128    </t>
  </si>
  <si>
    <t xml:space="preserve">0129    </t>
  </si>
  <si>
    <t xml:space="preserve">0130    </t>
  </si>
  <si>
    <t xml:space="preserve">0131    </t>
  </si>
  <si>
    <t xml:space="preserve">0132    </t>
  </si>
  <si>
    <t xml:space="preserve">0133    </t>
  </si>
  <si>
    <t xml:space="preserve">0134    </t>
  </si>
  <si>
    <t xml:space="preserve">0135    </t>
  </si>
  <si>
    <t xml:space="preserve">0136    </t>
  </si>
  <si>
    <t xml:space="preserve">0137    </t>
  </si>
  <si>
    <t xml:space="preserve">0200    </t>
  </si>
  <si>
    <t xml:space="preserve">0201    </t>
  </si>
  <si>
    <t xml:space="preserve">0202    </t>
  </si>
  <si>
    <t xml:space="preserve">0204    </t>
  </si>
  <si>
    <t xml:space="preserve">0210    </t>
  </si>
  <si>
    <t xml:space="preserve">0213    </t>
  </si>
  <si>
    <t xml:space="preserve">0214    </t>
  </si>
  <si>
    <t xml:space="preserve">0215    </t>
  </si>
  <si>
    <t xml:space="preserve">0500    </t>
  </si>
  <si>
    <t xml:space="preserve">0300    </t>
  </si>
  <si>
    <t xml:space="preserve">0301    </t>
  </si>
  <si>
    <t xml:space="preserve">0302    </t>
  </si>
  <si>
    <t xml:space="preserve">0303    </t>
  </si>
  <si>
    <t xml:space="preserve">0304    </t>
  </si>
  <si>
    <t xml:space="preserve">0305    </t>
  </si>
  <si>
    <t xml:space="preserve">0306    </t>
  </si>
  <si>
    <t xml:space="preserve">0307    </t>
  </si>
  <si>
    <t xml:space="preserve">0308    </t>
  </si>
  <si>
    <t xml:space="preserve">0309    </t>
  </si>
  <si>
    <t xml:space="preserve">0310    </t>
  </si>
  <si>
    <t xml:space="preserve">0311    </t>
  </si>
  <si>
    <t xml:space="preserve">0313    </t>
  </si>
  <si>
    <t xml:space="preserve">0400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</si>
  <si>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</si>
  <si>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</si>
  <si>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</si>
  <si>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</si>
  <si>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</si>
  <si>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</si>
  <si>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</si>
  <si>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</si>
  <si>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</si>
  <si>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</si>
  <si>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</si>
  <si>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</si>
  <si>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</si>
  <si>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</si>
  <si>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</si>
  <si>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</si>
  <si>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0600    </t>
  </si>
  <si>
    <t xml:space="preserve">0601    </t>
  </si>
  <si>
    <t xml:space="preserve">0602    </t>
  </si>
  <si>
    <t xml:space="preserve">0700    </t>
  </si>
  <si>
    <t>2</t>
  </si>
  <si>
    <t>3</t>
  </si>
  <si>
    <t xml:space="preserve">020000    </t>
  </si>
  <si>
    <t>Sales And Sales Return One Party Item-Wise</t>
  </si>
  <si>
    <t>SetupTitle</t>
  </si>
  <si>
    <t>Install</t>
  </si>
  <si>
    <t>SetupText</t>
  </si>
  <si>
    <t>Copying Files</t>
  </si>
  <si>
    <t>CabFile</t>
  </si>
  <si>
    <t>EasyPublish.CAB</t>
  </si>
  <si>
    <t>Spawn</t>
  </si>
  <si>
    <t>Setup1.exe</t>
  </si>
  <si>
    <t>Uninstal</t>
  </si>
  <si>
    <t>st6unst.exe</t>
  </si>
  <si>
    <t>TmpDir</t>
  </si>
  <si>
    <t>msftqws.pdw</t>
  </si>
  <si>
    <t>Cabs</t>
  </si>
  <si>
    <t>File1</t>
  </si>
  <si>
    <t>@OLEPRO32.DLL</t>
  </si>
  <si>
    <t>File2</t>
  </si>
  <si>
    <t>@COMCAT.DLL</t>
  </si>
  <si>
    <t>File3</t>
  </si>
  <si>
    <t>@VB6STKIT.DLL</t>
  </si>
  <si>
    <t>File4</t>
  </si>
  <si>
    <t>@STDOLE2.TLB</t>
  </si>
  <si>
    <t>File5</t>
  </si>
  <si>
    <t>@ASYCFILT.DLL</t>
  </si>
  <si>
    <t>File6</t>
  </si>
  <si>
    <t>@OLEAUT32.DLL</t>
  </si>
  <si>
    <t>File7</t>
  </si>
  <si>
    <t>@msvbvm60.dll</t>
  </si>
  <si>
    <t>Group0</t>
  </si>
  <si>
    <t>Easy Publish Prime v22.1.25</t>
  </si>
  <si>
    <t>PrivateGroup0</t>
  </si>
  <si>
    <t>Parent0</t>
  </si>
  <si>
    <t>$(Programs)</t>
  </si>
  <si>
    <t>Icon1</t>
  </si>
  <si>
    <t>Title1</t>
  </si>
  <si>
    <t>StartIn1</t>
  </si>
  <si>
    <t>DefaultDir</t>
  </si>
  <si>
    <t>$(ProgramFiles)\Easy Publish Prime v22.1.25</t>
  </si>
  <si>
    <t>AppExe</t>
  </si>
  <si>
    <t>AppToUninstall</t>
  </si>
  <si>
    <t>@1.REG</t>
  </si>
  <si>
    <t>1.REG</t>
  </si>
  <si>
    <t>1/25/22 5:09:18 PM</t>
  </si>
  <si>
    <t>@0.REG</t>
  </si>
  <si>
    <t>1/25/22 5:06:45 PM</t>
  </si>
  <si>
    <t>@CR9Deploy.reg</t>
  </si>
  <si>
    <t>@keycode.dll</t>
  </si>
  <si>
    <t>@u2fxml.dll</t>
  </si>
  <si>
    <t>@crtslv.dll</t>
  </si>
  <si>
    <t>@ExportModeller.dll</t>
  </si>
  <si>
    <t>File8</t>
  </si>
  <si>
    <t>@crxf_xls.dll</t>
  </si>
  <si>
    <t>File9</t>
  </si>
  <si>
    <t>@crxf_wordw.dll</t>
  </si>
  <si>
    <t>File10</t>
  </si>
  <si>
    <t>@exlate32.dll</t>
  </si>
  <si>
    <t>File11</t>
  </si>
  <si>
    <t>@querybuilder.dll</t>
  </si>
  <si>
    <t>File12</t>
  </si>
  <si>
    <t>@crdb_odbc.dll</t>
  </si>
  <si>
    <t>File13</t>
  </si>
  <si>
    <t>@crdb_dao.dll</t>
  </si>
  <si>
    <t>File14</t>
  </si>
  <si>
    <t>@crdb_ado.dll</t>
  </si>
  <si>
    <t>File15</t>
  </si>
  <si>
    <t>@crqe.dll</t>
  </si>
  <si>
    <t>File16</t>
  </si>
  <si>
    <t>@u25samp1.dll</t>
  </si>
  <si>
    <t>File17</t>
  </si>
  <si>
    <t>@u2lfinra.dll</t>
  </si>
  <si>
    <t>File18</t>
  </si>
  <si>
    <t>@u2lexch.dll</t>
  </si>
  <si>
    <t>File19</t>
  </si>
  <si>
    <t>@u25dts.dll</t>
  </si>
  <si>
    <t>File20</t>
  </si>
  <si>
    <t>@u252000.dll</t>
  </si>
  <si>
    <t>File21</t>
  </si>
  <si>
    <t>@u2ldts.dll</t>
  </si>
  <si>
    <t>File22</t>
  </si>
  <si>
    <t>@u2lcom.dll</t>
  </si>
  <si>
    <t>File23</t>
  </si>
  <si>
    <t>@u2l2000.dll</t>
  </si>
  <si>
    <t>File24</t>
  </si>
  <si>
    <t>@ufmanager.dll</t>
  </si>
  <si>
    <t>File25</t>
  </si>
  <si>
    <t>@crtowords_en.dll</t>
  </si>
  <si>
    <t>File26</t>
  </si>
  <si>
    <t>@EasyPrint.jpeg</t>
  </si>
  <si>
    <t>ICON</t>
  </si>
  <si>
    <t>File27</t>
  </si>
  <si>
    <t>@u2frdef.dll</t>
  </si>
  <si>
    <t>File28</t>
  </si>
  <si>
    <t>@u2fdif.dll</t>
  </si>
  <si>
    <t>File29</t>
  </si>
  <si>
    <t>@PG32CONV.DLL</t>
  </si>
  <si>
    <t>9/22/99 2:03:54 PM</t>
  </si>
  <si>
    <t>File30</t>
  </si>
  <si>
    <t>@p2sfs.dll</t>
  </si>
  <si>
    <t>File31</t>
  </si>
  <si>
    <t>@P2lsql.dll</t>
  </si>
  <si>
    <t>File32</t>
  </si>
  <si>
    <t>@p2lodbc.dll</t>
  </si>
  <si>
    <t>File33</t>
  </si>
  <si>
    <t>@p2ixbse.dll</t>
  </si>
  <si>
    <t>File34</t>
  </si>
  <si>
    <t>@u2dapp.dll</t>
  </si>
  <si>
    <t>File35</t>
  </si>
  <si>
    <t>@u2dpost.dll</t>
  </si>
  <si>
    <t>File36</t>
  </si>
  <si>
    <t>@u2ddisk.dll</t>
  </si>
  <si>
    <t>File37</t>
  </si>
  <si>
    <t>@U2FTEXT.DLL</t>
  </si>
  <si>
    <t>File38</t>
  </si>
  <si>
    <t>@u2fsepv.dll</t>
  </si>
  <si>
    <t>File39</t>
  </si>
  <si>
    <t>@u2fcr.dll</t>
  </si>
  <si>
    <t>File40</t>
  </si>
  <si>
    <t>@crxf_pdf.dll</t>
  </si>
  <si>
    <t>File41</t>
  </si>
  <si>
    <t>@crxf_rtf.dll</t>
  </si>
  <si>
    <t>File42</t>
  </si>
  <si>
    <t>@IMPLODE.DLL</t>
  </si>
  <si>
    <t>File43</t>
  </si>
  <si>
    <t>@sscsdk80.dll</t>
  </si>
  <si>
    <t>File44</t>
  </si>
  <si>
    <t>@MSVCRT.DLL</t>
  </si>
  <si>
    <t>File45</t>
  </si>
  <si>
    <t>@craxdrt9.dll</t>
  </si>
  <si>
    <t>File46</t>
  </si>
  <si>
    <t>@crviewer9.dll</t>
  </si>
  <si>
    <t>File47</t>
  </si>
  <si>
    <t>@u2lsamp1.dll</t>
  </si>
  <si>
    <t>File48</t>
  </si>
  <si>
    <t>@U2FXLS.DLL</t>
  </si>
  <si>
    <t>File49</t>
  </si>
  <si>
    <t>@u2fwordw.dll</t>
  </si>
  <si>
    <t>File50</t>
  </si>
  <si>
    <t>@u2fwks.dll</t>
  </si>
  <si>
    <t>File51</t>
  </si>
  <si>
    <t>@u2frec.dll</t>
  </si>
  <si>
    <t>File52</t>
  </si>
  <si>
    <t>@u2fodbc.dll</t>
  </si>
  <si>
    <t>File53</t>
  </si>
  <si>
    <t>@u2fhtml.dll</t>
  </si>
  <si>
    <t>File54</t>
  </si>
  <si>
    <t>@u2dvim.dll</t>
  </si>
  <si>
    <t>File55</t>
  </si>
  <si>
    <t>@u2dnotes.dll</t>
  </si>
  <si>
    <t>File56</t>
  </si>
  <si>
    <t>@u2dmapi.dll</t>
  </si>
  <si>
    <t>File57</t>
  </si>
  <si>
    <t>@p2soledb.dll</t>
  </si>
  <si>
    <t>File58</t>
  </si>
  <si>
    <t>@p2ssyb10.dll</t>
  </si>
  <si>
    <t>File59</t>
  </si>
  <si>
    <t>@p2sora7.dll</t>
  </si>
  <si>
    <t>File60</t>
  </si>
  <si>
    <t>@p2sodbc.dll</t>
  </si>
  <si>
    <t>File61</t>
  </si>
  <si>
    <t>@P2smon.dll</t>
  </si>
  <si>
    <t>File62</t>
  </si>
  <si>
    <t>@p2sifmx.dll</t>
  </si>
  <si>
    <t>File63</t>
  </si>
  <si>
    <t>@p2irdao.dll</t>
  </si>
  <si>
    <t>File64</t>
  </si>
  <si>
    <t>@p2ctdao.dll</t>
  </si>
  <si>
    <t>File65</t>
  </si>
  <si>
    <t>@P2BXBSE.DLL</t>
  </si>
  <si>
    <t>File66</t>
  </si>
  <si>
    <t>@p2bdao.dll</t>
  </si>
  <si>
    <t>File67</t>
  </si>
  <si>
    <t>@P2BBDE.DLL</t>
  </si>
  <si>
    <t>File68</t>
  </si>
  <si>
    <t>@Crxlat32.dll</t>
  </si>
  <si>
    <t>File69</t>
  </si>
  <si>
    <t>@mfc42.dll</t>
  </si>
  <si>
    <t>File70</t>
  </si>
  <si>
    <t>@Crpaig80.dll</t>
  </si>
  <si>
    <t>File71</t>
  </si>
  <si>
    <t>@p2ssql.dll</t>
  </si>
  <si>
    <t>File72</t>
  </si>
  <si>
    <t>@crpe32.dll</t>
  </si>
  <si>
    <t>File73</t>
  </si>
  <si>
    <t>@cpeaut32.dll</t>
  </si>
  <si>
    <t>File74</t>
  </si>
  <si>
    <t>@LOGO000.jpg</t>
  </si>
  <si>
    <t>File75</t>
  </si>
  <si>
    <t>@Production Planning.xlsx</t>
  </si>
  <si>
    <t>Template</t>
  </si>
  <si>
    <t>File76</t>
  </si>
  <si>
    <t>@Print Order Status Register.xlsx</t>
  </si>
  <si>
    <t>File77</t>
  </si>
  <si>
    <t>@Plate Usage Register.xlsx</t>
  </si>
  <si>
    <t>File78</t>
  </si>
  <si>
    <t>@Pending Payment Register.xlsx</t>
  </si>
  <si>
    <t>File79</t>
  </si>
  <si>
    <t>@Paper Stock Register.xlsx</t>
  </si>
  <si>
    <t>File80</t>
  </si>
  <si>
    <t>@Paper Issue Register.xlsx</t>
  </si>
  <si>
    <t>File81</t>
  </si>
  <si>
    <t>@Paper Confirmation Letter.xlsx</t>
  </si>
  <si>
    <t>File82</t>
  </si>
  <si>
    <t>@Opening Balance.xlsx</t>
  </si>
  <si>
    <t>File83</t>
  </si>
  <si>
    <t>@Manuscript Status Register.xlsx</t>
  </si>
  <si>
    <t>File84</t>
  </si>
  <si>
    <t>@Item Weight.xlsm</t>
  </si>
  <si>
    <t>10/26/21 10:32:43 AM</t>
  </si>
  <si>
    <t>File85</t>
  </si>
  <si>
    <t>@Item List.xlsx</t>
  </si>
  <si>
    <t>File86</t>
  </si>
  <si>
    <t>@Imposition.xlsm</t>
  </si>
  <si>
    <t>File87</t>
  </si>
  <si>
    <t>@Cost Sheet.xlsm</t>
  </si>
  <si>
    <t>7/29/20 12:52:26 PM</t>
  </si>
  <si>
    <t>File88</t>
  </si>
  <si>
    <t>@Budget Report.xls</t>
  </si>
  <si>
    <t>File89</t>
  </si>
  <si>
    <t>@Box Label.xls</t>
  </si>
  <si>
    <t>File90</t>
  </si>
  <si>
    <t>@Yellow.bmp</t>
  </si>
  <si>
    <t>File91</t>
  </si>
  <si>
    <t>@Upload.bmp</t>
  </si>
  <si>
    <t>File92</t>
  </si>
  <si>
    <t>@Stop.bmp</t>
  </si>
  <si>
    <t>File93</t>
  </si>
  <si>
    <t>@Start.bmp</t>
  </si>
  <si>
    <t>File94</t>
  </si>
  <si>
    <t>@search.bmp</t>
  </si>
  <si>
    <t>File95</t>
  </si>
  <si>
    <t>@Save.bmp</t>
  </si>
  <si>
    <t>File96</t>
  </si>
  <si>
    <t>@Run.bmp</t>
  </si>
  <si>
    <t>File97</t>
  </si>
  <si>
    <t>@Refresh.ico</t>
  </si>
  <si>
    <t>File98</t>
  </si>
  <si>
    <t>@Red.bmp</t>
  </si>
  <si>
    <t>File99</t>
  </si>
  <si>
    <t>@Prior.bmp</t>
  </si>
  <si>
    <t>File100</t>
  </si>
  <si>
    <t>@Print.bmp</t>
  </si>
  <si>
    <t>File101</t>
  </si>
  <si>
    <t>@Preview.bmp</t>
  </si>
  <si>
    <t>File102</t>
  </si>
  <si>
    <t>@Pause.bmp</t>
  </si>
  <si>
    <t>File103</t>
  </si>
  <si>
    <t>@Open.bmp</t>
  </si>
  <si>
    <t>File104</t>
  </si>
  <si>
    <t>@Next.bmp</t>
  </si>
  <si>
    <t>File105</t>
  </si>
  <si>
    <t>@New.bmp</t>
  </si>
  <si>
    <t>File106</t>
  </si>
  <si>
    <t>@Mail.bmp</t>
  </si>
  <si>
    <t>File107</t>
  </si>
  <si>
    <t>@LOGP541.jpg</t>
  </si>
  <si>
    <t>File108</t>
  </si>
  <si>
    <t>@Last.bmp</t>
  </si>
  <si>
    <t>File109</t>
  </si>
  <si>
    <t>@ICON1.ico</t>
  </si>
  <si>
    <t>File110</t>
  </si>
  <si>
    <t>@ICON.png</t>
  </si>
  <si>
    <t>File111</t>
  </si>
  <si>
    <t>@ICON.ico</t>
  </si>
  <si>
    <t>File112</t>
  </si>
  <si>
    <t>@ICON.bmp</t>
  </si>
  <si>
    <t>File113</t>
  </si>
  <si>
    <t>@Green.bmp</t>
  </si>
  <si>
    <t>File114</t>
  </si>
  <si>
    <t>@First.bmp</t>
  </si>
  <si>
    <t>File115</t>
  </si>
  <si>
    <t>@FilterCol.bmp</t>
  </si>
  <si>
    <t>File116</t>
  </si>
  <si>
    <t>@Filter.bmp</t>
  </si>
  <si>
    <t>File117</t>
  </si>
  <si>
    <t>@Exit.bmp</t>
  </si>
  <si>
    <t>File118</t>
  </si>
  <si>
    <t>@Excel.jpg</t>
  </si>
  <si>
    <t>File119</t>
  </si>
  <si>
    <t>@EasyPublish.jpeg</t>
  </si>
  <si>
    <t>File120</t>
  </si>
  <si>
    <t>@Delete.bmp</t>
  </si>
  <si>
    <t>File121</t>
  </si>
  <si>
    <t>@Copy.bmp</t>
  </si>
  <si>
    <t>File122</t>
  </si>
  <si>
    <t>@Cancel.bmp</t>
  </si>
  <si>
    <t>File123</t>
  </si>
  <si>
    <t>@EasyPublish.ini</t>
  </si>
  <si>
    <t>1/25/22 3:54:50 PM</t>
  </si>
  <si>
    <t>File124</t>
  </si>
  <si>
    <t>@AnyDesk.exe</t>
  </si>
  <si>
    <t>File125</t>
  </si>
  <si>
    <t>@MSCOMCTL.SRG</t>
  </si>
  <si>
    <t>File126</t>
  </si>
  <si>
    <t>@MSCOMCTL.DEP</t>
  </si>
  <si>
    <t>File127</t>
  </si>
  <si>
    <t>@MSCOMCTL.oca</t>
  </si>
  <si>
    <t>File128</t>
  </si>
  <si>
    <t>@MSSTDFMT.DEP</t>
  </si>
  <si>
    <t>File129</t>
  </si>
  <si>
    <t>@Mhrun32.dll</t>
  </si>
  <si>
    <t>File130</t>
  </si>
  <si>
    <t>@mhrinp32.oca</t>
  </si>
  <si>
    <t>File131</t>
  </si>
  <si>
    <t>@mhlabl32.oca</t>
  </si>
  <si>
    <t>File132</t>
  </si>
  <si>
    <t>@MBBrowse.oca</t>
  </si>
  <si>
    <t>File133</t>
  </si>
  <si>
    <t>@crviewer.oca</t>
  </si>
  <si>
    <t>File134</t>
  </si>
  <si>
    <t>@mhfram32.oca</t>
  </si>
  <si>
    <t>File135</t>
  </si>
  <si>
    <t>@mfc42u.dll</t>
  </si>
  <si>
    <t>File136</t>
  </si>
  <si>
    <t>@FPSPRU80.ocx</t>
  </si>
  <si>
    <t>File137</t>
  </si>
  <si>
    <t>@tibase8.dll</t>
  </si>
  <si>
    <t>File138</t>
  </si>
  <si>
    <t>@tishare8.dll</t>
  </si>
  <si>
    <t>File139</t>
  </si>
  <si>
    <t>@titext8.ocx</t>
  </si>
  <si>
    <t>1/16/08 1:55:02 PM</t>
  </si>
  <si>
    <t>File140</t>
  </si>
  <si>
    <t>@titime8.ocx</t>
  </si>
  <si>
    <t>1/16/08 1:55:04 PM</t>
  </si>
  <si>
    <t>File141</t>
  </si>
  <si>
    <t>@COMDLG32.OCX</t>
  </si>
  <si>
    <t>File142</t>
  </si>
  <si>
    <t>@MSCOMCTL.OCX</t>
  </si>
  <si>
    <t>File143</t>
  </si>
  <si>
    <t>@fpSPR80.OCX</t>
  </si>
  <si>
    <t>File144</t>
  </si>
  <si>
    <t>@MSMASK32.OCX</t>
  </si>
  <si>
    <t>File145</t>
  </si>
  <si>
    <t>@FM20.DLL</t>
  </si>
  <si>
    <t>10/31/21 12:02:26 PM</t>
  </si>
  <si>
    <t>16.0.-9981.10000</t>
  </si>
  <si>
    <t>File146</t>
  </si>
  <si>
    <t>@mhrinp32.ocx</t>
  </si>
  <si>
    <t>File147</t>
  </si>
  <si>
    <t>@TABCTL32.OCX</t>
  </si>
  <si>
    <t>File148</t>
  </si>
  <si>
    <t>@msstdfmt.dll</t>
  </si>
  <si>
    <t>File149</t>
  </si>
  <si>
    <t>@MSDATGRD.OCX</t>
  </si>
  <si>
    <t>File150</t>
  </si>
  <si>
    <t>@mhlabl32.ocx</t>
  </si>
  <si>
    <t>File151</t>
  </si>
  <si>
    <t>@MBBrowse.ocx</t>
  </si>
  <si>
    <t>File152</t>
  </si>
  <si>
    <t>@VB5DB.DLL</t>
  </si>
  <si>
    <t>6/18/98 12:00:00 AM</t>
  </si>
  <si>
    <t>6.0.81.69</t>
  </si>
  <si>
    <t>File153</t>
  </si>
  <si>
    <t>@msjtes40.dll</t>
  </si>
  <si>
    <t>4.0.9801.0</t>
  </si>
  <si>
    <t>File154</t>
  </si>
  <si>
    <t>@msrepl40.dll</t>
  </si>
  <si>
    <t>File155</t>
  </si>
  <si>
    <t>@msrd3x40.dll</t>
  </si>
  <si>
    <t>8/19/21 3:26:52 AM</t>
  </si>
  <si>
    <t>4.0.9801.27</t>
  </si>
  <si>
    <t>File156</t>
  </si>
  <si>
    <t>@msrd2x40.dll</t>
  </si>
  <si>
    <t>4.0.9801.18</t>
  </si>
  <si>
    <t>File157</t>
  </si>
  <si>
    <t>@mswdat10.dll</t>
  </si>
  <si>
    <t>File158</t>
  </si>
  <si>
    <t>@mswstr10.dll</t>
  </si>
  <si>
    <t>4.0.9801.1</t>
  </si>
  <si>
    <t>File159</t>
  </si>
  <si>
    <t>@expsrv.dll</t>
  </si>
  <si>
    <t>6.0.72.9589</t>
  </si>
  <si>
    <t>File160</t>
  </si>
  <si>
    <t>@vbajet32.dll</t>
  </si>
  <si>
    <t>6.0.1.9431</t>
  </si>
  <si>
    <t>File161</t>
  </si>
  <si>
    <t>@msjint40.dll</t>
  </si>
  <si>
    <t>File162</t>
  </si>
  <si>
    <t>@msjter40.dll</t>
  </si>
  <si>
    <t>File163</t>
  </si>
  <si>
    <t>@msjet40.dll</t>
  </si>
  <si>
    <t>10/14/21 9:57:32 PM</t>
  </si>
  <si>
    <t>4.0.9801.32</t>
  </si>
  <si>
    <t>File164</t>
  </si>
  <si>
    <t>@dao360.dll</t>
  </si>
  <si>
    <t>$(MSDAOPath)</t>
  </si>
  <si>
    <t>3.60.9765.0</t>
  </si>
  <si>
    <t>File165</t>
  </si>
  <si>
    <t>@MSOUTL.OLB</t>
  </si>
  <si>
    <t>File166</t>
  </si>
  <si>
    <t>@tidate8.ocx</t>
  </si>
  <si>
    <t>File167</t>
  </si>
  <si>
    <t>@tinumb8.ocx</t>
  </si>
  <si>
    <t>File168</t>
  </si>
  <si>
    <t>@crviewer.dll</t>
  </si>
  <si>
    <t>File169</t>
  </si>
  <si>
    <t>@craxdrt.dll</t>
  </si>
  <si>
    <t>File170</t>
  </si>
  <si>
    <t>@craxddrt.dll</t>
  </si>
  <si>
    <t>File171</t>
  </si>
  <si>
    <t>@scrrun.dll</t>
  </si>
  <si>
    <t>File172</t>
  </si>
  <si>
    <t>@msado28.tlb</t>
  </si>
  <si>
    <t>File173</t>
  </si>
  <si>
    <t>@mhfram32.ocx</t>
  </si>
  <si>
    <t>File174</t>
  </si>
  <si>
    <t>@shlwapi.dll</t>
  </si>
  <si>
    <t>File175</t>
  </si>
  <si>
    <t>@EasyPublish.exe</t>
  </si>
  <si>
    <t>1/25/22 4:38:52 PM</t>
  </si>
  <si>
    <t>21.10.0.19</t>
  </si>
  <si>
    <t>@EasyPrint</t>
  </si>
  <si>
    <t>jpeg</t>
  </si>
  <si>
    <t>@LOGO000</t>
  </si>
  <si>
    <t>jpg</t>
  </si>
  <si>
    <t>@Yellow</t>
  </si>
  <si>
    <t>bmp</t>
  </si>
  <si>
    <t>@Upload</t>
  </si>
  <si>
    <t>@Stop</t>
  </si>
  <si>
    <t>@Start</t>
  </si>
  <si>
    <t>@search</t>
  </si>
  <si>
    <t>@Save</t>
  </si>
  <si>
    <t>@Run</t>
  </si>
  <si>
    <t>@Refresh</t>
  </si>
  <si>
    <t>ico</t>
  </si>
  <si>
    <t>@Red</t>
  </si>
  <si>
    <t>@Prior</t>
  </si>
  <si>
    <t>@Print</t>
  </si>
  <si>
    <t>@Preview</t>
  </si>
  <si>
    <t>@Pause</t>
  </si>
  <si>
    <t>@Open</t>
  </si>
  <si>
    <t>@Next</t>
  </si>
  <si>
    <t>@New</t>
  </si>
  <si>
    <t>@Mail</t>
  </si>
  <si>
    <t>@LOGP541</t>
  </si>
  <si>
    <t>@Last</t>
  </si>
  <si>
    <t>@ICON1</t>
  </si>
  <si>
    <t>@ICON</t>
  </si>
  <si>
    <t>png</t>
  </si>
  <si>
    <t>@Green</t>
  </si>
  <si>
    <t>@First</t>
  </si>
  <si>
    <t>@FilterCol</t>
  </si>
  <si>
    <t>@Filter</t>
  </si>
  <si>
    <t>@Exit</t>
  </si>
  <si>
    <t>@Excel</t>
  </si>
  <si>
    <t>@EasyPublish</t>
  </si>
  <si>
    <t>@Delete</t>
  </si>
  <si>
    <t>@Copy</t>
  </si>
  <si>
    <t>@Cancel</t>
  </si>
  <si>
    <t>@Production Planning</t>
  </si>
  <si>
    <t>xlsx</t>
  </si>
  <si>
    <t>@Print Order Status Register</t>
  </si>
  <si>
    <t>@Plate Usage Register</t>
  </si>
  <si>
    <t>@Pending Payment Register</t>
  </si>
  <si>
    <t>@Paper Stock Register</t>
  </si>
  <si>
    <t>@Paper Issue Register</t>
  </si>
  <si>
    <t>@Paper Confirmation Letter</t>
  </si>
  <si>
    <t>@Opening Balance</t>
  </si>
  <si>
    <t>@Manuscript Status Register</t>
  </si>
  <si>
    <t>@Item Weight</t>
  </si>
  <si>
    <t>xlsm</t>
  </si>
  <si>
    <t>@Item List</t>
  </si>
  <si>
    <t>@Imposition</t>
  </si>
  <si>
    <t>@Cost Sheet</t>
  </si>
  <si>
    <t>@Budget Report</t>
  </si>
  <si>
    <t>xls</t>
  </si>
  <si>
    <t>@Box Label</t>
  </si>
  <si>
    <t>.jpeg,ICON,</t>
  </si>
  <si>
    <t>.jpeg,$(AppPath),</t>
  </si>
  <si>
    <t>.jpg,ICON,</t>
  </si>
  <si>
    <t>.jpg,$(AppPath),</t>
  </si>
  <si>
    <t>.bmp,ICON,</t>
  </si>
  <si>
    <t>.bmp,$(AppPath),</t>
  </si>
  <si>
    <t>.ico,ICON,</t>
  </si>
  <si>
    <t>.ico,$(AppPath),</t>
  </si>
  <si>
    <t>.png,ICON,</t>
  </si>
  <si>
    <t>.png,$(AppPath),</t>
  </si>
  <si>
    <t>.xlsx,Template,</t>
  </si>
  <si>
    <t>.xlsx,$(AppPath),</t>
  </si>
  <si>
    <t>.xlsm,Template,</t>
  </si>
  <si>
    <t>.xlsm,$(AppPath),</t>
  </si>
  <si>
    <t>.xls,Template,</t>
  </si>
  <si>
    <t>.xls,$(AppPath),</t>
  </si>
  <si>
    <t>,ICON,</t>
  </si>
  <si>
    <t>,$(AppPath),</t>
  </si>
  <si>
    <t>,Template,</t>
  </si>
  <si>
    <t>Job Work (Local GST 12%)</t>
  </si>
  <si>
    <t>Job Work (Interstate IGST 12%)</t>
  </si>
  <si>
    <t>Job Work Books (Local GST 5%)</t>
  </si>
  <si>
    <t>Sales (Local GST 18%)</t>
  </si>
  <si>
    <t>Sales (Interstate IGST 18%)</t>
  </si>
  <si>
    <t>Interstate IGST NIL</t>
  </si>
  <si>
    <t>Job Work Books (Interstate IGST 5%)</t>
  </si>
  <si>
    <t>S.No</t>
  </si>
  <si>
    <t>State Name</t>
  </si>
  <si>
    <t>Alpha Code</t>
  </si>
  <si>
    <t>GST State Code</t>
  </si>
  <si>
    <t>Andaman and Nicobar Islands</t>
  </si>
  <si>
    <t>AN</t>
  </si>
  <si>
    <t>Andhra Pradesh</t>
  </si>
  <si>
    <t>AP</t>
  </si>
  <si>
    <t>Arunachal Pradesh</t>
  </si>
  <si>
    <t>AR</t>
  </si>
  <si>
    <t>Assam</t>
  </si>
  <si>
    <t>AS</t>
  </si>
  <si>
    <t>Bihar</t>
  </si>
  <si>
    <t>BR</t>
  </si>
  <si>
    <t>Chandigarh</t>
  </si>
  <si>
    <t>CH</t>
  </si>
  <si>
    <t>Chhattisgarh</t>
  </si>
  <si>
    <t>CG</t>
  </si>
  <si>
    <t>Dadra and Nagar Haveli</t>
  </si>
  <si>
    <t>Daman and Diu</t>
  </si>
  <si>
    <t>DD</t>
  </si>
  <si>
    <t>Delhi</t>
  </si>
  <si>
    <t>DL</t>
  </si>
  <si>
    <t>Goa</t>
  </si>
  <si>
    <t>GA</t>
  </si>
  <si>
    <t>Gujarat</t>
  </si>
  <si>
    <t>GJ</t>
  </si>
  <si>
    <t>Haryana</t>
  </si>
  <si>
    <t>HR</t>
  </si>
  <si>
    <t>Himachal Pradesh</t>
  </si>
  <si>
    <t>HP</t>
  </si>
  <si>
    <t>Jammu and Kashmir</t>
  </si>
  <si>
    <t>JK</t>
  </si>
  <si>
    <t>Jharkhand</t>
  </si>
  <si>
    <t>JH</t>
  </si>
  <si>
    <t>Karnataka</t>
  </si>
  <si>
    <t>KA</t>
  </si>
  <si>
    <t>Kerala</t>
  </si>
  <si>
    <t>KL</t>
  </si>
  <si>
    <t>Ladakh</t>
  </si>
  <si>
    <t>LA</t>
  </si>
  <si>
    <t>Lakshadweep</t>
  </si>
  <si>
    <t>LD</t>
  </si>
  <si>
    <t>Madhya Pradesh</t>
  </si>
  <si>
    <t>MP</t>
  </si>
  <si>
    <t>Maharashtra</t>
  </si>
  <si>
    <t>MH</t>
  </si>
  <si>
    <t>Manipur</t>
  </si>
  <si>
    <t>MN</t>
  </si>
  <si>
    <t>Meghalaya</t>
  </si>
  <si>
    <t>Mizoram</t>
  </si>
  <si>
    <t>MZ</t>
  </si>
  <si>
    <t>Nagaland</t>
  </si>
  <si>
    <t>NL</t>
  </si>
  <si>
    <t>Odisha</t>
  </si>
  <si>
    <t>OR</t>
  </si>
  <si>
    <t>Other Territory</t>
  </si>
  <si>
    <t>OT</t>
  </si>
  <si>
    <t>Puducherry</t>
  </si>
  <si>
    <t>PY</t>
  </si>
  <si>
    <t>Punjab</t>
  </si>
  <si>
    <t>PB</t>
  </si>
  <si>
    <t>Rajasthan</t>
  </si>
  <si>
    <t>RJ</t>
  </si>
  <si>
    <t>Sikkim</t>
  </si>
  <si>
    <t>SK</t>
  </si>
  <si>
    <t>Tamil Nadu</t>
  </si>
  <si>
    <t>TN</t>
  </si>
  <si>
    <t>Telangana</t>
  </si>
  <si>
    <t>TS</t>
  </si>
  <si>
    <t>Tripura</t>
  </si>
  <si>
    <t>TR</t>
  </si>
  <si>
    <t>Uttar Pradesh</t>
  </si>
  <si>
    <t>UP</t>
  </si>
  <si>
    <t>Uttarakhand</t>
  </si>
  <si>
    <t>UA</t>
  </si>
  <si>
    <t>West Bengal</t>
  </si>
  <si>
    <t>Foreign Country</t>
  </si>
  <si>
    <t>FC</t>
  </si>
  <si>
    <t>*56001</t>
  </si>
  <si>
    <t>*56002</t>
  </si>
  <si>
    <t>*56003</t>
  </si>
  <si>
    <t>*56004</t>
  </si>
  <si>
    <t>*56005</t>
  </si>
  <si>
    <t>*56006</t>
  </si>
  <si>
    <t>*56007</t>
  </si>
  <si>
    <t>*56008</t>
  </si>
  <si>
    <t>*56009</t>
  </si>
  <si>
    <t>*56010</t>
  </si>
  <si>
    <t>*56011</t>
  </si>
  <si>
    <t>*56012</t>
  </si>
  <si>
    <t>*56013</t>
  </si>
  <si>
    <t>*56014</t>
  </si>
  <si>
    <t>*56015</t>
  </si>
  <si>
    <t>*56016</t>
  </si>
  <si>
    <t>*56017</t>
  </si>
  <si>
    <t>*56018</t>
  </si>
  <si>
    <t>*56019</t>
  </si>
  <si>
    <t>*56020</t>
  </si>
  <si>
    <t>*56021</t>
  </si>
  <si>
    <t>*56022</t>
  </si>
  <si>
    <t>*56023</t>
  </si>
  <si>
    <t>*56024</t>
  </si>
  <si>
    <t>*56025</t>
  </si>
  <si>
    <t>*56026</t>
  </si>
  <si>
    <t>*56027</t>
  </si>
  <si>
    <t>*56028</t>
  </si>
  <si>
    <t>*56029</t>
  </si>
  <si>
    <t>*56030</t>
  </si>
  <si>
    <t>*56031</t>
  </si>
  <si>
    <t>*56032</t>
  </si>
  <si>
    <t>*56033</t>
  </si>
  <si>
    <t>*56034</t>
  </si>
  <si>
    <t>*56035</t>
  </si>
  <si>
    <t>*56036</t>
  </si>
  <si>
    <t>*56037</t>
  </si>
  <si>
    <t>*56038</t>
  </si>
  <si>
    <t>*56039</t>
  </si>
  <si>
    <t>*56000</t>
  </si>
  <si>
    <t>*25019</t>
  </si>
  <si>
    <t>Numbers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</si>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</sst>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d\,\ mmmm\ dd\,\ yyyy"/>
    <numFmt numFmtId="165" formatCode="0.00\ &quot;inch&quot;"/>
    <numFmt numFmtId="166" formatCode="0.00\ &quot;cm.&quot;"/>
    <numFmt numFmtId="167" formatCode="0.000\ &quot;Kg.&quot;"/>
    <numFmt numFmtId="168" formatCode="#,###\ &quot;'Days&quot;"/>
  </numFmts>
  <fonts count="4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color theme="1"/>
      <name val="Calibri"/>
      <family val="2"/>
      <scheme val="minor"/>
    </font>
    <font>
      <sz val="11"/>
      <color indexed="8"/>
      <name val="Calibri"/>
      <family val="2"/>
    </font>
    <font>
      <sz val="10"/>
      <color indexed="8"/>
      <name val="Arial"/>
      <family val="2"/>
    </font>
    <font>
      <sz val="11"/>
      <color rgb="FFFF0000"/>
      <name val="Calibri"/>
      <family val="2"/>
    </font>
    <font>
      <sz val="11"/>
      <color theme="1"/>
      <name val="Calibri"/>
      <family val="2"/>
    </font>
    <font>
      <sz val="11"/>
      <name val="Calibri"/>
      <family val="2"/>
    </font>
    <font>
      <sz val="11"/>
      <name val="Calibri"/>
      <family val="2"/>
      <scheme val="minor"/>
    </font>
    <font>
      <sz val="11"/>
      <color indexed="8"/>
      <name val="Calibri"/>
      <family val="2"/>
    </font>
    <font>
      <sz val="10"/>
      <color indexed="8"/>
      <name val="Arial"/>
      <family val="2"/>
    </font>
    <font>
      <b/>
      <sz val="12"/>
      <color theme="0"/>
      <name val="Calibri"/>
      <family val="2"/>
      <scheme val="minor"/>
    </font>
    <font>
      <sz val="14"/>
      <color theme="1"/>
      <name val="Calibri"/>
      <family val="2"/>
      <scheme val="minor"/>
    </font>
    <font>
      <sz val="14"/>
      <name val="Calibri"/>
      <family val="2"/>
      <scheme val="minor"/>
    </font>
    <font>
      <sz val="14"/>
      <color indexed="8"/>
      <name val="Calibri"/>
      <family val="2"/>
    </font>
    <font>
      <sz val="14"/>
      <color rgb="FFFF0000"/>
      <name val="Calibri"/>
      <family val="2"/>
    </font>
    <font>
      <sz val="14"/>
      <color theme="1"/>
      <name val="Calibri"/>
      <family val="2"/>
    </font>
    <font>
      <sz val="8"/>
      <name val="Calibri"/>
      <family val="2"/>
      <scheme val="minor"/>
    </font>
    <font>
      <sz val="10"/>
      <color indexed="8"/>
      <name val="Arial"/>
      <family val="2"/>
    </font>
    <font>
      <sz val="11"/>
      <color indexed="8"/>
      <name val="Calibri"/>
      <family val="2"/>
    </font>
    <font>
      <sz val="12"/>
      <color theme="1"/>
      <name val="Calibri"/>
      <family val="2"/>
      <scheme val="minor"/>
    </font>
    <font>
      <sz val="12"/>
      <color indexed="8"/>
      <name val="Calibri"/>
      <family val="2"/>
    </font>
    <font>
      <sz val="12"/>
      <color rgb="FFFF0000"/>
      <name val="Calibri"/>
      <family val="2"/>
    </font>
    <font>
      <sz val="12"/>
      <color theme="1"/>
      <name val="Calibri"/>
      <family val="2"/>
    </font>
    <font>
      <sz val="12"/>
      <name val="Calibri"/>
      <family val="2"/>
    </font>
    <font>
      <b/>
      <sz val="10"/>
      <color theme="1"/>
      <name val="Calibri"/>
      <family val="2"/>
    </font>
    <font>
      <sz val="11"/>
      <color rgb="FF00B050"/>
      <name val="Calibri"/>
      <family val="2"/>
      <scheme val="minor"/>
    </font>
    <font>
      <b/>
      <u/>
      <sz val="10"/>
      <color indexed="12"/>
      <name val="Calibri"/>
      <family val="2"/>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0"/>
      <name val="Calibri"/>
      <family val="2"/>
      <scheme val="minor"/>
    </font>
    <font>
      <sz val="11"/>
      <color rgb="FF0D0F2F"/>
      <name val="Rubik"/>
    </font>
    <font>
      <sz val="11"/>
      <color rgb="FF0070C0"/>
      <name val="Calibri"/>
      <family val="2"/>
      <scheme val="minor"/>
    </font>
    <font>
      <sz val="11"/>
      <color rgb="FFC00000"/>
      <name val="Calibri"/>
      <family val="2"/>
      <scheme val="minor"/>
    </font>
    <font>
      <sz val="10"/>
      <color theme="1"/>
      <name val="Calibri"/>
      <family val="2"/>
      <scheme val="minor"/>
    </font>
    <font>
      <sz val="11"/>
      <color rgb="FF009999"/>
      <name val="Calibri"/>
      <family val="2"/>
      <scheme val="minor"/>
    </font>
    <font>
      <b/>
      <sz val="11"/>
      <color theme="1"/>
      <name val="Arial"/>
      <family val="2"/>
    </font>
    <font>
      <sz val="11"/>
      <color theme="1"/>
      <name val="Arial"/>
      <family val="2"/>
    </font>
  </fonts>
  <fills count="3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indexed="22"/>
        <bgColor indexed="0"/>
      </patternFill>
    </fill>
    <fill>
      <patternFill patternType="solid">
        <fgColor rgb="FFFF3399"/>
        <bgColor indexed="64"/>
      </patternFill>
    </fill>
    <fill>
      <patternFill patternType="solid">
        <fgColor rgb="FFFF0000"/>
        <bgColor indexed="64"/>
      </patternFill>
    </fill>
    <fill>
      <patternFill patternType="solid">
        <fgColor rgb="FF92D050"/>
        <bgColor indexed="64"/>
      </patternFill>
    </fill>
    <fill>
      <patternFill patternType="solid">
        <fgColor rgb="FFCCFF66"/>
        <bgColor indexed="64"/>
      </patternFill>
    </fill>
    <fill>
      <patternFill patternType="solid">
        <fgColor rgb="FFF6FBFC"/>
        <bgColor indexed="64"/>
      </patternFill>
    </fill>
    <fill>
      <patternFill patternType="solid">
        <fgColor rgb="FFFFCC66"/>
        <bgColor indexed="64"/>
      </patternFill>
    </fill>
    <fill>
      <patternFill patternType="solid">
        <fgColor rgb="FFFFF6DD"/>
        <bgColor indexed="64"/>
      </patternFill>
    </fill>
    <fill>
      <patternFill patternType="solid">
        <fgColor rgb="FFD1E8FF"/>
        <bgColor indexed="64"/>
      </patternFill>
    </fill>
    <fill>
      <patternFill patternType="solid">
        <fgColor rgb="FFECF5E7"/>
        <bgColor indexed="64"/>
      </patternFill>
    </fill>
    <fill>
      <patternFill patternType="solid">
        <fgColor rgb="FFFFF5E1"/>
        <bgColor indexed="64"/>
      </patternFill>
    </fill>
    <fill>
      <patternFill patternType="solid">
        <fgColor indexed="9"/>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00FF00"/>
        <bgColor indexed="64"/>
      </patternFill>
    </fill>
    <fill>
      <patternFill patternType="solid">
        <fgColor rgb="FF66FF99"/>
        <bgColor indexed="64"/>
      </patternFill>
    </fill>
    <fill>
      <patternFill patternType="solid">
        <fgColor theme="4" tint="0.79998168889431442"/>
        <bgColor theme="4" tint="0.79998168889431442"/>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theme="4" tint="0.39997558519241921"/>
      </bottom>
      <diagonal/>
    </border>
    <border>
      <left/>
      <right style="medium">
        <color rgb="FFAEAFB8"/>
      </right>
      <top/>
      <bottom style="medium">
        <color rgb="FFAEAFB8"/>
      </bottom>
      <diagonal/>
    </border>
  </borders>
  <cellStyleXfs count="10">
    <xf numFmtId="0" fontId="0" fillId="0" borderId="0"/>
    <xf numFmtId="0" fontId="7" fillId="0" borderId="0"/>
    <xf numFmtId="0" fontId="7" fillId="0" borderId="0"/>
    <xf numFmtId="0" fontId="13" fillId="0" borderId="0"/>
    <xf numFmtId="0" fontId="13" fillId="0" borderId="0"/>
    <xf numFmtId="0" fontId="13" fillId="0" borderId="0"/>
    <xf numFmtId="0" fontId="21" fillId="0" borderId="0"/>
    <xf numFmtId="0" fontId="7" fillId="0" borderId="0"/>
    <xf numFmtId="9" fontId="5" fillId="0" borderId="0" applyFont="0" applyFill="0" applyBorder="0" applyAlignment="0" applyProtection="0"/>
    <xf numFmtId="0" fontId="36" fillId="0" borderId="0" applyNumberFormat="0" applyFill="0" applyBorder="0" applyAlignment="0" applyProtection="0"/>
  </cellStyleXfs>
  <cellXfs count="529">
    <xf numFmtId="0" fontId="0" fillId="0" borderId="0" xfId="0"/>
    <xf numFmtId="0" fontId="0" fillId="2" borderId="1" xfId="0" applyFill="1" applyBorder="1"/>
    <xf numFmtId="0" fontId="0" fillId="2" borderId="1" xfId="0" quotePrefix="1" applyFill="1" applyBorder="1"/>
    <xf numFmtId="0" fontId="0" fillId="2" borderId="1" xfId="0" applyFill="1" applyBorder="1" applyAlignment="1"/>
    <xf numFmtId="0" fontId="0" fillId="2" borderId="1" xfId="0" applyFill="1" applyBorder="1" applyAlignment="1">
      <alignment horizontal="left"/>
    </xf>
    <xf numFmtId="0" fontId="0" fillId="2" borderId="5" xfId="0" quotePrefix="1" applyFill="1" applyBorder="1"/>
    <xf numFmtId="0" fontId="0" fillId="2" borderId="13" xfId="0" applyFill="1" applyBorder="1"/>
    <xf numFmtId="0" fontId="0" fillId="2" borderId="15" xfId="0" quotePrefix="1" applyFill="1" applyBorder="1"/>
    <xf numFmtId="0" fontId="0" fillId="2" borderId="16" xfId="0" applyFill="1" applyBorder="1"/>
    <xf numFmtId="0" fontId="0" fillId="2" borderId="18" xfId="0" quotePrefix="1" applyFill="1" applyBorder="1"/>
    <xf numFmtId="0" fontId="0" fillId="2" borderId="19" xfId="0" applyFill="1" applyBorder="1" applyAlignment="1">
      <alignment horizontal="left"/>
    </xf>
    <xf numFmtId="0" fontId="0" fillId="0" borderId="0" xfId="0" applyFill="1" applyBorder="1" applyAlignment="1">
      <alignment horizontal="left"/>
    </xf>
    <xf numFmtId="0" fontId="0" fillId="2" borderId="9" xfId="0" applyFill="1" applyBorder="1" applyAlignment="1">
      <alignment horizontal="center"/>
    </xf>
    <xf numFmtId="0" fontId="0" fillId="2" borderId="3" xfId="0" applyFill="1" applyBorder="1" applyAlignment="1">
      <alignment horizontal="center"/>
    </xf>
    <xf numFmtId="0" fontId="0" fillId="2" borderId="21" xfId="0" applyFill="1" applyBorder="1"/>
    <xf numFmtId="0" fontId="0" fillId="2" borderId="15" xfId="0" applyFill="1" applyBorder="1"/>
    <xf numFmtId="0" fontId="0" fillId="2" borderId="5" xfId="0" applyFill="1" applyBorder="1"/>
    <xf numFmtId="0" fontId="0" fillId="2" borderId="18" xfId="0" applyFill="1" applyBorder="1"/>
    <xf numFmtId="0" fontId="0" fillId="2" borderId="23" xfId="0" applyFill="1" applyBorder="1"/>
    <xf numFmtId="0" fontId="0" fillId="2" borderId="6" xfId="0" quotePrefix="1" applyFill="1" applyBorder="1"/>
    <xf numFmtId="0" fontId="0" fillId="2" borderId="7" xfId="0" quotePrefix="1" applyFill="1" applyBorder="1"/>
    <xf numFmtId="0" fontId="0" fillId="2" borderId="8" xfId="0" quotePrefix="1" applyFill="1" applyBorder="1"/>
    <xf numFmtId="0" fontId="0" fillId="2" borderId="22" xfId="0" quotePrefix="1" applyFill="1" applyBorder="1"/>
    <xf numFmtId="0" fontId="0" fillId="2" borderId="2" xfId="0" quotePrefix="1" applyFill="1" applyBorder="1"/>
    <xf numFmtId="0" fontId="0" fillId="2" borderId="27" xfId="0" quotePrefix="1" applyFill="1" applyBorder="1"/>
    <xf numFmtId="0" fontId="0" fillId="0" borderId="0" xfId="0" quotePrefix="1" applyFill="1" applyBorder="1"/>
    <xf numFmtId="0" fontId="0" fillId="2" borderId="4" xfId="0" applyFill="1" applyBorder="1"/>
    <xf numFmtId="0" fontId="0" fillId="2" borderId="28" xfId="0" applyFill="1" applyBorder="1"/>
    <xf numFmtId="0" fontId="0" fillId="2" borderId="30" xfId="0" quotePrefix="1" applyFill="1" applyBorder="1"/>
    <xf numFmtId="0" fontId="0" fillId="2" borderId="0" xfId="0" applyFill="1" applyBorder="1"/>
    <xf numFmtId="0" fontId="0" fillId="2" borderId="0" xfId="0" applyFill="1" applyBorder="1" applyAlignment="1"/>
    <xf numFmtId="0" fontId="0" fillId="2" borderId="31" xfId="0" applyFill="1" applyBorder="1"/>
    <xf numFmtId="0" fontId="0" fillId="2" borderId="32" xfId="0" applyFill="1" applyBorder="1" applyAlignment="1">
      <alignment horizontal="center"/>
    </xf>
    <xf numFmtId="0" fontId="0" fillId="2" borderId="34" xfId="0" applyFill="1" applyBorder="1"/>
    <xf numFmtId="0" fontId="0" fillId="2" borderId="35" xfId="0" applyFill="1" applyBorder="1"/>
    <xf numFmtId="0" fontId="0" fillId="2" borderId="19" xfId="0" applyFill="1" applyBorder="1"/>
    <xf numFmtId="0" fontId="0" fillId="2" borderId="36" xfId="0" applyFill="1" applyBorder="1"/>
    <xf numFmtId="0" fontId="0" fillId="2" borderId="37" xfId="0" quotePrefix="1" applyFill="1" applyBorder="1"/>
    <xf numFmtId="0" fontId="0" fillId="2" borderId="38" xfId="0" quotePrefix="1" applyFill="1" applyBorder="1"/>
    <xf numFmtId="0" fontId="0" fillId="2" borderId="37" xfId="0" applyFill="1" applyBorder="1" applyAlignment="1">
      <alignment horizontal="left"/>
    </xf>
    <xf numFmtId="0" fontId="0" fillId="2" borderId="4" xfId="0" applyFill="1" applyBorder="1" applyAlignment="1">
      <alignment horizontal="left"/>
    </xf>
    <xf numFmtId="0" fontId="0" fillId="2" borderId="38" xfId="0" applyFill="1" applyBorder="1" applyAlignment="1">
      <alignment horizontal="left"/>
    </xf>
    <xf numFmtId="0" fontId="0" fillId="2" borderId="42" xfId="0" quotePrefix="1" applyFill="1" applyBorder="1"/>
    <xf numFmtId="0" fontId="0" fillId="2" borderId="36" xfId="0" applyFill="1" applyBorder="1" applyAlignment="1">
      <alignment horizontal="left"/>
    </xf>
    <xf numFmtId="0" fontId="0" fillId="2" borderId="45" xfId="0" quotePrefix="1" applyFill="1" applyBorder="1"/>
    <xf numFmtId="0" fontId="0" fillId="2" borderId="24" xfId="0" quotePrefix="1" applyFill="1" applyBorder="1"/>
    <xf numFmtId="0" fontId="0" fillId="2" borderId="46" xfId="0" applyFill="1" applyBorder="1" applyAlignment="1">
      <alignment horizontal="center"/>
    </xf>
    <xf numFmtId="0" fontId="0" fillId="2" borderId="11" xfId="0" applyFill="1" applyBorder="1" applyAlignment="1">
      <alignment horizontal="center"/>
    </xf>
    <xf numFmtId="0" fontId="0" fillId="2" borderId="41" xfId="0" quotePrefix="1" applyFill="1" applyBorder="1"/>
    <xf numFmtId="0" fontId="2" fillId="2" borderId="14" xfId="0" quotePrefix="1" applyFont="1" applyFill="1" applyBorder="1"/>
    <xf numFmtId="0" fontId="0" fillId="2" borderId="26" xfId="0" applyFill="1" applyBorder="1" applyAlignment="1">
      <alignment horizontal="center"/>
    </xf>
    <xf numFmtId="0" fontId="0" fillId="2" borderId="17" xfId="0" applyFill="1" applyBorder="1"/>
    <xf numFmtId="0" fontId="0" fillId="2" borderId="47" xfId="0" applyFill="1" applyBorder="1" applyAlignment="1">
      <alignment horizontal="center"/>
    </xf>
    <xf numFmtId="0" fontId="0" fillId="2" borderId="33" xfId="0" applyFill="1" applyBorder="1"/>
    <xf numFmtId="0" fontId="0" fillId="2" borderId="39" xfId="0" applyFill="1" applyBorder="1"/>
    <xf numFmtId="0" fontId="1" fillId="2" borderId="2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6" xfId="0" applyFont="1" applyFill="1" applyBorder="1" applyAlignment="1">
      <alignment horizontal="center"/>
    </xf>
    <xf numFmtId="0" fontId="0" fillId="2" borderId="12" xfId="0" quotePrefix="1" applyFill="1" applyBorder="1"/>
    <xf numFmtId="0" fontId="0" fillId="2" borderId="17" xfId="0" quotePrefix="1" applyFill="1" applyBorder="1"/>
    <xf numFmtId="0" fontId="0" fillId="2" borderId="44" xfId="0" applyFill="1" applyBorder="1"/>
    <xf numFmtId="0" fontId="2" fillId="2" borderId="38" xfId="0" quotePrefix="1" applyFont="1" applyFill="1" applyBorder="1"/>
    <xf numFmtId="0" fontId="0" fillId="0" borderId="0" xfId="0" applyFill="1" applyBorder="1"/>
    <xf numFmtId="0" fontId="0" fillId="0" borderId="0" xfId="0" applyFill="1" applyBorder="1" applyAlignment="1">
      <alignment horizontal="center"/>
    </xf>
    <xf numFmtId="0" fontId="1" fillId="0" borderId="0" xfId="0" applyFont="1" applyFill="1" applyBorder="1" applyAlignment="1">
      <alignment horizontal="center"/>
    </xf>
    <xf numFmtId="0" fontId="0" fillId="2" borderId="49" xfId="0" quotePrefix="1" applyFill="1" applyBorder="1"/>
    <xf numFmtId="0" fontId="0" fillId="2" borderId="40" xfId="0" applyFill="1" applyBorder="1"/>
    <xf numFmtId="0" fontId="2" fillId="2" borderId="1" xfId="0" applyFont="1" applyFill="1" applyBorder="1"/>
    <xf numFmtId="0" fontId="0" fillId="0" borderId="0" xfId="0" applyAlignment="1">
      <alignment horizontal="center"/>
    </xf>
    <xf numFmtId="0" fontId="0" fillId="3" borderId="0" xfId="0" applyFill="1" applyAlignment="1">
      <alignment horizontal="center"/>
    </xf>
    <xf numFmtId="0" fontId="0" fillId="3" borderId="23" xfId="0" applyFill="1" applyBorder="1" applyAlignment="1">
      <alignment horizontal="center"/>
    </xf>
    <xf numFmtId="0" fontId="0" fillId="3" borderId="29"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6" xfId="0" applyFill="1" applyBorder="1" applyAlignment="1">
      <alignment horizontal="center"/>
    </xf>
    <xf numFmtId="0" fontId="0" fillId="2" borderId="3" xfId="0" quotePrefix="1" applyFill="1" applyBorder="1"/>
    <xf numFmtId="0" fontId="0" fillId="2" borderId="23" xfId="0" quotePrefix="1" applyFill="1" applyBorder="1"/>
    <xf numFmtId="0" fontId="0" fillId="2" borderId="42" xfId="0" quotePrefix="1" applyFill="1" applyBorder="1" applyAlignment="1">
      <alignment wrapText="1"/>
    </xf>
    <xf numFmtId="0" fontId="0" fillId="2" borderId="9" xfId="0" quotePrefix="1" applyFill="1" applyBorder="1"/>
    <xf numFmtId="0" fontId="0" fillId="2" borderId="6" xfId="0" applyFill="1" applyBorder="1"/>
    <xf numFmtId="0" fontId="0" fillId="2" borderId="48" xfId="0" applyFill="1" applyBorder="1" applyAlignment="1">
      <alignment horizontal="left"/>
    </xf>
    <xf numFmtId="0" fontId="0" fillId="3" borderId="46" xfId="0" applyFill="1" applyBorder="1" applyAlignment="1">
      <alignment horizontal="center"/>
    </xf>
    <xf numFmtId="0" fontId="0" fillId="3" borderId="43" xfId="0" applyFill="1" applyBorder="1" applyAlignment="1">
      <alignment horizontal="center"/>
    </xf>
    <xf numFmtId="0" fontId="0" fillId="2" borderId="7" xfId="0" applyFill="1" applyBorder="1"/>
    <xf numFmtId="0" fontId="0" fillId="3" borderId="13" xfId="0" applyFill="1" applyBorder="1" applyAlignment="1">
      <alignment horizontal="center"/>
    </xf>
    <xf numFmtId="0" fontId="0" fillId="2" borderId="8" xfId="0" applyFill="1" applyBorder="1"/>
    <xf numFmtId="0" fontId="0" fillId="3" borderId="16" xfId="0" applyFill="1" applyBorder="1" applyAlignment="1">
      <alignment horizontal="center"/>
    </xf>
    <xf numFmtId="0" fontId="0" fillId="3" borderId="19" xfId="0" applyFill="1" applyBorder="1" applyAlignment="1">
      <alignment horizontal="center"/>
    </xf>
    <xf numFmtId="0" fontId="0" fillId="3" borderId="50" xfId="0" applyFill="1" applyBorder="1" applyAlignment="1">
      <alignment horizontal="center"/>
    </xf>
    <xf numFmtId="0" fontId="0" fillId="2" borderId="20" xfId="0" applyFill="1" applyBorder="1"/>
    <xf numFmtId="0" fontId="0" fillId="2" borderId="14" xfId="0" applyFill="1" applyBorder="1"/>
    <xf numFmtId="0" fontId="0" fillId="2" borderId="20" xfId="0" quotePrefix="1" applyFill="1" applyBorder="1"/>
    <xf numFmtId="0" fontId="0" fillId="3" borderId="21" xfId="0" applyFill="1" applyBorder="1" applyAlignment="1">
      <alignment horizontal="center"/>
    </xf>
    <xf numFmtId="0" fontId="0" fillId="2" borderId="2" xfId="0" applyFill="1" applyBorder="1" applyAlignment="1">
      <alignment horizontal="left"/>
    </xf>
    <xf numFmtId="0" fontId="0" fillId="0" borderId="26" xfId="0" applyBorder="1"/>
    <xf numFmtId="0" fontId="0" fillId="0" borderId="51" xfId="0" applyBorder="1"/>
    <xf numFmtId="0" fontId="2" fillId="3" borderId="18" xfId="0" applyFont="1" applyFill="1" applyBorder="1"/>
    <xf numFmtId="0" fontId="2" fillId="2" borderId="18" xfId="0" applyFont="1" applyFill="1" applyBorder="1"/>
    <xf numFmtId="0" fontId="2" fillId="3" borderId="51" xfId="0" applyFont="1" applyFill="1" applyBorder="1" applyAlignment="1">
      <alignment horizontal="center"/>
    </xf>
    <xf numFmtId="0" fontId="2" fillId="2" borderId="23" xfId="0" applyFont="1" applyFill="1" applyBorder="1"/>
    <xf numFmtId="0" fontId="2" fillId="3" borderId="52" xfId="0" applyFont="1" applyFill="1" applyBorder="1" applyAlignment="1">
      <alignment horizontal="center"/>
    </xf>
    <xf numFmtId="0" fontId="4" fillId="3" borderId="26" xfId="0" applyFont="1"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xf numFmtId="0" fontId="0" fillId="4" borderId="1" xfId="0" quotePrefix="1" applyFill="1" applyBorder="1"/>
    <xf numFmtId="0" fontId="2" fillId="2" borderId="5" xfId="0" quotePrefix="1" applyFont="1" applyFill="1" applyBorder="1"/>
    <xf numFmtId="0" fontId="2" fillId="2" borderId="48" xfId="0" quotePrefix="1" applyFont="1" applyFill="1" applyBorder="1"/>
    <xf numFmtId="0" fontId="2" fillId="2" borderId="4" xfId="0" quotePrefix="1" applyFont="1" applyFill="1" applyBorder="1"/>
    <xf numFmtId="0" fontId="2" fillId="2" borderId="36" xfId="0" quotePrefix="1" applyFont="1" applyFill="1" applyBorder="1"/>
    <xf numFmtId="0" fontId="2" fillId="3" borderId="23" xfId="0" applyFont="1" applyFill="1" applyBorder="1"/>
    <xf numFmtId="0" fontId="0" fillId="2" borderId="26" xfId="0" applyFill="1" applyBorder="1"/>
    <xf numFmtId="0" fontId="2" fillId="2" borderId="36" xfId="0" applyFont="1" applyFill="1" applyBorder="1"/>
    <xf numFmtId="0" fontId="2" fillId="0" borderId="0" xfId="0" applyFont="1" applyFill="1" applyBorder="1"/>
    <xf numFmtId="0" fontId="0" fillId="2" borderId="47" xfId="0" applyFill="1" applyBorder="1"/>
    <xf numFmtId="0" fontId="0" fillId="3" borderId="39" xfId="0" applyFill="1" applyBorder="1" applyAlignment="1">
      <alignment horizontal="center"/>
    </xf>
    <xf numFmtId="0" fontId="0" fillId="4" borderId="18" xfId="0" applyFill="1" applyBorder="1"/>
    <xf numFmtId="0" fontId="1" fillId="2" borderId="18" xfId="0" applyFont="1" applyFill="1" applyBorder="1"/>
    <xf numFmtId="0" fontId="3" fillId="2" borderId="18" xfId="0" applyFont="1" applyFill="1" applyBorder="1"/>
    <xf numFmtId="0" fontId="1" fillId="2" borderId="34" xfId="0" applyFont="1" applyFill="1" applyBorder="1"/>
    <xf numFmtId="0" fontId="1" fillId="2" borderId="5" xfId="0" quotePrefix="1" applyFont="1" applyFill="1" applyBorder="1"/>
    <xf numFmtId="0" fontId="1" fillId="2" borderId="15" xfId="0" quotePrefix="1" applyFont="1" applyFill="1" applyBorder="1"/>
    <xf numFmtId="0" fontId="1" fillId="2" borderId="42" xfId="0" quotePrefix="1" applyFont="1" applyFill="1" applyBorder="1"/>
    <xf numFmtId="0" fontId="1" fillId="2" borderId="1" xfId="0" quotePrefix="1" applyFont="1" applyFill="1" applyBorder="1"/>
    <xf numFmtId="0" fontId="1" fillId="2" borderId="18" xfId="0" quotePrefix="1" applyFont="1" applyFill="1" applyBorder="1"/>
    <xf numFmtId="0" fontId="3" fillId="2" borderId="1" xfId="0" applyFont="1" applyFill="1" applyBorder="1"/>
    <xf numFmtId="0" fontId="1" fillId="2" borderId="31" xfId="0" applyFont="1" applyFill="1" applyBorder="1"/>
    <xf numFmtId="0" fontId="2" fillId="0" borderId="0" xfId="0" quotePrefix="1" applyFont="1" applyFill="1" applyBorder="1"/>
    <xf numFmtId="0" fontId="1" fillId="0" borderId="0" xfId="0" quotePrefix="1" applyFont="1" applyFill="1" applyBorder="1"/>
    <xf numFmtId="0" fontId="0" fillId="0" borderId="0" xfId="0" applyFill="1"/>
    <xf numFmtId="0" fontId="0" fillId="0" borderId="35" xfId="0" quotePrefix="1" applyFill="1" applyBorder="1"/>
    <xf numFmtId="0" fontId="2" fillId="0" borderId="35" xfId="0" quotePrefix="1" applyFont="1" applyFill="1" applyBorder="1"/>
    <xf numFmtId="0" fontId="0" fillId="0" borderId="1" xfId="0" applyFill="1" applyBorder="1"/>
    <xf numFmtId="0" fontId="0" fillId="0" borderId="1" xfId="0" quotePrefix="1" applyFill="1" applyBorder="1"/>
    <xf numFmtId="0" fontId="0" fillId="0" borderId="0" xfId="0" applyFill="1" applyAlignment="1">
      <alignment horizontal="center"/>
    </xf>
    <xf numFmtId="0" fontId="1" fillId="3" borderId="1" xfId="0" applyFont="1" applyFill="1" applyBorder="1"/>
    <xf numFmtId="0" fontId="1" fillId="0" borderId="1" xfId="0" applyFont="1" applyFill="1" applyBorder="1"/>
    <xf numFmtId="0" fontId="3" fillId="0" borderId="1" xfId="0" applyFont="1" applyFill="1" applyBorder="1"/>
    <xf numFmtId="0" fontId="1" fillId="0" borderId="18" xfId="0" applyFont="1" applyFill="1" applyBorder="1"/>
    <xf numFmtId="0" fontId="3" fillId="0" borderId="18" xfId="0" applyFont="1" applyFill="1" applyBorder="1"/>
    <xf numFmtId="0" fontId="6" fillId="5" borderId="53" xfId="1" applyFont="1" applyFill="1" applyBorder="1" applyAlignment="1">
      <alignment horizontal="center"/>
    </xf>
    <xf numFmtId="0" fontId="6" fillId="0" borderId="54" xfId="1" applyFont="1" applyFill="1" applyBorder="1" applyAlignment="1">
      <alignment wrapText="1"/>
    </xf>
    <xf numFmtId="0" fontId="6" fillId="0" borderId="54" xfId="1" applyFont="1" applyFill="1" applyBorder="1" applyAlignment="1">
      <alignment horizontal="right" wrapText="1"/>
    </xf>
    <xf numFmtId="0" fontId="6" fillId="5" borderId="53" xfId="2" applyFont="1" applyFill="1" applyBorder="1" applyAlignment="1">
      <alignment horizontal="center"/>
    </xf>
    <xf numFmtId="0" fontId="6" fillId="0" borderId="54" xfId="2" applyFont="1" applyFill="1" applyBorder="1" applyAlignment="1">
      <alignment wrapText="1"/>
    </xf>
    <xf numFmtId="0" fontId="6" fillId="0" borderId="54" xfId="2" applyFont="1" applyFill="1" applyBorder="1" applyAlignment="1">
      <alignment horizontal="right" wrapText="1"/>
    </xf>
    <xf numFmtId="0" fontId="8" fillId="0" borderId="54" xfId="2" applyFont="1" applyFill="1" applyBorder="1" applyAlignment="1">
      <alignment wrapText="1"/>
    </xf>
    <xf numFmtId="0" fontId="8" fillId="0" borderId="54" xfId="1" applyFont="1" applyFill="1" applyBorder="1" applyAlignment="1">
      <alignment wrapText="1"/>
    </xf>
    <xf numFmtId="0" fontId="8" fillId="0" borderId="54" xfId="2" applyFont="1" applyFill="1" applyBorder="1" applyAlignment="1">
      <alignment horizontal="right" wrapText="1"/>
    </xf>
    <xf numFmtId="0" fontId="1" fillId="0" borderId="0" xfId="0" applyFont="1"/>
    <xf numFmtId="0" fontId="9" fillId="2" borderId="54" xfId="2" applyFont="1" applyFill="1" applyBorder="1" applyAlignment="1">
      <alignment wrapText="1"/>
    </xf>
    <xf numFmtId="0" fontId="9" fillId="2" borderId="54" xfId="1" applyFont="1" applyFill="1" applyBorder="1" applyAlignment="1">
      <alignment wrapText="1"/>
    </xf>
    <xf numFmtId="0" fontId="9" fillId="2" borderId="54" xfId="2" applyFont="1" applyFill="1" applyBorder="1" applyAlignment="1">
      <alignment horizontal="right" wrapText="1"/>
    </xf>
    <xf numFmtId="0" fontId="5" fillId="2" borderId="0" xfId="0" applyFont="1" applyFill="1"/>
    <xf numFmtId="0" fontId="6" fillId="2" borderId="54" xfId="2" applyFont="1" applyFill="1" applyBorder="1" applyAlignment="1">
      <alignment wrapText="1"/>
    </xf>
    <xf numFmtId="0" fontId="6" fillId="2" borderId="54" xfId="1" applyFont="1" applyFill="1" applyBorder="1" applyAlignment="1">
      <alignment wrapText="1"/>
    </xf>
    <xf numFmtId="0" fontId="6" fillId="2" borderId="54" xfId="2" applyFont="1" applyFill="1" applyBorder="1" applyAlignment="1">
      <alignment horizontal="right" wrapText="1"/>
    </xf>
    <xf numFmtId="0" fontId="0" fillId="2" borderId="0" xfId="0" applyFill="1"/>
    <xf numFmtId="0" fontId="10" fillId="2" borderId="54" xfId="2" applyFont="1" applyFill="1" applyBorder="1" applyAlignment="1">
      <alignment wrapText="1"/>
    </xf>
    <xf numFmtId="0" fontId="10" fillId="2" borderId="54" xfId="1" applyFont="1" applyFill="1" applyBorder="1" applyAlignment="1">
      <alignment wrapText="1"/>
    </xf>
    <xf numFmtId="0" fontId="10" fillId="2" borderId="54" xfId="2" applyFont="1" applyFill="1" applyBorder="1" applyAlignment="1">
      <alignment horizontal="right" wrapText="1"/>
    </xf>
    <xf numFmtId="0" fontId="11" fillId="2" borderId="0" xfId="0" applyFont="1" applyFill="1"/>
    <xf numFmtId="0" fontId="12" fillId="5" borderId="53" xfId="3" applyFont="1" applyFill="1" applyBorder="1" applyAlignment="1">
      <alignment horizontal="center"/>
    </xf>
    <xf numFmtId="0" fontId="12" fillId="0" borderId="54" xfId="3" applyFont="1" applyFill="1" applyBorder="1" applyAlignment="1">
      <alignment wrapText="1"/>
    </xf>
    <xf numFmtId="0" fontId="12" fillId="0" borderId="54" xfId="3" applyFont="1" applyFill="1" applyBorder="1" applyAlignment="1">
      <alignment horizontal="right" wrapText="1"/>
    </xf>
    <xf numFmtId="0" fontId="0" fillId="0" borderId="0" xfId="0" applyAlignment="1"/>
    <xf numFmtId="0" fontId="0" fillId="6" borderId="1" xfId="0" quotePrefix="1" applyFill="1" applyBorder="1"/>
    <xf numFmtId="0" fontId="0" fillId="6" borderId="1" xfId="0" applyFill="1" applyBorder="1"/>
    <xf numFmtId="0" fontId="14" fillId="6" borderId="1" xfId="0" applyFont="1" applyFill="1" applyBorder="1"/>
    <xf numFmtId="0" fontId="0" fillId="0" borderId="1" xfId="0" applyBorder="1" applyAlignment="1"/>
    <xf numFmtId="0" fontId="12" fillId="5" borderId="1" xfId="4" applyFont="1" applyFill="1" applyBorder="1" applyAlignment="1">
      <alignment horizontal="center"/>
    </xf>
    <xf numFmtId="0" fontId="12" fillId="0" borderId="1" xfId="4" applyFont="1" applyFill="1" applyBorder="1" applyAlignment="1"/>
    <xf numFmtId="0" fontId="11" fillId="7" borderId="1" xfId="0" applyFont="1" applyFill="1" applyBorder="1"/>
    <xf numFmtId="0" fontId="1" fillId="8" borderId="1" xfId="0" applyFont="1" applyFill="1" applyBorder="1"/>
    <xf numFmtId="0" fontId="0" fillId="8" borderId="1" xfId="0" applyFill="1" applyBorder="1"/>
    <xf numFmtId="0" fontId="1" fillId="6" borderId="1" xfId="0" applyFont="1" applyFill="1" applyBorder="1"/>
    <xf numFmtId="0" fontId="11" fillId="6" borderId="1" xfId="0" applyFont="1" applyFill="1" applyBorder="1"/>
    <xf numFmtId="0" fontId="15" fillId="8" borderId="1" xfId="0" applyFont="1" applyFill="1" applyBorder="1"/>
    <xf numFmtId="0" fontId="16" fillId="6" borderId="1" xfId="0" applyFont="1" applyFill="1" applyBorder="1"/>
    <xf numFmtId="0" fontId="19" fillId="9" borderId="54" xfId="1" applyFont="1" applyFill="1" applyBorder="1" applyAlignment="1">
      <alignment wrapText="1"/>
    </xf>
    <xf numFmtId="0" fontId="19" fillId="0" borderId="54" xfId="1" applyFont="1" applyFill="1" applyBorder="1" applyAlignment="1">
      <alignment wrapText="1"/>
    </xf>
    <xf numFmtId="0" fontId="6" fillId="5" borderId="53" xfId="2" applyFont="1" applyFill="1" applyBorder="1" applyAlignment="1">
      <alignment horizontal="left"/>
    </xf>
    <xf numFmtId="0" fontId="17" fillId="0" borderId="54" xfId="2" applyFont="1" applyFill="1" applyBorder="1" applyAlignment="1">
      <alignment wrapText="1"/>
    </xf>
    <xf numFmtId="0" fontId="6" fillId="4" borderId="54" xfId="1" applyFont="1" applyFill="1" applyBorder="1" applyAlignment="1">
      <alignment wrapText="1"/>
    </xf>
    <xf numFmtId="0" fontId="8" fillId="4" borderId="54" xfId="1" applyFont="1" applyFill="1" applyBorder="1" applyAlignment="1">
      <alignment wrapText="1"/>
    </xf>
    <xf numFmtId="0" fontId="6" fillId="4" borderId="54" xfId="2" applyFont="1" applyFill="1" applyBorder="1" applyAlignment="1">
      <alignment wrapText="1"/>
    </xf>
    <xf numFmtId="0" fontId="19" fillId="4" borderId="54" xfId="1" applyFont="1" applyFill="1" applyBorder="1" applyAlignment="1">
      <alignment wrapText="1"/>
    </xf>
    <xf numFmtId="0" fontId="8" fillId="4" borderId="54" xfId="2" applyFont="1" applyFill="1" applyBorder="1" applyAlignment="1">
      <alignment wrapText="1"/>
    </xf>
    <xf numFmtId="0" fontId="18" fillId="4" borderId="54" xfId="1" applyFont="1" applyFill="1" applyBorder="1" applyAlignment="1">
      <alignment wrapText="1"/>
    </xf>
    <xf numFmtId="0" fontId="6" fillId="4" borderId="54" xfId="2" applyFont="1" applyFill="1" applyBorder="1" applyAlignment="1">
      <alignment horizontal="right" wrapText="1"/>
    </xf>
    <xf numFmtId="0" fontId="8" fillId="4" borderId="54" xfId="2" applyFont="1" applyFill="1" applyBorder="1" applyAlignment="1">
      <alignment horizontal="right" wrapText="1"/>
    </xf>
    <xf numFmtId="0" fontId="22" fillId="5" borderId="53" xfId="6" applyFont="1" applyFill="1" applyBorder="1" applyAlignment="1">
      <alignment horizontal="center"/>
    </xf>
    <xf numFmtId="0" fontId="22" fillId="0" borderId="54" xfId="6" applyFont="1" applyFill="1" applyBorder="1" applyAlignment="1">
      <alignment wrapText="1"/>
    </xf>
    <xf numFmtId="0" fontId="6" fillId="5" borderId="56" xfId="5" applyFont="1" applyFill="1" applyBorder="1" applyAlignment="1">
      <alignment horizontal="center"/>
    </xf>
    <xf numFmtId="0" fontId="6" fillId="9" borderId="1" xfId="5" applyFont="1" applyFill="1" applyBorder="1"/>
    <xf numFmtId="0" fontId="8" fillId="2" borderId="1" xfId="5" quotePrefix="1" applyFont="1" applyFill="1" applyBorder="1"/>
    <xf numFmtId="0" fontId="6" fillId="4" borderId="1" xfId="5" applyFont="1" applyFill="1" applyBorder="1"/>
    <xf numFmtId="0" fontId="0" fillId="9" borderId="1" xfId="0" applyFill="1" applyBorder="1" applyAlignment="1"/>
    <xf numFmtId="0" fontId="0" fillId="4" borderId="1" xfId="0" applyFill="1" applyBorder="1" applyAlignment="1"/>
    <xf numFmtId="0" fontId="6" fillId="9" borderId="3" xfId="5" applyFont="1" applyFill="1" applyBorder="1"/>
    <xf numFmtId="0" fontId="0" fillId="9" borderId="3" xfId="0" applyFill="1" applyBorder="1" applyAlignment="1"/>
    <xf numFmtId="0" fontId="6" fillId="5" borderId="53" xfId="7" applyFont="1" applyFill="1" applyBorder="1" applyAlignment="1">
      <alignment horizontal="center"/>
    </xf>
    <xf numFmtId="0" fontId="6" fillId="0" borderId="54" xfId="7" applyFont="1" applyFill="1" applyBorder="1" applyAlignment="1">
      <alignment wrapText="1"/>
    </xf>
    <xf numFmtId="0" fontId="6" fillId="0" borderId="54" xfId="7" applyFont="1" applyFill="1" applyBorder="1" applyAlignment="1">
      <alignment horizontal="right" wrapText="1"/>
    </xf>
    <xf numFmtId="164" fontId="6" fillId="0" borderId="54" xfId="7" applyNumberFormat="1" applyFont="1" applyFill="1" applyBorder="1" applyAlignment="1">
      <alignment horizontal="right" wrapText="1"/>
    </xf>
    <xf numFmtId="0" fontId="7" fillId="0" borderId="0" xfId="7"/>
    <xf numFmtId="0" fontId="0" fillId="0" borderId="1" xfId="0" applyBorder="1"/>
    <xf numFmtId="0" fontId="0" fillId="0" borderId="1" xfId="0" applyBorder="1" applyAlignment="1">
      <alignment horizontal="center"/>
    </xf>
    <xf numFmtId="0" fontId="0" fillId="4" borderId="0" xfId="0" applyFill="1" applyBorder="1"/>
    <xf numFmtId="0" fontId="0" fillId="0" borderId="0" xfId="0" quotePrefix="1"/>
    <xf numFmtId="22" fontId="0" fillId="0" borderId="0" xfId="0" applyNumberFormat="1"/>
    <xf numFmtId="47" fontId="0" fillId="0" borderId="0" xfId="0" applyNumberFormat="1"/>
    <xf numFmtId="0" fontId="0" fillId="10" borderId="0" xfId="0" applyFill="1"/>
    <xf numFmtId="0" fontId="23" fillId="0" borderId="0" xfId="0" applyFont="1"/>
    <xf numFmtId="0" fontId="24" fillId="5" borderId="53" xfId="1" applyFont="1" applyFill="1" applyBorder="1" applyAlignment="1">
      <alignment horizontal="center"/>
    </xf>
    <xf numFmtId="0" fontId="24" fillId="0" borderId="54" xfId="1" applyFont="1" applyFill="1" applyBorder="1" applyAlignment="1">
      <alignment wrapText="1"/>
    </xf>
    <xf numFmtId="0" fontId="25" fillId="0" borderId="54" xfId="1" quotePrefix="1" applyFont="1" applyFill="1" applyBorder="1" applyAlignment="1">
      <alignment wrapText="1"/>
    </xf>
    <xf numFmtId="0" fontId="26" fillId="2" borderId="54" xfId="1" applyFont="1" applyFill="1" applyBorder="1" applyAlignment="1">
      <alignment wrapText="1"/>
    </xf>
    <xf numFmtId="0" fontId="27" fillId="2" borderId="54" xfId="1" applyFont="1" applyFill="1" applyBorder="1" applyAlignment="1">
      <alignment wrapText="1"/>
    </xf>
    <xf numFmtId="0" fontId="25" fillId="0" borderId="54" xfId="1" applyFont="1" applyFill="1" applyBorder="1" applyAlignment="1">
      <alignment wrapText="1"/>
    </xf>
    <xf numFmtId="0" fontId="24" fillId="0" borderId="54" xfId="1" quotePrefix="1" applyFont="1" applyFill="1" applyBorder="1" applyAlignment="1">
      <alignment wrapText="1"/>
    </xf>
    <xf numFmtId="0" fontId="24" fillId="4" borderId="54" xfId="1" quotePrefix="1" applyFont="1" applyFill="1" applyBorder="1" applyAlignment="1">
      <alignment wrapText="1"/>
    </xf>
    <xf numFmtId="0" fontId="25" fillId="4" borderId="54" xfId="1" quotePrefix="1" applyFont="1" applyFill="1" applyBorder="1" applyAlignment="1">
      <alignment wrapText="1"/>
    </xf>
    <xf numFmtId="0" fontId="24" fillId="6" borderId="54" xfId="1" applyFont="1" applyFill="1" applyBorder="1" applyAlignment="1">
      <alignment wrapText="1"/>
    </xf>
    <xf numFmtId="0" fontId="24" fillId="2" borderId="54" xfId="1" quotePrefix="1" applyFont="1" applyFill="1" applyBorder="1" applyAlignment="1">
      <alignment wrapText="1"/>
    </xf>
    <xf numFmtId="0" fontId="24" fillId="2" borderId="54" xfId="1" applyFont="1" applyFill="1" applyBorder="1" applyAlignment="1">
      <alignment wrapText="1"/>
    </xf>
    <xf numFmtId="0" fontId="24" fillId="0" borderId="55" xfId="1" applyFont="1" applyFill="1" applyBorder="1" applyAlignment="1">
      <alignment wrapText="1"/>
    </xf>
    <xf numFmtId="0" fontId="28" fillId="0" borderId="1" xfId="0" applyFont="1" applyBorder="1"/>
    <xf numFmtId="49" fontId="0" fillId="0" borderId="1" xfId="0" applyNumberFormat="1" applyBorder="1"/>
    <xf numFmtId="0" fontId="6" fillId="0" borderId="54" xfId="2" quotePrefix="1" applyFont="1" applyFill="1" applyBorder="1" applyAlignment="1">
      <alignment wrapText="1"/>
    </xf>
    <xf numFmtId="0" fontId="0" fillId="0" borderId="0" xfId="0" applyAlignment="1">
      <alignment vertical="center" wrapText="1"/>
    </xf>
    <xf numFmtId="0" fontId="0" fillId="2" borderId="0" xfId="0" applyFill="1" applyAlignment="1">
      <alignment vertical="center" wrapText="1"/>
    </xf>
    <xf numFmtId="0" fontId="8" fillId="0" borderId="0" xfId="1" applyFont="1" applyFill="1" applyBorder="1" applyAlignment="1">
      <alignment wrapText="1"/>
    </xf>
    <xf numFmtId="0" fontId="0" fillId="0" borderId="54" xfId="0" applyBorder="1"/>
    <xf numFmtId="0" fontId="0" fillId="0" borderId="0" xfId="0" applyBorder="1"/>
    <xf numFmtId="0" fontId="29" fillId="2" borderId="1" xfId="0" applyFont="1" applyFill="1" applyBorder="1"/>
    <xf numFmtId="0" fontId="29" fillId="0" borderId="0" xfId="0" applyFont="1" applyAlignment="1">
      <alignment vertical="center" wrapText="1"/>
    </xf>
    <xf numFmtId="49" fontId="0" fillId="0" borderId="0" xfId="0" applyNumberFormat="1"/>
    <xf numFmtId="49" fontId="0" fillId="0" borderId="0" xfId="0" applyNumberFormat="1" applyAlignment="1">
      <alignment vertical="center" wrapText="1"/>
    </xf>
    <xf numFmtId="0" fontId="0" fillId="0" borderId="0" xfId="0" applyAlignment="1">
      <alignment horizontal="left"/>
    </xf>
    <xf numFmtId="0" fontId="0" fillId="11" borderId="1" xfId="0" applyFill="1" applyBorder="1" applyAlignment="1">
      <alignment horizontal="center"/>
    </xf>
    <xf numFmtId="0" fontId="0" fillId="11" borderId="1" xfId="0" applyFill="1" applyBorder="1" applyAlignment="1">
      <alignment horizontal="left"/>
    </xf>
    <xf numFmtId="0" fontId="0" fillId="12" borderId="1" xfId="0" applyFill="1" applyBorder="1" applyAlignment="1">
      <alignment horizontal="center"/>
    </xf>
    <xf numFmtId="0" fontId="0" fillId="12" borderId="1" xfId="0" applyFill="1" applyBorder="1" applyAlignment="1">
      <alignment horizontal="left"/>
    </xf>
    <xf numFmtId="165" fontId="0" fillId="12" borderId="1" xfId="0" applyNumberFormat="1" applyFill="1" applyBorder="1" applyAlignment="1">
      <alignment horizontal="center"/>
    </xf>
    <xf numFmtId="166" fontId="0" fillId="12" borderId="1" xfId="0" applyNumberFormat="1" applyFill="1" applyBorder="1" applyAlignment="1">
      <alignment horizontal="center"/>
    </xf>
    <xf numFmtId="167" fontId="0" fillId="11" borderId="1" xfId="0" applyNumberFormat="1" applyFill="1" applyBorder="1" applyAlignment="1">
      <alignment horizontal="center"/>
    </xf>
    <xf numFmtId="167" fontId="0" fillId="12" borderId="1" xfId="0" applyNumberFormat="1" applyFill="1" applyBorder="1" applyAlignment="1">
      <alignment horizontal="center"/>
    </xf>
    <xf numFmtId="167" fontId="0" fillId="0" borderId="0" xfId="0" applyNumberFormat="1" applyAlignment="1">
      <alignment horizontal="center"/>
    </xf>
    <xf numFmtId="2" fontId="0" fillId="11" borderId="1" xfId="0" applyNumberFormat="1" applyFill="1" applyBorder="1" applyAlignment="1">
      <alignment horizontal="center"/>
    </xf>
    <xf numFmtId="2" fontId="0" fillId="12" borderId="1" xfId="0" applyNumberFormat="1" applyFill="1" applyBorder="1" applyAlignment="1">
      <alignment horizontal="center"/>
    </xf>
    <xf numFmtId="2" fontId="0" fillId="0" borderId="0" xfId="0" applyNumberFormat="1" applyAlignment="1">
      <alignment horizontal="center"/>
    </xf>
    <xf numFmtId="0" fontId="0" fillId="0" borderId="0" xfId="0" applyNumberFormat="1"/>
    <xf numFmtId="0" fontId="0" fillId="9" borderId="1" xfId="0" applyFill="1" applyBorder="1" applyAlignment="1">
      <alignment horizontal="center"/>
    </xf>
    <xf numFmtId="2" fontId="0" fillId="9" borderId="1" xfId="0" applyNumberFormat="1" applyFill="1" applyBorder="1" applyAlignment="1">
      <alignment horizontal="center"/>
    </xf>
    <xf numFmtId="0" fontId="0" fillId="14" borderId="1" xfId="0" applyFill="1" applyBorder="1" applyAlignment="1">
      <alignment horizontal="center"/>
    </xf>
    <xf numFmtId="0" fontId="2" fillId="13" borderId="1" xfId="0" applyFont="1" applyFill="1" applyBorder="1" applyAlignment="1">
      <alignment horizontal="center"/>
    </xf>
    <xf numFmtId="2" fontId="0" fillId="0" borderId="0" xfId="0" applyNumberFormat="1" applyFill="1" applyBorder="1" applyAlignment="1">
      <alignment horizontal="center"/>
    </xf>
    <xf numFmtId="167" fontId="0" fillId="0" borderId="0" xfId="0" applyNumberFormat="1" applyFill="1" applyBorder="1" applyAlignment="1">
      <alignment horizontal="center"/>
    </xf>
    <xf numFmtId="0" fontId="0" fillId="12" borderId="57" xfId="0" applyFill="1" applyBorder="1" applyAlignment="1">
      <alignment horizontal="center"/>
    </xf>
    <xf numFmtId="2" fontId="0" fillId="12" borderId="57" xfId="0" applyNumberFormat="1" applyFill="1" applyBorder="1" applyAlignment="1">
      <alignment horizontal="center"/>
    </xf>
    <xf numFmtId="0" fontId="0" fillId="15" borderId="1" xfId="0" applyFill="1" applyBorder="1" applyAlignment="1">
      <alignment horizontal="center"/>
    </xf>
    <xf numFmtId="2" fontId="0" fillId="15" borderId="1" xfId="0" applyNumberFormat="1" applyFill="1" applyBorder="1" applyAlignment="1">
      <alignment horizontal="center"/>
    </xf>
    <xf numFmtId="9" fontId="0" fillId="15" borderId="1" xfId="8" applyFont="1" applyFill="1" applyBorder="1" applyAlignment="1">
      <alignment horizontal="center"/>
    </xf>
    <xf numFmtId="0" fontId="0" fillId="0" borderId="0" xfId="0" applyAlignment="1" applyProtection="1">
      <alignment vertical="top"/>
      <protection locked="0"/>
    </xf>
    <xf numFmtId="0" fontId="0" fillId="2" borderId="0" xfId="0"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top"/>
    </xf>
    <xf numFmtId="38" fontId="0" fillId="0" borderId="0" xfId="0" applyNumberFormat="1" applyAlignment="1">
      <alignment horizontal="center" vertical="center"/>
    </xf>
    <xf numFmtId="0" fontId="0" fillId="0" borderId="0" xfId="0" applyAlignment="1">
      <alignment horizontal="center" vertical="top"/>
    </xf>
    <xf numFmtId="40" fontId="0" fillId="0" borderId="0" xfId="0" applyNumberFormat="1" applyAlignment="1">
      <alignment horizontal="center" vertical="top"/>
    </xf>
    <xf numFmtId="0" fontId="1" fillId="2" borderId="0" xfId="0" applyFont="1" applyFill="1" applyAlignment="1">
      <alignment horizontal="center" vertical="center"/>
    </xf>
    <xf numFmtId="0" fontId="30" fillId="16" borderId="0" xfId="0" applyFont="1" applyFill="1" applyAlignment="1">
      <alignment horizontal="left" vertical="top"/>
    </xf>
    <xf numFmtId="0" fontId="30" fillId="2" borderId="0" xfId="0" applyFont="1" applyFill="1" applyAlignment="1">
      <alignment horizontal="left" vertical="top"/>
    </xf>
    <xf numFmtId="0" fontId="0" fillId="0" borderId="0" xfId="0" applyAlignment="1">
      <alignment horizontal="left" wrapText="1"/>
    </xf>
    <xf numFmtId="0" fontId="31"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31"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31" fillId="0" borderId="0" xfId="0" applyFont="1" applyAlignment="1">
      <alignment horizontal="center" wrapText="1"/>
    </xf>
    <xf numFmtId="0" fontId="0" fillId="20" borderId="1" xfId="0" applyFill="1" applyBorder="1" applyAlignment="1">
      <alignment horizontal="center" vertical="center"/>
    </xf>
    <xf numFmtId="0" fontId="0" fillId="20" borderId="1" xfId="0" applyFill="1" applyBorder="1" applyAlignment="1">
      <alignment horizontal="left" vertical="center" wrapText="1"/>
    </xf>
    <xf numFmtId="16" fontId="0" fillId="20" borderId="1" xfId="0" applyNumberFormat="1" applyFill="1" applyBorder="1" applyAlignment="1">
      <alignment horizontal="center" vertical="center"/>
    </xf>
    <xf numFmtId="0" fontId="0" fillId="21" borderId="1" xfId="0" applyFill="1" applyBorder="1" applyAlignment="1">
      <alignment horizontal="center" vertical="center"/>
    </xf>
    <xf numFmtId="0" fontId="0" fillId="21" borderId="1" xfId="0" applyFill="1" applyBorder="1" applyAlignment="1">
      <alignment horizontal="left" vertical="center" wrapText="1"/>
    </xf>
    <xf numFmtId="16" fontId="0" fillId="21" borderId="1" xfId="0" applyNumberFormat="1" applyFill="1" applyBorder="1" applyAlignment="1">
      <alignment horizontal="center" vertical="center"/>
    </xf>
    <xf numFmtId="0" fontId="0" fillId="22" borderId="1" xfId="0" applyFill="1" applyBorder="1" applyAlignment="1">
      <alignment horizontal="center" vertical="center"/>
    </xf>
    <xf numFmtId="0" fontId="0" fillId="22" borderId="1" xfId="0" applyFill="1" applyBorder="1" applyAlignment="1">
      <alignment horizontal="left" vertical="center" wrapText="1"/>
    </xf>
    <xf numFmtId="16" fontId="0" fillId="22" borderId="1" xfId="0" applyNumberFormat="1" applyFill="1" applyBorder="1" applyAlignment="1">
      <alignment horizontal="center" vertical="center"/>
    </xf>
    <xf numFmtId="0" fontId="31" fillId="19" borderId="1" xfId="0" applyFont="1" applyFill="1" applyBorder="1" applyAlignment="1">
      <alignment horizontal="center" vertical="center" wrapText="1"/>
    </xf>
    <xf numFmtId="168" fontId="0" fillId="19" borderId="1" xfId="0" applyNumberFormat="1" applyFill="1" applyBorder="1" applyAlignment="1">
      <alignment vertical="center"/>
    </xf>
    <xf numFmtId="168" fontId="0" fillId="20" borderId="1" xfId="0" applyNumberFormat="1" applyFill="1" applyBorder="1" applyAlignment="1">
      <alignment vertical="center"/>
    </xf>
    <xf numFmtId="168" fontId="0" fillId="22" borderId="1" xfId="0" applyNumberFormat="1" applyFill="1" applyBorder="1" applyAlignment="1">
      <alignment vertical="center"/>
    </xf>
    <xf numFmtId="168" fontId="0" fillId="21" borderId="1" xfId="0" applyNumberFormat="1" applyFill="1" applyBorder="1" applyAlignment="1">
      <alignment vertical="center"/>
    </xf>
    <xf numFmtId="16" fontId="0" fillId="18" borderId="1" xfId="0" applyNumberFormat="1" applyFill="1" applyBorder="1" applyAlignment="1">
      <alignment horizontal="center" vertical="center"/>
    </xf>
    <xf numFmtId="15" fontId="0" fillId="18" borderId="1" xfId="0" applyNumberFormat="1" applyFill="1" applyBorder="1" applyAlignment="1">
      <alignment horizontal="center" vertical="center"/>
    </xf>
    <xf numFmtId="0" fontId="0" fillId="0" borderId="0" xfId="0"/>
    <xf numFmtId="0" fontId="0" fillId="0" borderId="1" xfId="0" applyBorder="1"/>
    <xf numFmtId="49" fontId="0" fillId="0" borderId="1" xfId="0" applyNumberFormat="1" applyBorder="1"/>
    <xf numFmtId="0" fontId="0" fillId="0" borderId="0" xfId="0"/>
    <xf numFmtId="0" fontId="0" fillId="0" borderId="0" xfId="0"/>
    <xf numFmtId="0" fontId="0" fillId="0" borderId="1" xfId="0" applyBorder="1"/>
    <xf numFmtId="49" fontId="0" fillId="0" borderId="1" xfId="0" applyNumberFormat="1" applyBorder="1"/>
    <xf numFmtId="0" fontId="1" fillId="2" borderId="0" xfId="0" applyFont="1" applyFill="1"/>
    <xf numFmtId="0" fontId="1" fillId="2" borderId="0" xfId="0" applyFont="1" applyFill="1" applyAlignment="1">
      <alignment horizontal="left"/>
    </xf>
    <xf numFmtId="0" fontId="0" fillId="0" borderId="0" xfId="0" quotePrefix="1" applyNumberFormat="1"/>
    <xf numFmtId="0" fontId="0" fillId="0" borderId="0" xfId="0" applyAlignment="1">
      <alignment horizontal="center" vertical="center" wrapText="1"/>
    </xf>
    <xf numFmtId="0" fontId="0" fillId="2" borderId="0" xfId="0" applyFill="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168" fontId="0" fillId="12" borderId="1" xfId="0" applyNumberFormat="1" applyFill="1" applyBorder="1" applyAlignment="1">
      <alignment vertical="center"/>
    </xf>
    <xf numFmtId="0" fontId="23" fillId="0" borderId="0" xfId="0" applyFont="1" applyAlignment="1">
      <alignment wrapText="1"/>
    </xf>
    <xf numFmtId="0" fontId="23" fillId="18"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21" borderId="1" xfId="0" applyFont="1" applyFill="1" applyBorder="1" applyAlignment="1">
      <alignment horizontal="center" vertical="center" wrapText="1"/>
    </xf>
    <xf numFmtId="0" fontId="23" fillId="22"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2" fontId="0" fillId="0" borderId="0" xfId="0" applyNumberFormat="1" applyAlignment="1" applyProtection="1">
      <alignment horizontal="center" vertical="top"/>
      <protection locked="0"/>
    </xf>
    <xf numFmtId="2" fontId="1" fillId="2" borderId="0" xfId="0" applyNumberFormat="1" applyFont="1" applyFill="1" applyAlignment="1">
      <alignment horizontal="center" vertical="center"/>
    </xf>
    <xf numFmtId="2" fontId="0" fillId="2" borderId="0" xfId="0" applyNumberFormat="1" applyFill="1" applyAlignment="1">
      <alignment horizontal="center" vertical="center"/>
    </xf>
    <xf numFmtId="2" fontId="0" fillId="2" borderId="0" xfId="0" applyNumberFormat="1" applyFill="1" applyAlignment="1">
      <alignment horizontal="center" vertical="top"/>
    </xf>
    <xf numFmtId="0" fontId="30" fillId="0" borderId="0" xfId="0" applyFont="1" applyFill="1" applyAlignment="1">
      <alignment horizontal="left" vertical="top"/>
    </xf>
    <xf numFmtId="0" fontId="30" fillId="23" borderId="0" xfId="0" applyFont="1" applyFill="1" applyAlignment="1">
      <alignment horizontal="left" vertical="top"/>
    </xf>
    <xf numFmtId="0" fontId="0" fillId="23" borderId="0" xfId="0" applyFill="1"/>
    <xf numFmtId="2" fontId="0" fillId="23" borderId="0" xfId="0" applyNumberFormat="1" applyFill="1" applyAlignment="1" applyProtection="1">
      <alignment horizontal="center" vertical="top"/>
      <protection locked="0"/>
    </xf>
    <xf numFmtId="2" fontId="0" fillId="23" borderId="0" xfId="0" applyNumberFormat="1" applyFill="1" applyAlignment="1">
      <alignment horizontal="center" vertical="top"/>
    </xf>
    <xf numFmtId="2" fontId="0" fillId="23" borderId="0" xfId="0" applyNumberFormat="1" applyFill="1" applyAlignment="1">
      <alignment horizontal="center"/>
    </xf>
    <xf numFmtId="2" fontId="11" fillId="23" borderId="0" xfId="0" applyNumberFormat="1" applyFont="1" applyFill="1" applyAlignment="1">
      <alignment horizontal="center" vertical="center"/>
    </xf>
    <xf numFmtId="2" fontId="0" fillId="23" borderId="0" xfId="0" applyNumberFormat="1" applyFill="1" applyAlignment="1">
      <alignment horizontal="center" vertical="center"/>
    </xf>
    <xf numFmtId="0" fontId="35" fillId="0" borderId="0" xfId="0" applyFont="1"/>
    <xf numFmtId="0" fontId="35" fillId="0" borderId="0" xfId="0" applyFont="1" applyAlignment="1" applyProtection="1">
      <alignment vertical="top"/>
      <protection locked="0"/>
    </xf>
    <xf numFmtId="0" fontId="35" fillId="0" borderId="0" xfId="0" applyFont="1" applyAlignment="1">
      <alignment horizontal="center" vertical="center"/>
    </xf>
    <xf numFmtId="0" fontId="28" fillId="0" borderId="28" xfId="0" applyFont="1" applyFill="1" applyBorder="1"/>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1" fillId="2" borderId="0" xfId="0" applyNumberFormat="1" applyFont="1" applyFill="1" applyAlignment="1">
      <alignment horizontal="center" vertical="center" wrapText="1"/>
    </xf>
    <xf numFmtId="0" fontId="0" fillId="7" borderId="1" xfId="0" applyFill="1" applyBorder="1"/>
    <xf numFmtId="0" fontId="1" fillId="9" borderId="1" xfId="0" applyFont="1" applyFill="1" applyBorder="1"/>
    <xf numFmtId="0" fontId="36" fillId="0" borderId="0" xfId="9"/>
    <xf numFmtId="49" fontId="0" fillId="2" borderId="0" xfId="0" applyNumberFormat="1" applyFill="1"/>
    <xf numFmtId="47" fontId="0" fillId="2" borderId="0" xfId="0" applyNumberFormat="1" applyFill="1"/>
    <xf numFmtId="49" fontId="0" fillId="0" borderId="0" xfId="0" applyNumberFormat="1" applyFill="1"/>
    <xf numFmtId="49" fontId="0" fillId="4" borderId="0" xfId="0" applyNumberFormat="1" applyFill="1"/>
    <xf numFmtId="0" fontId="0" fillId="4" borderId="0" xfId="0" applyFill="1"/>
    <xf numFmtId="47" fontId="0" fillId="4" borderId="0" xfId="0" applyNumberFormat="1" applyFill="1"/>
    <xf numFmtId="0" fontId="0" fillId="4" borderId="0" xfId="0" applyFill="1" applyAlignment="1">
      <alignment horizontal="center"/>
    </xf>
    <xf numFmtId="49" fontId="0" fillId="6" borderId="0" xfId="0" applyNumberFormat="1" applyFill="1"/>
    <xf numFmtId="0" fontId="0" fillId="4" borderId="0" xfId="0" applyNumberFormat="1" applyFill="1"/>
    <xf numFmtId="49" fontId="0" fillId="12" borderId="0" xfId="0" applyNumberFormat="1" applyFill="1"/>
    <xf numFmtId="0" fontId="0" fillId="12" borderId="0" xfId="0" applyFill="1" applyAlignment="1">
      <alignment horizontal="center"/>
    </xf>
    <xf numFmtId="0" fontId="0" fillId="12" borderId="0" xfId="0" applyFill="1"/>
    <xf numFmtId="47" fontId="0" fillId="12" borderId="0" xfId="0" applyNumberFormat="1" applyFill="1"/>
    <xf numFmtId="0" fontId="0" fillId="12" borderId="0" xfId="0" applyNumberFormat="1" applyFill="1"/>
    <xf numFmtId="0" fontId="0" fillId="9" borderId="0" xfId="0" applyFill="1"/>
    <xf numFmtId="0" fontId="0" fillId="13" borderId="0" xfId="0" applyFill="1"/>
    <xf numFmtId="49" fontId="0" fillId="13" borderId="0" xfId="0" applyNumberFormat="1" applyFill="1"/>
    <xf numFmtId="0" fontId="0" fillId="13" borderId="0" xfId="0" applyFill="1" applyAlignment="1">
      <alignment horizontal="center"/>
    </xf>
    <xf numFmtId="47" fontId="0" fillId="13" borderId="0" xfId="0" applyNumberFormat="1" applyFill="1"/>
    <xf numFmtId="0" fontId="0" fillId="13" borderId="0" xfId="0" applyNumberFormat="1" applyFill="1"/>
    <xf numFmtId="49" fontId="0" fillId="9" borderId="0" xfId="0" applyNumberFormat="1" applyFill="1"/>
    <xf numFmtId="0" fontId="0" fillId="9" borderId="0" xfId="0" applyFill="1" applyAlignment="1">
      <alignment horizontal="center"/>
    </xf>
    <xf numFmtId="47" fontId="0" fillId="9" borderId="0" xfId="0" applyNumberFormat="1" applyFill="1"/>
    <xf numFmtId="0" fontId="0" fillId="9" borderId="0" xfId="0" applyNumberFormat="1" applyFill="1"/>
    <xf numFmtId="49" fontId="0" fillId="14" borderId="0" xfId="0" applyNumberFormat="1" applyFill="1"/>
    <xf numFmtId="0" fontId="0" fillId="14" borderId="0" xfId="0" applyFill="1" applyAlignment="1">
      <alignment horizontal="center"/>
    </xf>
    <xf numFmtId="0" fontId="0" fillId="14" borderId="0" xfId="0" applyFill="1"/>
    <xf numFmtId="47" fontId="0" fillId="14" borderId="0" xfId="0" applyNumberFormat="1" applyFill="1"/>
    <xf numFmtId="0" fontId="0" fillId="14" borderId="0" xfId="0" applyNumberFormat="1" applyFill="1"/>
    <xf numFmtId="49" fontId="0" fillId="18" borderId="0" xfId="0" applyNumberFormat="1" applyFill="1"/>
    <xf numFmtId="0" fontId="0" fillId="18" borderId="0" xfId="0" applyFill="1" applyAlignment="1">
      <alignment horizontal="center"/>
    </xf>
    <xf numFmtId="0" fontId="0" fillId="18" borderId="0" xfId="0" applyFill="1"/>
    <xf numFmtId="47" fontId="0" fillId="18" borderId="0" xfId="0" applyNumberFormat="1" applyFill="1"/>
    <xf numFmtId="0" fontId="0" fillId="18" borderId="0" xfId="0" applyNumberFormat="1" applyFill="1"/>
    <xf numFmtId="49" fontId="0" fillId="21" borderId="0" xfId="0" applyNumberFormat="1" applyFill="1"/>
    <xf numFmtId="0" fontId="0" fillId="21" borderId="0" xfId="0" applyFill="1" applyAlignment="1">
      <alignment horizontal="center"/>
    </xf>
    <xf numFmtId="0" fontId="0" fillId="21" borderId="0" xfId="0" applyFill="1"/>
    <xf numFmtId="47" fontId="0" fillId="21" borderId="0" xfId="0" applyNumberFormat="1" applyFill="1"/>
    <xf numFmtId="0" fontId="0" fillId="21" borderId="0" xfId="0" applyNumberFormat="1" applyFill="1"/>
    <xf numFmtId="49" fontId="0" fillId="24" borderId="0" xfId="0" applyNumberFormat="1" applyFill="1"/>
    <xf numFmtId="0" fontId="0" fillId="24" borderId="0" xfId="0" applyFill="1" applyAlignment="1">
      <alignment horizontal="center"/>
    </xf>
    <xf numFmtId="0" fontId="0" fillId="24" borderId="0" xfId="0" applyFill="1"/>
    <xf numFmtId="47" fontId="0" fillId="24" borderId="0" xfId="0" applyNumberFormat="1" applyFill="1"/>
    <xf numFmtId="0" fontId="0" fillId="24" borderId="0" xfId="0" applyNumberFormat="1" applyFill="1"/>
    <xf numFmtId="49" fontId="0" fillId="25" borderId="0" xfId="0" applyNumberFormat="1" applyFill="1"/>
    <xf numFmtId="0" fontId="0" fillId="25" borderId="0" xfId="0" applyFill="1" applyAlignment="1">
      <alignment horizontal="center"/>
    </xf>
    <xf numFmtId="0" fontId="0" fillId="25" borderId="0" xfId="0" applyFill="1"/>
    <xf numFmtId="47" fontId="0" fillId="25" borderId="0" xfId="0" applyNumberFormat="1" applyFill="1"/>
    <xf numFmtId="0" fontId="0" fillId="25" borderId="0" xfId="0" applyNumberFormat="1" applyFill="1"/>
    <xf numFmtId="49" fontId="0" fillId="3" borderId="0" xfId="0" applyNumberFormat="1" applyFill="1"/>
    <xf numFmtId="0" fontId="0" fillId="3" borderId="0" xfId="0" applyFill="1"/>
    <xf numFmtId="47" fontId="0" fillId="3" borderId="0" xfId="0" applyNumberFormat="1" applyFill="1"/>
    <xf numFmtId="0" fontId="0" fillId="3" borderId="0" xfId="0" applyNumberFormat="1" applyFill="1"/>
    <xf numFmtId="49" fontId="0" fillId="26" borderId="0" xfId="0" applyNumberFormat="1" applyFill="1"/>
    <xf numFmtId="0" fontId="0" fillId="26" borderId="0" xfId="0" applyFill="1" applyAlignment="1">
      <alignment horizontal="center"/>
    </xf>
    <xf numFmtId="0" fontId="0" fillId="26" borderId="0" xfId="0" applyFill="1"/>
    <xf numFmtId="47" fontId="0" fillId="26" borderId="0" xfId="0" applyNumberFormat="1" applyFill="1"/>
    <xf numFmtId="0" fontId="0" fillId="26" borderId="0" xfId="0" applyNumberFormat="1" applyFill="1"/>
    <xf numFmtId="0" fontId="0" fillId="2" borderId="0" xfId="0" applyFill="1" applyAlignment="1">
      <alignment horizontal="center"/>
    </xf>
    <xf numFmtId="0" fontId="0" fillId="2" borderId="0" xfId="0" applyNumberFormat="1" applyFill="1"/>
    <xf numFmtId="49" fontId="0" fillId="27" borderId="0" xfId="0" applyNumberFormat="1" applyFill="1"/>
    <xf numFmtId="0" fontId="0" fillId="27" borderId="0" xfId="0" applyFill="1" applyAlignment="1">
      <alignment horizontal="center"/>
    </xf>
    <xf numFmtId="0" fontId="0" fillId="27" borderId="0" xfId="0" applyFill="1"/>
    <xf numFmtId="47" fontId="0" fillId="27" borderId="0" xfId="0" applyNumberFormat="1" applyFill="1"/>
    <xf numFmtId="0" fontId="0" fillId="27" borderId="0" xfId="0" applyNumberFormat="1" applyFill="1"/>
    <xf numFmtId="49" fontId="0" fillId="28" borderId="0" xfId="0" applyNumberFormat="1" applyFill="1"/>
    <xf numFmtId="0" fontId="0" fillId="28" borderId="0" xfId="0" applyFill="1" applyAlignment="1">
      <alignment horizontal="center"/>
    </xf>
    <xf numFmtId="0" fontId="0" fillId="28" borderId="0" xfId="0" applyFill="1"/>
    <xf numFmtId="47" fontId="0" fillId="28" borderId="0" xfId="0" applyNumberFormat="1" applyFill="1"/>
    <xf numFmtId="0" fontId="0" fillId="28" borderId="0" xfId="0" applyNumberFormat="1" applyFill="1"/>
    <xf numFmtId="0" fontId="0" fillId="28" borderId="0" xfId="0" applyFill="1" applyAlignment="1">
      <alignment horizontal="left"/>
    </xf>
    <xf numFmtId="0" fontId="0" fillId="7" borderId="0" xfId="0" applyFill="1"/>
    <xf numFmtId="0" fontId="0" fillId="6" borderId="0" xfId="0" applyFill="1" applyAlignment="1">
      <alignment horizontal="center"/>
    </xf>
    <xf numFmtId="0" fontId="0" fillId="6" borderId="0" xfId="0" applyFill="1"/>
    <xf numFmtId="47" fontId="0" fillId="6" borderId="0" xfId="0" applyNumberFormat="1" applyFill="1"/>
    <xf numFmtId="0" fontId="0" fillId="6" borderId="0" xfId="0" applyNumberFormat="1" applyFill="1"/>
    <xf numFmtId="49" fontId="0" fillId="29" borderId="0" xfId="0" applyNumberFormat="1" applyFill="1"/>
    <xf numFmtId="0" fontId="0" fillId="29" borderId="0" xfId="0" applyFill="1" applyAlignment="1">
      <alignment horizontal="center"/>
    </xf>
    <xf numFmtId="0" fontId="0" fillId="29" borderId="0" xfId="0" applyFill="1"/>
    <xf numFmtId="47" fontId="0" fillId="29" borderId="0" xfId="0" applyNumberFormat="1" applyFill="1"/>
    <xf numFmtId="0" fontId="0" fillId="29"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4" borderId="0" xfId="0" applyNumberFormat="1" applyFill="1" applyAlignment="1">
      <alignment horizontal="center"/>
    </xf>
    <xf numFmtId="1" fontId="0" fillId="0" borderId="0" xfId="0" applyNumberFormat="1" applyAlignment="1">
      <alignment horizontal="center"/>
    </xf>
    <xf numFmtId="1" fontId="0" fillId="4" borderId="0" xfId="0" applyNumberFormat="1" applyFill="1" applyAlignment="1">
      <alignment horizontal="center"/>
    </xf>
    <xf numFmtId="0" fontId="1" fillId="4" borderId="0" xfId="0" applyFont="1" applyFill="1"/>
    <xf numFmtId="49" fontId="0" fillId="0" borderId="0" xfId="0" applyNumberFormat="1" applyFill="1" applyAlignment="1">
      <alignment horizontal="center"/>
    </xf>
    <xf numFmtId="49" fontId="0" fillId="12" borderId="0" xfId="0" applyNumberFormat="1" applyFill="1" applyAlignment="1">
      <alignment horizontal="center"/>
    </xf>
    <xf numFmtId="49" fontId="0" fillId="0" borderId="0" xfId="0" applyNumberFormat="1" applyAlignment="1">
      <alignment horizontal="center"/>
    </xf>
    <xf numFmtId="2" fontId="0" fillId="0" borderId="0" xfId="0" applyNumberFormat="1" applyFill="1"/>
    <xf numFmtId="1" fontId="0" fillId="0" borderId="0" xfId="0" applyNumberFormat="1" applyFill="1" applyAlignment="1">
      <alignment horizontal="center"/>
    </xf>
    <xf numFmtId="1" fontId="0" fillId="12" borderId="0" xfId="0" applyNumberFormat="1" applyFill="1" applyAlignment="1">
      <alignment horizontal="center"/>
    </xf>
    <xf numFmtId="2" fontId="0" fillId="0" borderId="0" xfId="0" applyNumberFormat="1" applyFill="1" applyAlignment="1">
      <alignment horizontal="center"/>
    </xf>
    <xf numFmtId="0" fontId="0" fillId="12" borderId="0" xfId="0" applyNumberFormat="1" applyFill="1" applyAlignment="1">
      <alignment horizontal="center"/>
    </xf>
    <xf numFmtId="2" fontId="0" fillId="12" borderId="0" xfId="0" applyNumberFormat="1" applyFill="1" applyAlignment="1">
      <alignment horizontal="center"/>
    </xf>
    <xf numFmtId="0" fontId="11" fillId="9" borderId="0" xfId="0" applyFont="1" applyFill="1"/>
    <xf numFmtId="49" fontId="1" fillId="0" borderId="0" xfId="0" applyNumberFormat="1" applyFont="1"/>
    <xf numFmtId="49" fontId="0" fillId="22" borderId="0" xfId="0" applyNumberFormat="1" applyFill="1"/>
    <xf numFmtId="0" fontId="1" fillId="22" borderId="0" xfId="0" applyFont="1" applyFill="1"/>
    <xf numFmtId="49" fontId="1" fillId="22" borderId="0" xfId="0" applyNumberFormat="1" applyFont="1" applyFill="1"/>
    <xf numFmtId="0" fontId="0" fillId="22" borderId="0" xfId="0" applyFill="1"/>
    <xf numFmtId="47" fontId="0" fillId="22" borderId="0" xfId="0" applyNumberFormat="1" applyFill="1"/>
    <xf numFmtId="49" fontId="0" fillId="30" borderId="0" xfId="0" applyNumberFormat="1" applyFill="1"/>
    <xf numFmtId="0" fontId="1" fillId="30" borderId="0" xfId="0" applyFont="1" applyFill="1"/>
    <xf numFmtId="49" fontId="1" fillId="30" borderId="0" xfId="0" applyNumberFormat="1" applyFont="1" applyFill="1"/>
    <xf numFmtId="0" fontId="0" fillId="30" borderId="0" xfId="0" applyFill="1"/>
    <xf numFmtId="47" fontId="0" fillId="30" borderId="0" xfId="0" applyNumberFormat="1" applyFill="1"/>
    <xf numFmtId="49" fontId="0" fillId="31" borderId="0" xfId="0" applyNumberFormat="1" applyFill="1"/>
    <xf numFmtId="0" fontId="1" fillId="31" borderId="0" xfId="0" applyFont="1" applyFill="1"/>
    <xf numFmtId="49" fontId="1" fillId="31" borderId="0" xfId="0" applyNumberFormat="1" applyFont="1" applyFill="1"/>
    <xf numFmtId="0" fontId="0" fillId="31" borderId="0" xfId="0" applyFill="1"/>
    <xf numFmtId="47" fontId="0" fillId="31" borderId="0" xfId="0" applyNumberFormat="1" applyFill="1"/>
    <xf numFmtId="0" fontId="1" fillId="24" borderId="0" xfId="0" applyFont="1" applyFill="1"/>
    <xf numFmtId="49" fontId="1" fillId="24" borderId="0" xfId="0" applyNumberFormat="1" applyFont="1" applyFill="1"/>
    <xf numFmtId="49" fontId="0" fillId="15" borderId="0" xfId="0" applyNumberFormat="1" applyFill="1"/>
    <xf numFmtId="0" fontId="1" fillId="15" borderId="0" xfId="0" applyFont="1" applyFill="1"/>
    <xf numFmtId="49" fontId="1" fillId="15" borderId="0" xfId="0" applyNumberFormat="1" applyFont="1" applyFill="1"/>
    <xf numFmtId="0" fontId="0" fillId="15" borderId="0" xfId="0" applyFill="1"/>
    <xf numFmtId="47" fontId="0" fillId="15" borderId="0" xfId="0" applyNumberFormat="1" applyFill="1"/>
    <xf numFmtId="0" fontId="1" fillId="27" borderId="0" xfId="0" applyFont="1" applyFill="1"/>
    <xf numFmtId="49" fontId="1" fillId="27" borderId="0" xfId="0" applyNumberFormat="1" applyFont="1" applyFill="1"/>
    <xf numFmtId="0" fontId="0" fillId="32" borderId="0" xfId="0" applyFill="1"/>
    <xf numFmtId="0" fontId="1" fillId="32" borderId="0" xfId="0" applyFont="1" applyFill="1"/>
    <xf numFmtId="0" fontId="0" fillId="32" borderId="0" xfId="0" applyFill="1" applyAlignment="1">
      <alignment vertical="center"/>
    </xf>
    <xf numFmtId="0" fontId="37" fillId="32" borderId="0" xfId="0" applyFont="1" applyFill="1"/>
    <xf numFmtId="0" fontId="38" fillId="9" borderId="1" xfId="0" applyFont="1" applyFill="1" applyBorder="1"/>
    <xf numFmtId="0" fontId="39" fillId="9" borderId="1" xfId="0" applyFont="1" applyFill="1" applyBorder="1"/>
    <xf numFmtId="0" fontId="0" fillId="2" borderId="0" xfId="0" applyFill="1" applyAlignment="1">
      <alignment horizontal="left"/>
    </xf>
    <xf numFmtId="0" fontId="0" fillId="29" borderId="0" xfId="0" applyFill="1" applyAlignment="1">
      <alignment horizontal="left"/>
    </xf>
    <xf numFmtId="0" fontId="0" fillId="0" borderId="0" xfId="0" applyAlignment="1">
      <alignment wrapText="1"/>
    </xf>
    <xf numFmtId="22" fontId="0" fillId="2" borderId="0" xfId="0" applyNumberFormat="1" applyFill="1"/>
    <xf numFmtId="0" fontId="0" fillId="33" borderId="0" xfId="0" applyFill="1"/>
    <xf numFmtId="0" fontId="0" fillId="29" borderId="0" xfId="0" applyFill="1" applyAlignment="1">
      <alignment horizontal="center" vertical="center"/>
    </xf>
    <xf numFmtId="0" fontId="30" fillId="29" borderId="0" xfId="0" applyFont="1" applyFill="1" applyAlignment="1">
      <alignment horizontal="left" vertical="top"/>
    </xf>
    <xf numFmtId="38" fontId="0" fillId="29" borderId="0" xfId="0" applyNumberFormat="1" applyFill="1" applyAlignment="1">
      <alignment horizontal="center" vertical="center"/>
    </xf>
    <xf numFmtId="0" fontId="1" fillId="29" borderId="0" xfId="0" applyFont="1" applyFill="1" applyAlignment="1">
      <alignment horizontal="center" vertical="center"/>
    </xf>
    <xf numFmtId="38" fontId="0" fillId="9" borderId="0" xfId="0" applyNumberFormat="1" applyFill="1" applyAlignment="1">
      <alignment horizontal="center" vertical="center"/>
    </xf>
    <xf numFmtId="0" fontId="30" fillId="9" borderId="0" xfId="0" applyFont="1" applyFill="1" applyAlignment="1">
      <alignment horizontal="left" vertical="top"/>
    </xf>
    <xf numFmtId="40" fontId="0" fillId="9" borderId="0" xfId="0" applyNumberFormat="1" applyFill="1" applyAlignment="1">
      <alignment horizontal="center" vertical="top"/>
    </xf>
    <xf numFmtId="0" fontId="1" fillId="9" borderId="0" xfId="0" applyFont="1" applyFill="1" applyAlignment="1">
      <alignment horizontal="center" vertical="center"/>
    </xf>
    <xf numFmtId="0" fontId="40" fillId="0" borderId="0" xfId="0" applyFont="1" applyAlignment="1">
      <alignment horizontal="left" vertical="center" wrapText="1"/>
    </xf>
    <xf numFmtId="49" fontId="0" fillId="0" borderId="0" xfId="0" quotePrefix="1" applyNumberFormat="1" applyFill="1" applyAlignment="1">
      <alignment horizontal="center"/>
    </xf>
    <xf numFmtId="49" fontId="0" fillId="2" borderId="0" xfId="0" applyNumberFormat="1" applyFill="1" applyAlignment="1">
      <alignment horizontal="center"/>
    </xf>
    <xf numFmtId="0" fontId="0" fillId="2" borderId="0" xfId="0" applyFill="1" applyAlignment="1">
      <alignment vertical="top"/>
    </xf>
    <xf numFmtId="4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wrapText="1"/>
    </xf>
    <xf numFmtId="47" fontId="0" fillId="3" borderId="0" xfId="0" applyNumberFormat="1" applyFill="1" applyAlignment="1">
      <alignment wrapText="1"/>
    </xf>
    <xf numFmtId="0" fontId="0" fillId="3" borderId="0" xfId="0" applyNumberFormat="1" applyFill="1" applyAlignment="1">
      <alignment wrapText="1"/>
    </xf>
    <xf numFmtId="0" fontId="0" fillId="12" borderId="0" xfId="0" applyFill="1" applyAlignment="1"/>
    <xf numFmtId="14" fontId="0" fillId="0" borderId="0" xfId="0" applyNumberFormat="1"/>
    <xf numFmtId="14" fontId="31" fillId="18" borderId="1" xfId="0" applyNumberFormat="1" applyFont="1" applyFill="1" applyBorder="1" applyAlignment="1">
      <alignment horizontal="center" vertical="center" wrapText="1"/>
    </xf>
    <xf numFmtId="14" fontId="0" fillId="12" borderId="1" xfId="0" applyNumberFormat="1" applyFill="1" applyBorder="1" applyAlignment="1">
      <alignment horizontal="center" vertical="center"/>
    </xf>
    <xf numFmtId="14" fontId="0" fillId="21" borderId="1" xfId="0" applyNumberFormat="1" applyFill="1" applyBorder="1" applyAlignment="1">
      <alignment horizontal="center" vertical="center"/>
    </xf>
    <xf numFmtId="14" fontId="0" fillId="18" borderId="1" xfId="0" applyNumberFormat="1" applyFill="1" applyBorder="1" applyAlignment="1">
      <alignment horizontal="center" vertical="center"/>
    </xf>
    <xf numFmtId="14" fontId="0" fillId="22" borderId="1" xfId="0" applyNumberFormat="1" applyFill="1" applyBorder="1" applyAlignment="1">
      <alignment horizontal="center" vertical="center"/>
    </xf>
    <xf numFmtId="0" fontId="2" fillId="34" borderId="60" xfId="0" applyFont="1" applyFill="1" applyBorder="1"/>
    <xf numFmtId="0" fontId="2" fillId="0" borderId="60" xfId="0" applyFont="1" applyBorder="1"/>
    <xf numFmtId="0" fontId="2" fillId="0" borderId="0" xfId="0" applyFont="1"/>
    <xf numFmtId="0" fontId="0" fillId="0" borderId="0" xfId="0" pivotButton="1"/>
    <xf numFmtId="0" fontId="2" fillId="0" borderId="0" xfId="0" applyFont="1" applyBorder="1"/>
    <xf numFmtId="0" fontId="2" fillId="34" borderId="1" xfId="0" applyFont="1" applyFill="1" applyBorder="1"/>
    <xf numFmtId="0" fontId="2" fillId="9" borderId="1" xfId="0" applyFont="1" applyFill="1" applyBorder="1"/>
    <xf numFmtId="0" fontId="2" fillId="4" borderId="1" xfId="0" applyFont="1" applyFill="1" applyBorder="1"/>
    <xf numFmtId="0" fontId="2" fillId="6" borderId="1" xfId="0" applyFont="1" applyFill="1" applyBorder="1"/>
    <xf numFmtId="0" fontId="0" fillId="9" borderId="0" xfId="0" quotePrefix="1" applyFill="1"/>
    <xf numFmtId="49" fontId="41" fillId="0" borderId="1" xfId="0" applyNumberFormat="1" applyFont="1" applyBorder="1"/>
    <xf numFmtId="0" fontId="41" fillId="0" borderId="1" xfId="0" applyFont="1" applyBorder="1"/>
    <xf numFmtId="0" fontId="41" fillId="32" borderId="1" xfId="0" applyFont="1" applyFill="1" applyBorder="1"/>
    <xf numFmtId="0" fontId="41" fillId="32" borderId="1" xfId="0" applyFont="1" applyFill="1" applyBorder="1" applyAlignment="1">
      <alignment vertical="center"/>
    </xf>
    <xf numFmtId="0" fontId="41" fillId="4" borderId="1" xfId="0" applyFont="1" applyFill="1" applyBorder="1"/>
    <xf numFmtId="0" fontId="41" fillId="2" borderId="1" xfId="0" applyFont="1" applyFill="1" applyBorder="1"/>
    <xf numFmtId="0" fontId="42" fillId="0" borderId="61" xfId="0" applyFont="1" applyBorder="1" applyAlignment="1">
      <alignment horizontal="center" vertical="center"/>
    </xf>
    <xf numFmtId="0" fontId="43" fillId="0" borderId="61" xfId="0" applyFont="1" applyBorder="1" applyAlignment="1">
      <alignment horizontal="center" vertical="center"/>
    </xf>
    <xf numFmtId="0" fontId="42" fillId="0" borderId="61" xfId="0" applyFont="1" applyBorder="1" applyAlignment="1">
      <alignment horizontal="left" vertical="center"/>
    </xf>
    <xf numFmtId="0" fontId="43" fillId="0" borderId="61" xfId="0" applyFont="1" applyBorder="1" applyAlignment="1">
      <alignment horizontal="left" vertical="center"/>
    </xf>
    <xf numFmtId="49" fontId="28" fillId="0" borderId="1" xfId="0" applyNumberFormat="1" applyFont="1" applyBorder="1" applyAlignment="1">
      <alignment horizontal="center"/>
    </xf>
    <xf numFmtId="0" fontId="32" fillId="17" borderId="9" xfId="0" applyFont="1" applyFill="1" applyBorder="1" applyAlignment="1">
      <alignment horizontal="center" vertical="center"/>
    </xf>
    <xf numFmtId="0" fontId="32" fillId="17" borderId="59" xfId="0" applyFont="1" applyFill="1" applyBorder="1" applyAlignment="1">
      <alignment horizontal="center" vertical="center"/>
    </xf>
    <xf numFmtId="14" fontId="32" fillId="17" borderId="59" xfId="0" applyNumberFormat="1" applyFont="1" applyFill="1" applyBorder="1" applyAlignment="1">
      <alignment horizontal="center" vertical="center"/>
    </xf>
    <xf numFmtId="0" fontId="0" fillId="11" borderId="1" xfId="0" applyFill="1" applyBorder="1" applyAlignment="1">
      <alignment horizontal="center"/>
    </xf>
    <xf numFmtId="0" fontId="2" fillId="6" borderId="58" xfId="0" applyFont="1" applyFill="1" applyBorder="1" applyAlignment="1">
      <alignment horizontal="center" vertical="center"/>
    </xf>
    <xf numFmtId="0" fontId="2" fillId="6" borderId="35" xfId="0" applyFont="1" applyFill="1" applyBorder="1" applyAlignment="1">
      <alignment horizontal="center" vertical="center"/>
    </xf>
  </cellXfs>
  <cellStyles count="10">
    <cellStyle name="Hyperlink" xfId="9" builtinId="8"/>
    <cellStyle name="Normal" xfId="0" builtinId="0"/>
    <cellStyle name="Normal_Sheet1" xfId="5" xr:uid="{FE8A308F-55A2-4A46-9634-453649AABE33}"/>
    <cellStyle name="Normal_Sheet2" xfId="1" xr:uid="{A8BC2796-A950-4483-8C2D-9E306DA9343F}"/>
    <cellStyle name="Normal_Sheet4" xfId="2" xr:uid="{1D3210F5-2363-4D02-AB81-C56FACE8EFDD}"/>
    <cellStyle name="Normal_Sheet4_1" xfId="4" xr:uid="{070825BB-1937-48C0-8A47-4176C08087A4}"/>
    <cellStyle name="Normal_Sheet5" xfId="3" xr:uid="{5C478A0F-9C1B-4199-BCDD-EBD3DABDC3B9}"/>
    <cellStyle name="Normal_UOM" xfId="6" xr:uid="{F2F3AE6B-3472-4158-A19A-9B5C09643B6E}"/>
    <cellStyle name="Normal_UOM_1" xfId="7" xr:uid="{FD07AF6E-7BE8-431E-A02B-D31A7069EEA8}"/>
    <cellStyle name="Percent" xfId="8" builtinId="5"/>
  </cellStyles>
  <dxfs count="128">
    <dxf>
      <font>
        <strike/>
        <color rgb="FFFF0000"/>
      </font>
    </dxf>
    <dxf>
      <font>
        <strike/>
        <color rgb="FFFF0000"/>
      </font>
    </dxf>
    <dxf>
      <font>
        <strike/>
        <color rgb="FFFF0000"/>
      </font>
    </dxf>
    <dxf>
      <font>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darkDown">
          <fgColor rgb="FFFFC000"/>
          <bgColor rgb="FFFF6699"/>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solid">
          <fgColor rgb="FFFF0000"/>
          <bgColor rgb="FFFFFFFF"/>
        </patternFill>
      </fill>
    </dxf>
    <dxf>
      <fill>
        <patternFill patternType="solid">
          <fgColor rgb="FFFFC000"/>
          <bgColor rgb="FF000000"/>
        </patternFill>
      </fill>
    </dxf>
  </dxfs>
  <tableStyles count="0" defaultTableStyle="TableStyleMedium2" defaultPivotStyle="PivotStyleLight16"/>
  <colors>
    <mruColors>
      <color rgb="FF006666"/>
      <color rgb="FF009999"/>
      <color rgb="FFFF3399"/>
      <color rgb="FFCCFF66"/>
      <color rgb="FF00FFFF"/>
      <color rgb="FFFFF5E1"/>
      <color rgb="FFD1E8FF"/>
      <color rgb="FFECF5E7"/>
      <color rgb="FFFFF6DD"/>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3.927364467592" createdVersion="7" refreshedVersion="7" minRefreshableVersion="3" recordCount="919" xr:uid="{0AF29B9F-89A6-49AC-BEF0-E4D1D42148A6}">
  <cacheSource type="worksheet">
    <worksheetSource ref="A8:L927" sheet="Sheet1" r:id="rId2"/>
  </cacheSource>
  <cacheFields count="12">
    <cacheField name="Code" numFmtId="49">
      <sharedItems count="172">
        <s v="*06001"/>
        <s v="*06002"/>
        <s v="*06003"/>
        <s v="*06005"/>
        <s v="*06006"/>
        <s v="*06007"/>
        <s v="*06008"/>
        <s v="*06009"/>
        <s v="*06010"/>
        <s v="*06011"/>
        <s v="*06012"/>
        <s v="*06013"/>
        <s v="*06014"/>
        <s v="*06015"/>
        <s v="*06016"/>
        <s v="*06017"/>
        <s v="*06018"/>
        <s v="000057"/>
        <s v="000058"/>
        <s v="000059"/>
        <s v="000066"/>
        <s v="000140"/>
        <s v="000141"/>
        <s v="000142"/>
        <s v="000143"/>
        <s v="000159"/>
        <s v="000168"/>
        <s v="000170"/>
        <s v="000173"/>
        <s v="000174"/>
        <s v="000175"/>
        <s v="000177"/>
        <s v="000179"/>
        <s v="000180"/>
        <s v="000181"/>
        <s v="000189"/>
        <s v="000192"/>
        <s v="000194"/>
        <s v="000195"/>
        <s v="000196"/>
        <s v="000197"/>
        <s v="000198"/>
        <s v="000199"/>
        <s v="000200"/>
        <s v="000201"/>
        <s v="000202"/>
        <s v="000204"/>
        <s v="000205"/>
        <s v="000207"/>
        <s v="000208"/>
        <s v="000209"/>
        <s v="000213"/>
        <s v="000214"/>
        <s v="000215"/>
        <s v="000216"/>
        <s v="000217"/>
        <s v="000218"/>
        <s v="000219"/>
        <s v="000220"/>
        <s v="000221"/>
        <s v="000222"/>
        <s v="000223"/>
        <s v="000224"/>
        <s v="000225"/>
        <s v="000226"/>
        <s v="000227"/>
        <s v="000228"/>
        <s v="000229"/>
        <s v="000230"/>
        <s v="000231"/>
        <s v="000232"/>
        <s v="000233"/>
        <s v="000234"/>
        <s v="000235"/>
        <s v="000236"/>
        <s v="000237"/>
        <s v="000241"/>
        <s v="000243"/>
        <s v="000245"/>
        <s v="000255"/>
        <s v="000258"/>
        <s v="000259"/>
        <s v="000291"/>
        <s v="000292"/>
        <s v="000293"/>
        <s v="000294"/>
        <s v="000295"/>
        <s v="000296"/>
        <s v="000297"/>
        <s v="000298"/>
        <s v="000299"/>
        <s v="000300"/>
        <s v="000301"/>
        <s v="000302"/>
        <s v="000303"/>
        <s v="000304"/>
        <s v="000305"/>
        <s v="000306"/>
        <s v="000307"/>
        <s v="000308"/>
        <s v="000335"/>
        <s v="000342"/>
        <s v="000343"/>
        <s v="000357"/>
        <s v="000358"/>
        <s v="*06004"/>
        <s v="001153"/>
        <s v="001154"/>
        <s v="001155"/>
        <s v="001158"/>
        <s v="001159"/>
        <s v="001161"/>
        <s v="001162"/>
        <s v="001163"/>
        <s v="001165"/>
        <s v="001169"/>
        <s v="001200"/>
        <s v="001363"/>
        <s v="001403"/>
        <s v="001406"/>
        <s v="001408"/>
        <s v="001412"/>
        <s v="001413"/>
        <s v="000212"/>
        <s v="001536"/>
        <s v="001551"/>
        <s v="001556"/>
        <s v="001572"/>
        <s v="001574"/>
        <s v="001358"/>
        <s v="001359"/>
        <s v="001360"/>
        <s v="001361"/>
        <s v="001362"/>
        <s v="001364"/>
        <s v="001365"/>
        <s v="001366"/>
        <s v="001367"/>
        <s v="001368"/>
        <s v="001369"/>
        <s v="001370"/>
        <s v="001371"/>
        <s v="001372"/>
        <s v="001373"/>
        <s v="001374"/>
        <s v="001375"/>
        <s v="001376"/>
        <s v="001377"/>
        <s v="001378"/>
        <s v="001379"/>
        <s v="001553"/>
        <s v="001520"/>
        <s v="000005"/>
        <s v="000095"/>
        <s v="000096"/>
        <s v="000097"/>
        <s v="000098"/>
        <s v="000099"/>
        <s v="000100"/>
        <s v="000101"/>
        <s v="000102"/>
        <s v="000120"/>
        <s v="000122"/>
        <s v="000123"/>
        <s v="000246"/>
        <s v="000257"/>
        <s v="000265"/>
        <s v="000279"/>
        <s v="000280"/>
        <s v="000281"/>
        <s v="000282"/>
        <s v="001205"/>
      </sharedItems>
    </cacheField>
    <cacheField name="Name" numFmtId="0">
      <sharedItems count="147">
        <s v="Die_Cutting"/>
        <s v="Die_Perforation"/>
        <s v="Hard Bound"/>
        <s v="Perfect Binding With Sewing(CD-Insert)"/>
        <s v="Spiral Binding"/>
        <s v="Wirro Binding"/>
        <s v="Cutting &amp; Packing"/>
        <s v="Cutting Only"/>
        <s v="Half Die Cut"/>
        <s v="Loose"/>
        <s v="Pad Gumming"/>
        <s v="Pakki Binding"/>
        <s v="Kachchi Binding"/>
        <s v="Center Pinning (BOX)"/>
        <s v="Center Pin Binding"/>
        <s v="None"/>
        <s v="Perfect Binding"/>
        <s v="PERFECT BINDING WITHOUT SEWING"/>
        <s v="CENTRE PIN BINDING"/>
        <s v="PERFECT BINDING WITH SEWING"/>
        <s v="Z-PERFECT BINDING 13 FORM-WS"/>
        <s v="HARD BOUND-15.50"/>
        <s v="Z-ME N MINE FILE UPTO 8"/>
        <s v="ME N MINE FILE 9 TO 12"/>
        <s v="HARD BOUND-9 (BIOLOGY)"/>
        <s v="HARD BOUND-9 (BIOLOGY)FILE ONLY"/>
        <s v="Folding only"/>
        <s v="French Posters"/>
        <s v="Perfect Binding With Sewing(Web Folding)"/>
        <s v="Perfect Binding WOUT Sewing(Web Folding)"/>
        <s v="Repair-Gate Fold Cover Book"/>
        <s v="Unit Rate (Perfect Binding)"/>
        <s v="Unit Rate-My Art Cart-A-C@65/-"/>
        <s v="Unit Rate-My Art Cart-01"/>
        <s v="Unit Rate-My Art Cart-Brochure-A-5@10/-"/>
        <s v="Wire-O"/>
        <s v="Repair-Cover+Forms/Chapa"/>
        <s v="Sta-Pad (6pp)Ptg-.30+Bdg-2@2.30/-"/>
        <s v="Sta-Book(Pack Slip)Ptg-4+Bdg-6.5@10.5/-"/>
        <s v="Mini OffsetPrinting(Front+Back)"/>
        <s v="Sta-Book(Tour Adv)Ptg-1+Bdg-3+1-xtra@5/-"/>
        <s v="Sta-Pad(Cash Vouche)Ptg-2+Bdg-2.25@4.25"/>
        <s v="Sta-Pad(PurOr/Requir)Ptg-2+Bdg-2.25@4.25"/>
        <s v="Sta-Pad(Donation Prof)Ptg-4+Bdg-3.5@7.5"/>
        <s v="Sta-Pad(School Order)Ptg-2+Bdg-3.5@5.5"/>
        <s v="Sta-Pad(Order Form-Issue/Receipt)Bdg@4/-"/>
        <s v="Sta-Visiting Card Screen Printing@.30/-"/>
        <s v="Me N Mine File Repair"/>
        <s v="Sta-Lab Manual Sc-09-10 Sticker@0.16/-"/>
        <s v="Sta-ICSE Lab Man Sc-09-10 Sticker@0.12/-"/>
        <s v="Sta-Sankalp Cer..te DDNPS Gov..amGzb@4"/>
        <s v="Sta-Chennai Specimen (Pad)(23x36/6)@8/-"/>
        <s v="Sta-Chennai Envelopes(7&quot;x4&quot;)@0.475/-"/>
        <s v="Sta-Rangoli with CD Sticker@0.01855555/-"/>
        <s v="Binding(ANB Maths-06-WB)"/>
        <s v="Binding(ANB Maths-07-WB)"/>
        <s v="Binding(ANB Maths-08-WB)"/>
        <s v="Binding(ANB Maths-09-WB)"/>
        <s v="Binding(ANB Maths-10-WB)"/>
        <s v="Unit Rate (1f Centre Pin Binding)@0.15/-"/>
        <s v="Binding PNB+Corner-Cut+Perforation"/>
        <s v="PERFECT BINDING WITH SEWING+Corner-Cut"/>
        <s v="Sta-Gumming Sheet@7/-"/>
        <s v="Sta-Round Stickers(1.5&quot;)Specimen@0.121/-"/>
        <s v="Sta-SHPL Receipt Pad@23.25/-"/>
        <s v="Sta-Tour &amp; Travel Bill Pad@7/-"/>
        <s v="Sta-Challan Book(Ptg+Binding)"/>
        <s v="Sta-Chennai Envelopes(10&quot;x4.5&quot;)@0.575/-"/>
        <s v="Sta-Visiting Cards(NC Gaur)@0.90/-"/>
        <s v="Sta-Letterhead Pads(NC Gaur)@66.85/-"/>
        <s v="PERFECT BDG. WITH SEWING+Pouch Packing"/>
        <s v="Me n Mine File Ist &amp; IInd Term"/>
        <s v="Me n Mine File Ist / IInd Term Specimen"/>
        <s v="Me n Mine File Solution For Specimen"/>
        <s v="PERFECT BINDING WITH SEWING+CD"/>
        <s v="Sta-Book(Credit Not)Ptg+Bdg+Paper@40/-"/>
        <s v="CENTRE PIN BINDING+Poster Pasting"/>
        <s v="Unit Rate(Ptg+Binding)"/>
        <s v="Sankalp Pen Screen Ptg"/>
        <s v="Sta-Unit Cost Binding"/>
        <s v="Binding PNB Bio+Corner-Cut+Perforation"/>
        <s v="PERFECT BINDING WITH SEWING+Shrink(1.75)"/>
        <s v="Unit Rate-My Art Cart-02"/>
        <s v="Unit Rate-My Art Cart-03"/>
        <s v="Unit Rate-My Art Cart-04"/>
        <s v="Unit Rate-My Art Cart-05"/>
        <s v="Unit Rate-My Art Cart A"/>
        <s v="Unit Rate-My Art Cart B"/>
        <s v="Unit Rate-My Art Cart C"/>
        <s v="Unit Rate-Pogo Mad Lets Doodle A"/>
        <s v="Unit Rate-Pogo Mad Lets Doodle B"/>
        <s v="Unit Rate-Pogo Mad Lets Doodle C"/>
        <s v="Unit Rate-Pogo Mad Lets Doodle-01"/>
        <s v="Unit Rate-Pogo Mad Lets Doodle-02"/>
        <s v="Unit Rate-Pogo Mad Lets Doodle-03"/>
        <s v="Unit Rate-Pogo Mad Lets Doodle-04"/>
        <s v="Unit Rate-Pogo Mad Lets Doodle-05"/>
        <s v="Unit Rate-Pogo Mad Lets Doodle-06"/>
        <s v="Unit Rate-Pogo Mad Lets Doodle-07"/>
        <s v="Unit Rate-Pogo Mad Lets Doodle-08"/>
        <s v="Repair-CD Pasting+Box Packing"/>
        <s v="Cd Pasting + Box Packing"/>
        <s v="Gathering+Shrink pac+Box Packing"/>
        <s v="SpiralBinding(8.5&quot;X11&quot;)"/>
        <s v="SpiralBinding(11&quot;X11&quot;)"/>
        <s v="Sta-Langers Stickers@0.14/-"/>
        <s v="GROSS LAMINATION"/>
        <s v="File Binding"/>
        <s v="File Binding With Centerpin"/>
        <s v="File Binding Cover Outside"/>
        <s v="Folder 1 Fold +Cutting +Creasing"/>
        <s v="Folder 2 Fold +Cutting +Creasing"/>
        <s v="Folder 3 Fold +Cutting +Creasing"/>
        <s v="PB_Sewing- M,C,T,Ch.N,thak,sutli"/>
        <s v="HB Round-"/>
        <s v="HB-Flat"/>
        <s v="Perfact Bdg. with Full Pasting"/>
        <s v="Folding-Manual"/>
        <s v="Folding-Machine  Maplitho Paper"/>
        <s v="Folding-Machine Art Paper"/>
        <s v="Hologram Pasting"/>
        <s v="VJM - Dharamdoot icncl. All work"/>
        <s v="UBT CENTREPIN BINDING"/>
        <s v="BCA Magazine (Incl. All Work) - Per Pcs."/>
        <s v="NCERT Strap Packing charge"/>
        <s v="Side Pin charge"/>
        <s v="Shrink Packing Charge"/>
        <s v="Farma Bharai charge"/>
        <s v="Chaapa Charge"/>
        <s v="Cover folding  charge"/>
        <s v="Binding Labour charge"/>
        <s v="PB_- M,C,T,Ch.N,thak,sutli"/>
        <s v="Wiero With Perforation"/>
        <s v="Perfect Binding with Perfortion &amp; Punch"/>
        <s v="Perfect Binding (Back Cutting)"/>
        <s v="Wire-O Binding"/>
        <s v="Paper Pasting(Craft &amp; Color)"/>
        <s v="Folding_Cutting_Packing 6-10"/>
        <s v="Piano Binding"/>
        <s v="Unit Cost(Perfect Binding)"/>
        <s v="Hard Board Binding"/>
        <s v="Board Book(4.25X3.5)24pages"/>
        <s v="Unit Cost (Center Pin)"/>
        <s v="Board Book(4.25X3.5)48pages"/>
        <s v="Board Book(8.5X11)24pages"/>
        <s v="Board Book(8.5X11)16pages"/>
        <s v="Board Book(8.5X11)32pages"/>
      </sharedItems>
    </cacheField>
    <cacheField name="PrintName" numFmtId="0">
      <sharedItems/>
    </cacheField>
    <cacheField name="Type" numFmtId="0">
      <sharedItems containsSemiMixedTypes="0" containsString="0" containsNumber="1" containsInteger="1" minValue="6" maxValue="6"/>
    </cacheField>
    <cacheField name="Value1" numFmtId="0">
      <sharedItems containsSemiMixedTypes="0" containsString="0" containsNumber="1" containsInteger="1" minValue="0" maxValue="0"/>
    </cacheField>
    <cacheField name="CreatedBy" numFmtId="49">
      <sharedItems/>
    </cacheField>
    <cacheField name="CreatedOn" numFmtId="47">
      <sharedItems containsSemiMixedTypes="0" containsNonDate="0" containsDate="1" containsString="0" minDate="2007-05-06T00:00:00" maxDate="2021-11-08T08:43:35"/>
    </cacheField>
    <cacheField name="ModifiedBy" numFmtId="49">
      <sharedItems/>
    </cacheField>
    <cacheField name="ModifiedOn" numFmtId="0">
      <sharedItems containsDate="1" containsMixedTypes="1" minDate="2009-05-16T15:05:55" maxDate="2021-11-12T15:56:14"/>
    </cacheField>
    <cacheField name="Recordstatus" numFmtId="49">
      <sharedItems/>
    </cacheField>
    <cacheField name="Printstatus" numFmtId="49">
      <sharedItems/>
    </cacheField>
    <cacheField name="UnderGroup" numFmtId="4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106"/>
    <x v="14"/>
    <s v="Center Pin Binding"/>
    <n v="6"/>
    <n v="0"/>
    <s v="000001"/>
    <d v="2020-09-17T00:00:00"/>
    <s v="NULL"/>
    <s v="NULL"/>
    <s v="N"/>
    <s v="N"/>
    <m/>
  </r>
  <r>
    <x v="107"/>
    <x v="0"/>
    <s v="Die_Cutting"/>
    <n v="6"/>
    <n v="0"/>
    <s v="000001"/>
    <d v="2020-09-17T00:00:00"/>
    <s v="NULL"/>
    <s v="NULL"/>
    <s v="N"/>
    <s v="N"/>
    <m/>
  </r>
  <r>
    <x v="108"/>
    <x v="1"/>
    <s v="Die_Perforation"/>
    <n v="6"/>
    <n v="0"/>
    <s v="000001"/>
    <d v="2020-09-17T00:00:00"/>
    <s v="NULL"/>
    <s v="NULL"/>
    <s v="N"/>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0"/>
    <x v="0"/>
    <s v="Die_Cutting"/>
    <n v="6"/>
    <n v="0"/>
    <s v="000001"/>
    <d v="2021-11-08T08:43:34"/>
    <s v="NULL"/>
    <s v="NULL"/>
    <s v="N"/>
    <s v="N"/>
    <s v="NULL"/>
  </r>
  <r>
    <x v="1"/>
    <x v="1"/>
    <s v="Die_Perforation"/>
    <n v="6"/>
    <n v="0"/>
    <s v="000001"/>
    <d v="2021-11-08T08:43:34"/>
    <s v="NULL"/>
    <s v="NULL"/>
    <s v="N"/>
    <s v="N"/>
    <s v="NULL"/>
  </r>
  <r>
    <x v="2"/>
    <x v="2"/>
    <s v="Hard Bound"/>
    <n v="6"/>
    <n v="0"/>
    <s v="000001"/>
    <d v="2021-11-08T08:43:34"/>
    <s v="NULL"/>
    <s v="NULL"/>
    <s v="N"/>
    <s v="N"/>
    <s v="NULL"/>
  </r>
  <r>
    <x v="3"/>
    <x v="3"/>
    <s v="Perfect Binding With Sewing(CD-Insert)"/>
    <n v="6"/>
    <n v="0"/>
    <s v="000001"/>
    <d v="2021-11-08T08:43:34"/>
    <s v="NULL"/>
    <s v="NULL"/>
    <s v="N"/>
    <s v="N"/>
    <s v="NULL"/>
  </r>
  <r>
    <x v="4"/>
    <x v="4"/>
    <s v="Spiral Binding"/>
    <n v="6"/>
    <n v="0"/>
    <s v="000001"/>
    <d v="2021-11-08T08:43:34"/>
    <s v="NULL"/>
    <s v="NULL"/>
    <s v="N"/>
    <s v="N"/>
    <s v="NULL"/>
  </r>
  <r>
    <x v="5"/>
    <x v="5"/>
    <s v="Wirro Binding"/>
    <n v="6"/>
    <n v="0"/>
    <s v="000001"/>
    <d v="2021-11-08T08:43:34"/>
    <s v="NULL"/>
    <s v="NULL"/>
    <s v="N"/>
    <s v="N"/>
    <s v="NULL"/>
  </r>
  <r>
    <x v="6"/>
    <x v="6"/>
    <s v="Cutting &amp; Packing"/>
    <n v="6"/>
    <n v="0"/>
    <s v="000001"/>
    <d v="2021-11-08T08:43:34"/>
    <s v="NULL"/>
    <s v="NULL"/>
    <s v="N"/>
    <s v="N"/>
    <s v="NULL"/>
  </r>
  <r>
    <x v="7"/>
    <x v="7"/>
    <s v="Cutting Only"/>
    <n v="6"/>
    <n v="0"/>
    <s v="000001"/>
    <d v="2021-11-08T08:43:34"/>
    <s v="NULL"/>
    <s v="NULL"/>
    <s v="N"/>
    <s v="N"/>
    <s v="NULL"/>
  </r>
  <r>
    <x v="8"/>
    <x v="8"/>
    <s v="Half Die Cut"/>
    <n v="6"/>
    <n v="0"/>
    <s v="000001"/>
    <d v="2021-11-08T08:43:34"/>
    <s v="NULL"/>
    <s v="NULL"/>
    <s v="N"/>
    <s v="N"/>
    <s v="NULL"/>
  </r>
  <r>
    <x v="9"/>
    <x v="9"/>
    <s v="Loose"/>
    <n v="6"/>
    <n v="0"/>
    <s v="000001"/>
    <d v="2021-11-08T08:43:34"/>
    <s v="NULL"/>
    <s v="NULL"/>
    <s v="N"/>
    <s v="N"/>
    <s v="NULL"/>
  </r>
  <r>
    <x v="10"/>
    <x v="10"/>
    <s v="Pad Gumming"/>
    <n v="6"/>
    <n v="0"/>
    <s v="000001"/>
    <d v="2021-11-08T08:43:34"/>
    <s v="NULL"/>
    <s v="NULL"/>
    <s v="N"/>
    <s v="N"/>
    <s v="NULL"/>
  </r>
  <r>
    <x v="11"/>
    <x v="11"/>
    <s v="Pakki Binding"/>
    <n v="6"/>
    <n v="0"/>
    <s v="000001"/>
    <d v="2021-11-08T08:43:34"/>
    <s v="NULL"/>
    <s v="NULL"/>
    <s v="N"/>
    <s v="N"/>
    <s v="NULL"/>
  </r>
  <r>
    <x v="12"/>
    <x v="12"/>
    <s v="Kachchi Binding"/>
    <n v="6"/>
    <n v="0"/>
    <s v="000001"/>
    <d v="2021-11-08T08:43:34"/>
    <s v="NULL"/>
    <s v="NULL"/>
    <s v="N"/>
    <s v="N"/>
    <s v="NULL"/>
  </r>
  <r>
    <x v="13"/>
    <x v="13"/>
    <s v="Center Pinning (BOX)"/>
    <n v="6"/>
    <n v="0"/>
    <s v="000001"/>
    <d v="2021-11-08T08:43:34"/>
    <s v="NULL"/>
    <s v="NULL"/>
    <s v="N"/>
    <s v="N"/>
    <s v="NULL"/>
  </r>
  <r>
    <x v="14"/>
    <x v="14"/>
    <s v="Center Pin Binding"/>
    <n v="6"/>
    <n v="0"/>
    <s v="000001"/>
    <d v="2021-11-08T08:43:34"/>
    <s v="NULL"/>
    <s v="NULL"/>
    <s v="N"/>
    <s v="N"/>
    <s v="NULL"/>
  </r>
  <r>
    <x v="15"/>
    <x v="15"/>
    <s v="None"/>
    <n v="6"/>
    <n v="0"/>
    <s v="000001"/>
    <d v="2021-11-08T08:43:35"/>
    <s v="NULL"/>
    <s v="NULL"/>
    <s v="N"/>
    <s v="N"/>
    <s v="NULL"/>
  </r>
  <r>
    <x v="16"/>
    <x v="16"/>
    <s v="Perfect Binding"/>
    <n v="6"/>
    <n v="0"/>
    <s v="000001"/>
    <d v="2021-11-08T08:43:3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0-28T18:58:11"/>
    <s v="NULL"/>
    <s v="NULL"/>
    <s v="N"/>
    <s v="N"/>
    <s v="NULL"/>
  </r>
  <r>
    <x v="1"/>
    <x v="1"/>
    <s v="Die_Perforation"/>
    <n v="6"/>
    <n v="0"/>
    <s v="000001"/>
    <d v="2021-10-28T18:58:11"/>
    <s v="NULL"/>
    <s v="NULL"/>
    <s v="N"/>
    <s v="N"/>
    <s v="NULL"/>
  </r>
  <r>
    <x v="2"/>
    <x v="2"/>
    <s v="Hard Bound"/>
    <n v="6"/>
    <n v="0"/>
    <s v="000001"/>
    <d v="2021-10-28T18:58:11"/>
    <s v="NULL"/>
    <s v="NULL"/>
    <s v="N"/>
    <s v="N"/>
    <s v="NULL"/>
  </r>
  <r>
    <x v="3"/>
    <x v="3"/>
    <s v="Perfect Binding With Sewing(CD-Insert)"/>
    <n v="6"/>
    <n v="0"/>
    <s v="000001"/>
    <d v="2021-10-28T18:58:11"/>
    <s v="NULL"/>
    <s v="NULL"/>
    <s v="N"/>
    <s v="N"/>
    <s v="NULL"/>
  </r>
  <r>
    <x v="4"/>
    <x v="4"/>
    <s v="Spiral Binding"/>
    <n v="6"/>
    <n v="0"/>
    <s v="000001"/>
    <d v="2021-10-28T18:58:11"/>
    <s v="NULL"/>
    <s v="NULL"/>
    <s v="N"/>
    <s v="N"/>
    <s v="NULL"/>
  </r>
  <r>
    <x v="5"/>
    <x v="5"/>
    <s v="Wirro Binding"/>
    <n v="6"/>
    <n v="0"/>
    <s v="000001"/>
    <d v="2021-10-28T18:58:11"/>
    <s v="NULL"/>
    <s v="NULL"/>
    <s v="N"/>
    <s v="N"/>
    <s v="NULL"/>
  </r>
  <r>
    <x v="6"/>
    <x v="6"/>
    <s v="Cutting &amp; Packing"/>
    <n v="6"/>
    <n v="0"/>
    <s v="000001"/>
    <d v="2021-10-28T18:58:11"/>
    <s v="NULL"/>
    <s v="NULL"/>
    <s v="N"/>
    <s v="N"/>
    <s v="NULL"/>
  </r>
  <r>
    <x v="7"/>
    <x v="7"/>
    <s v="Cutting Only"/>
    <n v="6"/>
    <n v="0"/>
    <s v="000001"/>
    <d v="2021-10-28T18:58:11"/>
    <s v="NULL"/>
    <s v="NULL"/>
    <s v="N"/>
    <s v="N"/>
    <s v="NULL"/>
  </r>
  <r>
    <x v="8"/>
    <x v="8"/>
    <s v="Half Die Cut"/>
    <n v="6"/>
    <n v="0"/>
    <s v="000001"/>
    <d v="2021-10-28T18:58:11"/>
    <s v="NULL"/>
    <s v="NULL"/>
    <s v="N"/>
    <s v="N"/>
    <s v="NULL"/>
  </r>
  <r>
    <x v="9"/>
    <x v="9"/>
    <s v="Loose"/>
    <n v="6"/>
    <n v="0"/>
    <s v="000001"/>
    <d v="2021-10-28T18:58:11"/>
    <s v="NULL"/>
    <s v="NULL"/>
    <s v="N"/>
    <s v="N"/>
    <s v="NULL"/>
  </r>
  <r>
    <x v="10"/>
    <x v="10"/>
    <s v="Pad Gumming"/>
    <n v="6"/>
    <n v="0"/>
    <s v="000001"/>
    <d v="2021-10-28T18:58:11"/>
    <s v="NULL"/>
    <s v="NULL"/>
    <s v="N"/>
    <s v="N"/>
    <s v="NULL"/>
  </r>
  <r>
    <x v="11"/>
    <x v="11"/>
    <s v="Pakki Binding"/>
    <n v="6"/>
    <n v="0"/>
    <s v="000001"/>
    <d v="2021-10-28T18:58:11"/>
    <s v="NULL"/>
    <s v="NULL"/>
    <s v="N"/>
    <s v="N"/>
    <s v="NULL"/>
  </r>
  <r>
    <x v="12"/>
    <x v="12"/>
    <s v="Kachchi Binding"/>
    <n v="6"/>
    <n v="0"/>
    <s v="000001"/>
    <d v="2021-10-28T18:58:11"/>
    <s v="NULL"/>
    <s v="NULL"/>
    <s v="N"/>
    <s v="N"/>
    <s v="NULL"/>
  </r>
  <r>
    <x v="13"/>
    <x v="13"/>
    <s v="Center Pinning (BOX)"/>
    <n v="6"/>
    <n v="0"/>
    <s v="000001"/>
    <d v="2021-10-28T18:58:11"/>
    <s v="NULL"/>
    <s v="NULL"/>
    <s v="N"/>
    <s v="N"/>
    <s v="NULL"/>
  </r>
  <r>
    <x v="14"/>
    <x v="14"/>
    <s v="Center Pin Binding"/>
    <n v="6"/>
    <n v="0"/>
    <s v="000001"/>
    <d v="2021-10-28T18:58:11"/>
    <s v="NULL"/>
    <s v="NULL"/>
    <s v="N"/>
    <s v="N"/>
    <s v="NULL"/>
  </r>
  <r>
    <x v="15"/>
    <x v="15"/>
    <s v="None"/>
    <n v="6"/>
    <n v="0"/>
    <s v="000001"/>
    <d v="2021-10-28T18:58:11"/>
    <s v="NULL"/>
    <s v="NULL"/>
    <s v="N"/>
    <s v="N"/>
    <s v="NULL"/>
  </r>
  <r>
    <x v="16"/>
    <x v="16"/>
    <s v="Perfect Binding"/>
    <n v="6"/>
    <n v="0"/>
    <s v="000001"/>
    <d v="2021-10-28T18:58:11"/>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106"/>
    <x v="14"/>
    <s v="Center Pin Binding"/>
    <n v="6"/>
    <n v="0"/>
    <s v="000001"/>
    <d v="2020-09-17T00:00:00"/>
    <s v="000001"/>
    <d v="2020-12-04T16:53:11"/>
    <s v="M"/>
    <s v="N"/>
    <m/>
  </r>
  <r>
    <x v="107"/>
    <x v="0"/>
    <s v="Die_Cutting"/>
    <n v="6"/>
    <n v="0"/>
    <s v="000001"/>
    <d v="2020-09-17T00:00:00"/>
    <s v="NULL"/>
    <s v="NULL"/>
    <s v="N"/>
    <s v="N"/>
    <m/>
  </r>
  <r>
    <x v="108"/>
    <x v="1"/>
    <s v="Die_Perforation"/>
    <n v="6"/>
    <n v="0"/>
    <s v="000001"/>
    <d v="2020-09-17T00:00:00"/>
    <s v="000001"/>
    <d v="2020-12-04T16:53:06"/>
    <s v="M"/>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124"/>
    <x v="13"/>
    <s v="Center Pinning (BOX)"/>
    <n v="6"/>
    <n v="0"/>
    <s v="000013"/>
    <d v="2021-02-23T10:58:28"/>
    <s v="000013"/>
    <d v="2021-02-23T11:19:26"/>
    <s v="M"/>
    <s v="N"/>
    <m/>
  </r>
  <r>
    <x v="125"/>
    <x v="106"/>
    <s v="GROSS LAMINATION"/>
    <n v="6"/>
    <n v="0"/>
    <s v="000011"/>
    <d v="2021-03-18T13:40:18"/>
    <s v="NULL"/>
    <s v="NULL"/>
    <s v="N"/>
    <s v="N"/>
    <m/>
  </r>
  <r>
    <x v="126"/>
    <x v="107"/>
    <s v="File Binding"/>
    <n v="6"/>
    <n v="0"/>
    <s v="000001"/>
    <d v="2021-05-05T13:32:16"/>
    <s v="NULL"/>
    <s v="NULL"/>
    <s v="N"/>
    <s v="N"/>
    <m/>
  </r>
  <r>
    <x v="127"/>
    <x v="108"/>
    <s v="File Binding With Centerpin"/>
    <n v="6"/>
    <n v="0"/>
    <s v="000001"/>
    <d v="2021-07-30T20:13:47"/>
    <s v="NULL"/>
    <s v="NULL"/>
    <s v="N"/>
    <s v="N"/>
    <m/>
  </r>
  <r>
    <x v="128"/>
    <x v="109"/>
    <s v="File Binding Cover Outside"/>
    <n v="6"/>
    <n v="0"/>
    <s v="000001"/>
    <d v="2021-08-05T11:48:38"/>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7"/>
    <x v="7"/>
    <s v="Cutting Only"/>
    <n v="6"/>
    <n v="0"/>
    <s v="000001"/>
    <d v="2021-10-01T12:42:47"/>
    <s v="NULL"/>
    <s v="NULL"/>
    <s v="N"/>
    <s v="N"/>
    <s v="NULL"/>
  </r>
  <r>
    <x v="8"/>
    <x v="8"/>
    <s v="Half Die Cut"/>
    <n v="6"/>
    <n v="0"/>
    <s v="000001"/>
    <d v="2021-10-01T12:42:47"/>
    <s v="NULL"/>
    <s v="NULL"/>
    <s v="N"/>
    <s v="N"/>
    <s v="NULL"/>
  </r>
  <r>
    <x v="9"/>
    <x v="9"/>
    <s v="Loose"/>
    <n v="6"/>
    <n v="0"/>
    <s v="000001"/>
    <d v="2021-10-01T12:42:47"/>
    <s v="NULL"/>
    <s v="NULL"/>
    <s v="N"/>
    <s v="N"/>
    <s v="NULL"/>
  </r>
  <r>
    <x v="10"/>
    <x v="10"/>
    <s v="Pad Gumming"/>
    <n v="6"/>
    <n v="0"/>
    <s v="000001"/>
    <d v="2021-10-01T12:42:47"/>
    <s v="NULL"/>
    <s v="NULL"/>
    <s v="N"/>
    <s v="N"/>
    <s v="NULL"/>
  </r>
  <r>
    <x v="11"/>
    <x v="11"/>
    <s v="Pakki Binding"/>
    <n v="6"/>
    <n v="0"/>
    <s v="000001"/>
    <d v="2021-10-01T12:42:47"/>
    <s v="NULL"/>
    <s v="NULL"/>
    <s v="N"/>
    <s v="N"/>
    <s v="NULL"/>
  </r>
  <r>
    <x v="12"/>
    <x v="12"/>
    <s v="Kachchi Binding"/>
    <n v="6"/>
    <n v="0"/>
    <s v="000001"/>
    <d v="2021-10-01T12:42:47"/>
    <s v="NULL"/>
    <s v="NULL"/>
    <s v="N"/>
    <s v="N"/>
    <s v="NULL"/>
  </r>
  <r>
    <x v="13"/>
    <x v="13"/>
    <s v="Center Pinning (BOX)"/>
    <n v="6"/>
    <n v="0"/>
    <s v="000001"/>
    <d v="2021-10-01T12:42:47"/>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4"/>
    <x v="13"/>
    <s v="Center Pinning (BOX)"/>
    <n v="6"/>
    <n v="0"/>
    <s v="000013"/>
    <d v="2021-02-23T10:58:28"/>
    <s v="000013"/>
    <d v="2021-02-23T11:19:26"/>
    <s v="M"/>
    <s v="N"/>
    <s v="NULL"/>
  </r>
  <r>
    <x v="125"/>
    <x v="106"/>
    <s v="GROSS LAMINATION"/>
    <n v="6"/>
    <n v="0"/>
    <s v="000011"/>
    <d v="2021-03-18T13:40:18"/>
    <s v="NULL"/>
    <s v="NULL"/>
    <s v="N"/>
    <s v="N"/>
    <s v="NULL"/>
  </r>
  <r>
    <x v="126"/>
    <x v="107"/>
    <s v="File Binding"/>
    <n v="6"/>
    <n v="0"/>
    <s v="000001"/>
    <d v="2021-05-05T13:32:16"/>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5"/>
    <x v="106"/>
    <s v="GROSS LAMINATION"/>
    <n v="6"/>
    <n v="0"/>
    <s v="000011"/>
    <d v="2021-03-18T13:40:18"/>
    <s v="NULL"/>
    <s v="NULL"/>
    <s v="N"/>
    <s v="N"/>
    <s v="NULL"/>
  </r>
  <r>
    <x v="124"/>
    <x v="13"/>
    <s v="Center Pinning (BOX)"/>
    <n v="6"/>
    <n v="0"/>
    <s v="000013"/>
    <d v="2021-02-23T10:58:28"/>
    <s v="000013"/>
    <d v="2021-02-23T11:19:26"/>
    <s v="M"/>
    <s v="N"/>
    <s v="NULL"/>
  </r>
  <r>
    <x v="150"/>
    <x v="132"/>
    <s v="Wiero With Perforation"/>
    <n v="6"/>
    <n v="0"/>
    <s v="000013"/>
    <d v="2021-07-31T11:31:48"/>
    <s v="000013"/>
    <d v="2021-07-31T11:32:24"/>
    <s v="M"/>
    <s v="N"/>
    <s v="NULL"/>
  </r>
  <r>
    <x v="151"/>
    <x v="133"/>
    <s v="Perfect Binding with Perfortion &amp; Punch"/>
    <n v="6"/>
    <n v="0"/>
    <s v="000006"/>
    <d v="2021-02-03T11:04:19"/>
    <s v="000006"/>
    <d v="2021-02-03T11:09:18"/>
    <s v="M"/>
    <s v="N"/>
    <s v="NULL"/>
  </r>
  <r>
    <x v="13"/>
    <x v="13"/>
    <s v="Center Pinning (BOX)"/>
    <n v="6"/>
    <n v="0"/>
    <s v="000001"/>
    <d v="2021-09-27T04:39:54"/>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3"/>
    <x v="13"/>
    <s v="Center Pinning (BOX)"/>
    <n v="6"/>
    <n v="0"/>
    <s v="000001"/>
    <d v="2021-09-27T04:42:09"/>
    <s v="NULL"/>
    <s v="NULL"/>
    <s v="N"/>
    <s v="N"/>
    <s v="NULL"/>
  </r>
  <r>
    <x v="0"/>
    <x v="0"/>
    <s v="Die_Cutting"/>
    <n v="6"/>
    <n v="0"/>
    <s v="000001"/>
    <d v="2021-09-21T12:03:23"/>
    <s v="NULL"/>
    <s v="NULL"/>
    <s v="N"/>
    <s v="N"/>
    <s v="NULL"/>
  </r>
  <r>
    <x v="1"/>
    <x v="1"/>
    <s v="Die_Perforation"/>
    <n v="6"/>
    <n v="0"/>
    <s v="000001"/>
    <d v="2021-09-21T12:03:23"/>
    <s v="NULL"/>
    <s v="NULL"/>
    <s v="N"/>
    <s v="N"/>
    <s v="NULL"/>
  </r>
  <r>
    <x v="2"/>
    <x v="2"/>
    <s v="Hard Bound"/>
    <n v="6"/>
    <n v="0"/>
    <s v="000001"/>
    <d v="2021-09-21T12:03:23"/>
    <s v="NULL"/>
    <s v="NULL"/>
    <s v="N"/>
    <s v="N"/>
    <s v="NULL"/>
  </r>
  <r>
    <x v="105"/>
    <x v="19"/>
    <s v="Perfect Binding With Sewing"/>
    <n v="6"/>
    <n v="0"/>
    <s v="000001"/>
    <d v="2021-09-21T12:03:23"/>
    <s v="NULL"/>
    <s v="NULL"/>
    <s v="N"/>
    <s v="N"/>
    <s v="NULL"/>
  </r>
  <r>
    <x v="3"/>
    <x v="3"/>
    <s v="Perfect Binding With Sewing(CD-Insert)"/>
    <n v="6"/>
    <n v="0"/>
    <s v="000001"/>
    <d v="2021-09-21T12:03:23"/>
    <s v="NULL"/>
    <s v="NULL"/>
    <s v="N"/>
    <s v="N"/>
    <s v="NULL"/>
  </r>
  <r>
    <x v="4"/>
    <x v="4"/>
    <s v="Spiral Binding"/>
    <n v="6"/>
    <n v="0"/>
    <s v="000001"/>
    <d v="2021-09-21T12:03:23"/>
    <s v="NULL"/>
    <s v="NULL"/>
    <s v="N"/>
    <s v="N"/>
    <s v="NULL"/>
  </r>
  <r>
    <x v="5"/>
    <x v="5"/>
    <s v="Wirro Binding"/>
    <n v="6"/>
    <n v="0"/>
    <s v="000001"/>
    <d v="2021-09-21T12:03:23"/>
    <s v="NULL"/>
    <s v="NULL"/>
    <s v="N"/>
    <s v="N"/>
    <s v="NULL"/>
  </r>
  <r>
    <x v="6"/>
    <x v="6"/>
    <s v="Cutting &amp; Packing"/>
    <n v="6"/>
    <n v="0"/>
    <s v="000001"/>
    <d v="2021-09-21T12:03:23"/>
    <s v="NULL"/>
    <s v="NULL"/>
    <s v="N"/>
    <s v="N"/>
    <s v="NULL"/>
  </r>
  <r>
    <x v="7"/>
    <x v="7"/>
    <s v="Cutting Only"/>
    <n v="6"/>
    <n v="0"/>
    <s v="000001"/>
    <d v="2021-09-21T12:03:23"/>
    <s v="NULL"/>
    <s v="NULL"/>
    <s v="N"/>
    <s v="N"/>
    <s v="NULL"/>
  </r>
  <r>
    <x v="8"/>
    <x v="8"/>
    <s v="Half Die Cut"/>
    <n v="6"/>
    <n v="0"/>
    <s v="000001"/>
    <d v="2021-09-21T12:03:23"/>
    <s v="NULL"/>
    <s v="NULL"/>
    <s v="N"/>
    <s v="N"/>
    <s v="NULL"/>
  </r>
  <r>
    <x v="9"/>
    <x v="9"/>
    <s v="Loose"/>
    <n v="6"/>
    <n v="0"/>
    <s v="000001"/>
    <d v="2021-09-21T12:03:24"/>
    <s v="NULL"/>
    <s v="NULL"/>
    <s v="N"/>
    <s v="N"/>
    <s v="NULL"/>
  </r>
  <r>
    <x v="10"/>
    <x v="10"/>
    <s v="Pad Gumming"/>
    <n v="6"/>
    <n v="0"/>
    <s v="000001"/>
    <d v="2021-09-21T12:03:24"/>
    <s v="NULL"/>
    <s v="NULL"/>
    <s v="N"/>
    <s v="N"/>
    <s v="NULL"/>
  </r>
  <r>
    <x v="11"/>
    <x v="11"/>
    <s v="Pakki Binding"/>
    <n v="6"/>
    <n v="0"/>
    <s v="000001"/>
    <d v="2021-09-21T12:03:24"/>
    <s v="NULL"/>
    <s v="NULL"/>
    <s v="N"/>
    <s v="N"/>
    <s v="NULL"/>
  </r>
  <r>
    <x v="12"/>
    <x v="12"/>
    <s v="Kachchi Binding"/>
    <n v="6"/>
    <n v="0"/>
    <s v="000001"/>
    <d v="2021-09-21T12:03:24"/>
    <s v="NULL"/>
    <s v="NULL"/>
    <s v="N"/>
    <s v="N"/>
    <s v="NULL"/>
  </r>
  <r>
    <x v="13"/>
    <x v="13"/>
    <s v="Center Pinning (BOX)"/>
    <n v="6"/>
    <n v="0"/>
    <s v="000001"/>
    <d v="2021-09-21T12:03:24"/>
    <s v="NULL"/>
    <s v="NULL"/>
    <s v="N"/>
    <s v="N"/>
    <s v="NULL"/>
  </r>
  <r>
    <x v="14"/>
    <x v="14"/>
    <s v="Center Pin Binding"/>
    <n v="6"/>
    <n v="0"/>
    <s v="000001"/>
    <d v="2021-09-21T12:03:24"/>
    <s v="NULL"/>
    <s v="NULL"/>
    <s v="N"/>
    <s v="N"/>
    <s v="NULL"/>
  </r>
  <r>
    <x v="15"/>
    <x v="15"/>
    <s v="None"/>
    <n v="6"/>
    <n v="0"/>
    <s v="000001"/>
    <d v="2021-09-21T12:03:24"/>
    <s v="NULL"/>
    <s v="NULL"/>
    <s v="N"/>
    <s v="N"/>
    <s v="NULL"/>
  </r>
  <r>
    <x v="16"/>
    <x v="16"/>
    <s v="Perfect Binding"/>
    <n v="6"/>
    <n v="0"/>
    <s v="000001"/>
    <d v="2021-09-21T12:03:24"/>
    <s v="NULL"/>
    <s v="NULL"/>
    <s v="N"/>
    <s v="N"/>
    <s v="NULL"/>
  </r>
  <r>
    <x v="152"/>
    <x v="134"/>
    <s v="Perfect Binding (Back Cutting)"/>
    <n v="6"/>
    <n v="0"/>
    <s v="000005"/>
    <d v="2021-09-22T13:58:55"/>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22:10"/>
    <s v="NULL"/>
    <s v="NULL"/>
    <s v="N"/>
    <s v="N"/>
    <s v="NULL"/>
  </r>
  <r>
    <x v="1"/>
    <x v="1"/>
    <s v="Die_Perforation"/>
    <n v="6"/>
    <n v="0"/>
    <s v="000001"/>
    <d v="2021-09-21T17:22:11"/>
    <s v="NULL"/>
    <s v="NULL"/>
    <s v="N"/>
    <s v="N"/>
    <s v="NULL"/>
  </r>
  <r>
    <x v="2"/>
    <x v="2"/>
    <s v="Hard Bound"/>
    <n v="6"/>
    <n v="0"/>
    <s v="000001"/>
    <d v="2021-09-21T17:22:11"/>
    <s v="NULL"/>
    <s v="NULL"/>
    <s v="N"/>
    <s v="N"/>
    <s v="NULL"/>
  </r>
  <r>
    <x v="105"/>
    <x v="19"/>
    <s v="Perfect Binding With Sewing"/>
    <n v="6"/>
    <n v="0"/>
    <s v="000001"/>
    <d v="2021-09-21T17:22:11"/>
    <s v="NULL"/>
    <s v="NULL"/>
    <s v="N"/>
    <s v="N"/>
    <s v="NULL"/>
  </r>
  <r>
    <x v="3"/>
    <x v="3"/>
    <s v="Perfect Binding With Sewing(CD-Insert)"/>
    <n v="6"/>
    <n v="0"/>
    <s v="000001"/>
    <d v="2021-09-21T17:22:11"/>
    <s v="NULL"/>
    <s v="NULL"/>
    <s v="N"/>
    <s v="N"/>
    <s v="NULL"/>
  </r>
  <r>
    <x v="4"/>
    <x v="4"/>
    <s v="Spiral Binding"/>
    <n v="6"/>
    <n v="0"/>
    <s v="000001"/>
    <d v="2021-09-21T17:22:11"/>
    <s v="NULL"/>
    <s v="NULL"/>
    <s v="N"/>
    <s v="N"/>
    <s v="NULL"/>
  </r>
  <r>
    <x v="5"/>
    <x v="5"/>
    <s v="Wirro Binding"/>
    <n v="6"/>
    <n v="0"/>
    <s v="000001"/>
    <d v="2021-09-21T17:22:11"/>
    <s v="NULL"/>
    <s v="NULL"/>
    <s v="N"/>
    <s v="N"/>
    <s v="NULL"/>
  </r>
  <r>
    <x v="6"/>
    <x v="6"/>
    <s v="Cutting &amp; Packing"/>
    <n v="6"/>
    <n v="0"/>
    <s v="000001"/>
    <d v="2021-09-21T17:22:11"/>
    <s v="NULL"/>
    <s v="NULL"/>
    <s v="N"/>
    <s v="N"/>
    <s v="NULL"/>
  </r>
  <r>
    <x v="7"/>
    <x v="7"/>
    <s v="Cutting Only"/>
    <n v="6"/>
    <n v="0"/>
    <s v="000001"/>
    <d v="2021-09-21T17:22:11"/>
    <s v="NULL"/>
    <s v="NULL"/>
    <s v="N"/>
    <s v="N"/>
    <s v="NULL"/>
  </r>
  <r>
    <x v="8"/>
    <x v="8"/>
    <s v="Half Die Cut"/>
    <n v="6"/>
    <n v="0"/>
    <s v="000001"/>
    <d v="2021-09-21T17:22:11"/>
    <s v="NULL"/>
    <s v="NULL"/>
    <s v="N"/>
    <s v="N"/>
    <s v="NULL"/>
  </r>
  <r>
    <x v="9"/>
    <x v="9"/>
    <s v="Loose"/>
    <n v="6"/>
    <n v="0"/>
    <s v="000001"/>
    <d v="2021-09-21T17:22:11"/>
    <s v="NULL"/>
    <s v="NULL"/>
    <s v="N"/>
    <s v="N"/>
    <s v="NULL"/>
  </r>
  <r>
    <x v="10"/>
    <x v="10"/>
    <s v="Pad Gumming"/>
    <n v="6"/>
    <n v="0"/>
    <s v="000001"/>
    <d v="2021-09-21T17:22:11"/>
    <s v="NULL"/>
    <s v="NULL"/>
    <s v="N"/>
    <s v="N"/>
    <s v="NULL"/>
  </r>
  <r>
    <x v="11"/>
    <x v="11"/>
    <s v="Pakki Binding"/>
    <n v="6"/>
    <n v="0"/>
    <s v="000001"/>
    <d v="2021-09-21T17:22:11"/>
    <s v="NULL"/>
    <s v="NULL"/>
    <s v="N"/>
    <s v="N"/>
    <s v="NULL"/>
  </r>
  <r>
    <x v="12"/>
    <x v="12"/>
    <s v="Kachchi Binding"/>
    <n v="6"/>
    <n v="0"/>
    <s v="000001"/>
    <d v="2021-09-21T17:22:11"/>
    <s v="NULL"/>
    <s v="NULL"/>
    <s v="N"/>
    <s v="N"/>
    <s v="NULL"/>
  </r>
  <r>
    <x v="13"/>
    <x v="13"/>
    <s v="Center Pinning (BOX)"/>
    <n v="6"/>
    <n v="0"/>
    <s v="000001"/>
    <d v="2021-09-21T17:22:11"/>
    <s v="NULL"/>
    <s v="NULL"/>
    <s v="N"/>
    <s v="N"/>
    <s v="NULL"/>
  </r>
  <r>
    <x v="14"/>
    <x v="14"/>
    <s v="Center Pin Binding"/>
    <n v="6"/>
    <n v="0"/>
    <s v="000001"/>
    <d v="2021-09-21T17:22:11"/>
    <s v="NULL"/>
    <s v="NULL"/>
    <s v="N"/>
    <s v="N"/>
    <s v="NULL"/>
  </r>
  <r>
    <x v="15"/>
    <x v="15"/>
    <s v="None"/>
    <n v="6"/>
    <n v="0"/>
    <s v="000001"/>
    <d v="2021-09-21T17:22:11"/>
    <s v="NULL"/>
    <s v="NULL"/>
    <s v="N"/>
    <s v="N"/>
    <s v="NULL"/>
  </r>
  <r>
    <x v="16"/>
    <x v="16"/>
    <s v="Perfect Binding"/>
    <n v="6"/>
    <n v="0"/>
    <s v="000001"/>
    <d v="2021-09-21T17:22:1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5"/>
    <x v="5"/>
    <s v="Wirro Binding"/>
    <n v="6"/>
    <n v="0"/>
    <s v="000001"/>
    <d v="2021-10-18T12:58:51"/>
    <s v="NULL"/>
    <s v="NULL"/>
    <s v="N"/>
    <s v="N"/>
    <s v="NULL"/>
  </r>
  <r>
    <x v="6"/>
    <x v="6"/>
    <s v="Cutting &amp; Packing"/>
    <n v="6"/>
    <n v="0"/>
    <s v="000001"/>
    <d v="2021-10-18T12:58:51"/>
    <s v="NULL"/>
    <s v="NULL"/>
    <s v="N"/>
    <s v="N"/>
    <s v="NULL"/>
  </r>
  <r>
    <x v="7"/>
    <x v="7"/>
    <s v="Cutting Only"/>
    <n v="6"/>
    <n v="0"/>
    <s v="000001"/>
    <d v="2021-10-18T12:58:51"/>
    <s v="NULL"/>
    <s v="NULL"/>
    <s v="N"/>
    <s v="N"/>
    <s v="NULL"/>
  </r>
  <r>
    <x v="8"/>
    <x v="8"/>
    <s v="Half Die Cut"/>
    <n v="6"/>
    <n v="0"/>
    <s v="000001"/>
    <d v="2021-10-18T12:58:51"/>
    <s v="NULL"/>
    <s v="NULL"/>
    <s v="N"/>
    <s v="N"/>
    <s v="NULL"/>
  </r>
  <r>
    <x v="9"/>
    <x v="9"/>
    <s v="Loose"/>
    <n v="6"/>
    <n v="0"/>
    <s v="000001"/>
    <d v="2021-10-18T12:58:51"/>
    <s v="NULL"/>
    <s v="NULL"/>
    <s v="N"/>
    <s v="N"/>
    <s v="NULL"/>
  </r>
  <r>
    <x v="10"/>
    <x v="10"/>
    <s v="Pad Gumming"/>
    <n v="6"/>
    <n v="0"/>
    <s v="000001"/>
    <d v="2021-10-18T12:58:51"/>
    <s v="NULL"/>
    <s v="NULL"/>
    <s v="N"/>
    <s v="N"/>
    <s v="NULL"/>
  </r>
  <r>
    <x v="11"/>
    <x v="11"/>
    <s v="Pakki Binding"/>
    <n v="6"/>
    <n v="0"/>
    <s v="000001"/>
    <d v="2021-10-18T12:58:51"/>
    <s v="NULL"/>
    <s v="NULL"/>
    <s v="N"/>
    <s v="N"/>
    <s v="NULL"/>
  </r>
  <r>
    <x v="12"/>
    <x v="12"/>
    <s v="Kachchi Binding"/>
    <n v="6"/>
    <n v="0"/>
    <s v="000001"/>
    <d v="2021-10-18T12:58:51"/>
    <s v="NULL"/>
    <s v="NULL"/>
    <s v="N"/>
    <s v="N"/>
    <s v="NULL"/>
  </r>
  <r>
    <x v="13"/>
    <x v="13"/>
    <s v="Center Pinning (BOX)"/>
    <n v="6"/>
    <n v="0"/>
    <s v="000001"/>
    <d v="2021-10-18T12:58:51"/>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6"/>
    <s v="Perfect Binding"/>
    <n v="6"/>
    <n v="0"/>
    <s v="000001"/>
    <d v="2016-09-24T00:00:00"/>
    <s v="000001"/>
    <d v="2018-08-09T17:04:57"/>
    <s v="M"/>
    <s v="N"/>
    <s v="NULL"/>
  </r>
  <r>
    <x v="158"/>
    <x v="19"/>
    <s v="Perfect Binding With Sewing"/>
    <n v="6"/>
    <n v="0"/>
    <s v="000001"/>
    <d v="2016-09-24T00:00:00"/>
    <s v="000001"/>
    <d v="2016-10-22T16:24:50"/>
    <s v="M"/>
    <s v="N"/>
    <s v="NULL"/>
  </r>
  <r>
    <x v="159"/>
    <x v="135"/>
    <s v="Wire-O Binding"/>
    <n v="6"/>
    <n v="0"/>
    <s v="000001"/>
    <d v="2016-09-24T00:00:00"/>
    <s v="000001"/>
    <d v="2018-08-09T17:02:49"/>
    <s v="M"/>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64"/>
    <x v="138"/>
    <s v="Piano Binding"/>
    <n v="6"/>
    <n v="0"/>
    <s v="000001"/>
    <d v="2018-08-09T17:03:21"/>
    <s v="NULL"/>
    <s v="1899-12-30 00:00:00.000"/>
    <s v="N"/>
    <s v="N"/>
    <s v="NULL"/>
  </r>
  <r>
    <x v="165"/>
    <x v="139"/>
    <s v="Unit Cost(Perfect Binding)"/>
    <n v="6"/>
    <n v="0"/>
    <s v="000001"/>
    <d v="2018-08-16T18:18:22"/>
    <s v="000001"/>
    <d v="2018-08-16T18:33:38"/>
    <s v="M"/>
    <s v="N"/>
    <s v="NULL"/>
  </r>
  <r>
    <x v="80"/>
    <x v="140"/>
    <s v="Hard Board Binding"/>
    <n v="6"/>
    <n v="0"/>
    <s v="000004"/>
    <d v="2018-09-27T12:48:06"/>
    <s v="NULL"/>
    <s v="1899-12-30 00:00:00.000"/>
    <s v="N"/>
    <s v="N"/>
    <s v="NULL"/>
  </r>
  <r>
    <x v="81"/>
    <x v="141"/>
    <s v="Board Book(4.25X3.5)24pages"/>
    <n v="6"/>
    <n v="0"/>
    <s v="000004"/>
    <d v="2018-10-03T17:40:22"/>
    <s v="000001"/>
    <d v="2018-12-29T17:49:13"/>
    <s v="M"/>
    <s v="N"/>
    <s v="NULL"/>
  </r>
  <r>
    <x v="166"/>
    <x v="142"/>
    <s v="Unit Cost (Center Pin)"/>
    <n v="6"/>
    <n v="0"/>
    <s v="000001"/>
    <d v="2018-10-13T14:43:52"/>
    <s v="NULL"/>
    <s v="1899-12-30 00:00:00.000"/>
    <s v="N"/>
    <s v="N"/>
    <s v="NULL"/>
  </r>
  <r>
    <x v="167"/>
    <x v="143"/>
    <s v="Board Book(4.25X3.5)48pages"/>
    <n v="6"/>
    <n v="0"/>
    <s v="000001"/>
    <d v="2018-12-29T17:49:23"/>
    <s v="NULL"/>
    <s v="1899-12-30 00:00:00.000"/>
    <s v="N"/>
    <s v="N"/>
    <s v="NULL"/>
  </r>
  <r>
    <x v="168"/>
    <x v="144"/>
    <s v="Board Book(8.5X11)24pages"/>
    <n v="6"/>
    <n v="0"/>
    <s v="000001"/>
    <d v="2018-12-29T18:48:33"/>
    <s v="000001"/>
    <d v="2018-12-29T18:58:49"/>
    <s v="M"/>
    <s v="N"/>
    <s v="NULL"/>
  </r>
  <r>
    <x v="169"/>
    <x v="145"/>
    <s v="Board Book(8.5X11)16pages"/>
    <n v="6"/>
    <n v="0"/>
    <s v="000001"/>
    <d v="2018-12-29T18:56:13"/>
    <s v="NULL"/>
    <s v="1899-12-30 00:00:00.000"/>
    <s v="N"/>
    <s v="N"/>
    <s v="NULL"/>
  </r>
  <r>
    <x v="170"/>
    <x v="146"/>
    <s v="Board Book(8.5X11)32pages"/>
    <n v="6"/>
    <n v="0"/>
    <s v="000001"/>
    <d v="2018-12-29T18:59:06"/>
    <s v="NULL"/>
    <s v="1899-12-30 00:00:00.000"/>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7"/>
    <x v="7"/>
    <s v="Cutting Only"/>
    <n v="6"/>
    <n v="0"/>
    <s v="000001"/>
    <d v="2021-09-20T13:10:43"/>
    <s v="NULL"/>
    <s v="NULL"/>
    <s v="N"/>
    <s v="N"/>
    <s v="NULL"/>
  </r>
  <r>
    <x v="8"/>
    <x v="8"/>
    <s v="Half Die Cut"/>
    <n v="6"/>
    <n v="0"/>
    <s v="000001"/>
    <d v="2021-09-20T13:10:43"/>
    <s v="NULL"/>
    <s v="NULL"/>
    <s v="N"/>
    <s v="N"/>
    <s v="NULL"/>
  </r>
  <r>
    <x v="9"/>
    <x v="9"/>
    <s v="Loose"/>
    <n v="6"/>
    <n v="0"/>
    <s v="000001"/>
    <d v="2021-09-20T13:10:43"/>
    <s v="NULL"/>
    <s v="NULL"/>
    <s v="N"/>
    <s v="N"/>
    <s v="NULL"/>
  </r>
  <r>
    <x v="10"/>
    <x v="10"/>
    <s v="Pad Gumming"/>
    <n v="6"/>
    <n v="0"/>
    <s v="000001"/>
    <d v="2021-09-20T13:10:43"/>
    <s v="NULL"/>
    <s v="NULL"/>
    <s v="N"/>
    <s v="N"/>
    <s v="NULL"/>
  </r>
  <r>
    <x v="11"/>
    <x v="11"/>
    <s v="Pakki Binding"/>
    <n v="6"/>
    <n v="0"/>
    <s v="000001"/>
    <d v="2021-09-20T13:10:43"/>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12"/>
    <x v="12"/>
    <s v="Kachchi Binding"/>
    <n v="6"/>
    <n v="0"/>
    <s v="000001"/>
    <d v="2021-09-20T13:10:43"/>
    <s v="NULL"/>
    <s v="NULL"/>
    <s v="N"/>
    <s v="N"/>
    <s v="NULL"/>
  </r>
  <r>
    <x v="13"/>
    <x v="13"/>
    <s v="Center Pinning (BOX)"/>
    <n v="6"/>
    <n v="0"/>
    <s v="000001"/>
    <d v="2021-09-20T13:10:43"/>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9"/>
    <s v="Perfect Binding With Sewing"/>
    <n v="6"/>
    <n v="0"/>
    <s v="000001"/>
    <d v="2016-09-24T00:00:00"/>
    <s v="000002"/>
    <d v="2018-09-18T18:19:13"/>
    <s v="M"/>
    <s v="N"/>
    <s v="NULL"/>
  </r>
  <r>
    <x v="158"/>
    <x v="16"/>
    <s v="Perfect Binding"/>
    <n v="6"/>
    <n v="0"/>
    <s v="000001"/>
    <d v="2016-09-24T00:00:00"/>
    <s v="000002"/>
    <d v="2018-09-18T18:18:59"/>
    <s v="M"/>
    <s v="N"/>
    <s v="NULL"/>
  </r>
  <r>
    <x v="159"/>
    <x v="5"/>
    <s v="Wirro Binding"/>
    <n v="6"/>
    <n v="0"/>
    <s v="000001"/>
    <d v="2016-09-24T00:00:00"/>
    <s v="000001"/>
    <d v="2016-09-24T00:00:00"/>
    <s v="N"/>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71"/>
    <x v="6"/>
    <s v="Cutting &amp; Packing"/>
    <n v="6"/>
    <n v="0"/>
    <s v="000001"/>
    <d v="2019-11-03T21:45:45"/>
    <s v="NULL"/>
    <s v="NULL"/>
    <s v="N"/>
    <s v="N"/>
    <s v="NULL"/>
  </r>
  <r>
    <x v="7"/>
    <x v="7"/>
    <s v="Cutting Only"/>
    <n v="6"/>
    <n v="0"/>
    <s v="000001"/>
    <d v="2021-09-21T22:12:42"/>
    <s v="NULL"/>
    <s v="NULL"/>
    <s v="N"/>
    <s v="N"/>
    <s v="NULL"/>
  </r>
  <r>
    <x v="8"/>
    <x v="8"/>
    <s v="Half Die Cut"/>
    <n v="6"/>
    <n v="0"/>
    <s v="000001"/>
    <d v="2021-09-21T22:12:42"/>
    <s v="NULL"/>
    <s v="NULL"/>
    <s v="N"/>
    <s v="N"/>
    <s v="NULL"/>
  </r>
  <r>
    <x v="9"/>
    <x v="9"/>
    <s v="Loose"/>
    <n v="6"/>
    <n v="0"/>
    <s v="000001"/>
    <d v="2021-09-21T22:12:43"/>
    <s v="NULL"/>
    <s v="NULL"/>
    <s v="N"/>
    <s v="N"/>
    <s v="NULL"/>
  </r>
  <r>
    <x v="10"/>
    <x v="10"/>
    <s v="Pad Gumming"/>
    <n v="6"/>
    <n v="0"/>
    <s v="000001"/>
    <d v="2021-09-21T22:12:43"/>
    <s v="NULL"/>
    <s v="NULL"/>
    <s v="N"/>
    <s v="N"/>
    <s v="NULL"/>
  </r>
  <r>
    <x v="11"/>
    <x v="11"/>
    <s v="Pakki Binding"/>
    <n v="6"/>
    <n v="0"/>
    <s v="000001"/>
    <d v="2021-09-21T22:12:43"/>
    <s v="NULL"/>
    <s v="NULL"/>
    <s v="N"/>
    <s v="N"/>
    <s v="NULL"/>
  </r>
  <r>
    <x v="12"/>
    <x v="12"/>
    <s v="Kachchi Binding"/>
    <n v="6"/>
    <n v="0"/>
    <s v="000001"/>
    <d v="2021-09-21T22:12:43"/>
    <s v="NULL"/>
    <s v="NULL"/>
    <s v="N"/>
    <s v="N"/>
    <s v="NULL"/>
  </r>
  <r>
    <x v="13"/>
    <x v="13"/>
    <s v="Center Pinning (BOX)"/>
    <n v="6"/>
    <n v="0"/>
    <s v="000001"/>
    <d v="2021-09-21T22:12:43"/>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NULL"/>
    <s v="NULL"/>
    <s v="N"/>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000001"/>
    <d v="2020-06-24T00:22:35"/>
    <s v="M"/>
    <s v="N"/>
    <s v="NULL"/>
  </r>
  <r>
    <x v="117"/>
    <x v="7"/>
    <s v="Cutting Only"/>
    <n v="6"/>
    <n v="0"/>
    <s v="000001"/>
    <d v="2020-07-07T20:59:49"/>
    <s v="NULL"/>
    <s v="NULL"/>
    <s v="N"/>
    <s v="N"/>
    <s v="NULL"/>
  </r>
  <r>
    <x v="118"/>
    <x v="8"/>
    <s v="Half Die Cut"/>
    <n v="6"/>
    <n v="0"/>
    <s v="000001"/>
    <d v="2020-07-30T20:39:46"/>
    <s v="NULL"/>
    <s v="NULL"/>
    <s v="N"/>
    <s v="N"/>
    <s v="NULL"/>
  </r>
  <r>
    <x v="119"/>
    <x v="9"/>
    <s v="Loose"/>
    <n v="6"/>
    <n v="0"/>
    <s v="000001"/>
    <d v="2020-08-05T04:00:24"/>
    <s v="NULL"/>
    <s v="NULL"/>
    <s v="N"/>
    <s v="N"/>
    <s v="NULL"/>
  </r>
  <r>
    <x v="120"/>
    <x v="10"/>
    <s v="Pad Gumming"/>
    <n v="6"/>
    <n v="0"/>
    <s v="000001"/>
    <d v="2020-08-08T09:52:45"/>
    <s v="NULL"/>
    <s v="NULL"/>
    <s v="N"/>
    <s v="N"/>
    <s v="NULL"/>
  </r>
  <r>
    <x v="121"/>
    <x v="11"/>
    <s v="Pakki Binding"/>
    <n v="6"/>
    <n v="0"/>
    <s v="000001"/>
    <d v="2020-08-12T22:25:37"/>
    <s v="NULL"/>
    <s v="NULL"/>
    <s v="N"/>
    <s v="N"/>
    <s v="NULL"/>
  </r>
  <r>
    <x v="122"/>
    <x v="12"/>
    <s v="Kachchi Binding"/>
    <n v="6"/>
    <n v="0"/>
    <s v="000001"/>
    <d v="2020-08-12T22:25:47"/>
    <s v="NULL"/>
    <s v="NULL"/>
    <s v="N"/>
    <s v="N"/>
    <s v="NULL"/>
  </r>
  <r>
    <x v="13"/>
    <x v="13"/>
    <s v="Center Pinning (BOX)"/>
    <n v="6"/>
    <n v="0"/>
    <s v="000001"/>
    <d v="2021-10-04T14:49:16"/>
    <s v="NULL"/>
    <s v="NULL"/>
    <s v="N"/>
    <s v="N"/>
    <s v="NU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8722C6-6AA6-4C98-947F-159FB14EA53D}"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B181" firstHeaderRow="1" firstDataRow="1" firstDataCol="2"/>
  <pivotFields count="12">
    <pivotField axis="axisRow" compact="0" outline="0" showAll="0" defaultSubtotal="0">
      <items count="172">
        <item x="0"/>
        <item x="1"/>
        <item x="2"/>
        <item x="105"/>
        <item x="3"/>
        <item x="4"/>
        <item x="5"/>
        <item x="6"/>
        <item x="7"/>
        <item x="8"/>
        <item x="9"/>
        <item x="10"/>
        <item x="11"/>
        <item x="12"/>
        <item x="13"/>
        <item x="14"/>
        <item x="15"/>
        <item x="16"/>
        <item x="152"/>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123"/>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6"/>
        <item x="107"/>
        <item x="108"/>
        <item x="109"/>
        <item x="110"/>
        <item x="111"/>
        <item x="112"/>
        <item x="113"/>
        <item x="114"/>
        <item x="115"/>
        <item x="116"/>
        <item x="129"/>
        <item x="130"/>
        <item x="131"/>
        <item x="132"/>
        <item x="133"/>
        <item x="117"/>
        <item x="134"/>
        <item x="135"/>
        <item x="136"/>
        <item x="137"/>
        <item x="138"/>
        <item x="139"/>
        <item x="140"/>
        <item x="141"/>
        <item x="142"/>
        <item x="143"/>
        <item x="144"/>
        <item x="145"/>
        <item x="146"/>
        <item x="147"/>
        <item x="148"/>
        <item x="149"/>
        <item x="118"/>
        <item x="119"/>
        <item x="120"/>
        <item x="121"/>
        <item x="122"/>
        <item x="151"/>
        <item x="124"/>
        <item x="125"/>
        <item x="150"/>
        <item x="126"/>
        <item x="127"/>
        <item x="128"/>
        <item x="153"/>
        <item x="154"/>
        <item x="155"/>
        <item x="156"/>
        <item x="157"/>
        <item x="158"/>
        <item x="159"/>
        <item x="160"/>
        <item x="161"/>
        <item x="162"/>
        <item x="163"/>
        <item x="164"/>
        <item x="165"/>
        <item x="166"/>
        <item x="167"/>
        <item x="168"/>
        <item x="169"/>
        <item x="170"/>
        <item x="171"/>
      </items>
    </pivotField>
    <pivotField axis="axisRow" compact="0" outline="0" showAll="0" sortType="ascending" defaultSubtotal="0">
      <items count="147">
        <item x="123"/>
        <item x="130"/>
        <item x="80"/>
        <item x="60"/>
        <item x="54"/>
        <item x="55"/>
        <item x="56"/>
        <item x="57"/>
        <item x="58"/>
        <item x="141"/>
        <item x="143"/>
        <item x="145"/>
        <item x="144"/>
        <item x="146"/>
        <item x="101"/>
        <item x="14"/>
        <item x="13"/>
        <item x="18"/>
        <item x="76"/>
        <item x="128"/>
        <item x="129"/>
        <item x="6"/>
        <item x="7"/>
        <item x="0"/>
        <item x="1"/>
        <item x="127"/>
        <item x="107"/>
        <item x="109"/>
        <item x="108"/>
        <item x="110"/>
        <item x="111"/>
        <item x="112"/>
        <item x="26"/>
        <item x="137"/>
        <item x="118"/>
        <item x="119"/>
        <item x="117"/>
        <item x="27"/>
        <item x="102"/>
        <item x="106"/>
        <item x="8"/>
        <item x="140"/>
        <item x="2"/>
        <item x="21"/>
        <item x="24"/>
        <item x="25"/>
        <item x="114"/>
        <item x="115"/>
        <item x="120"/>
        <item x="12"/>
        <item x="9"/>
        <item x="23"/>
        <item x="71"/>
        <item x="72"/>
        <item x="47"/>
        <item x="73"/>
        <item x="39"/>
        <item x="124"/>
        <item x="15"/>
        <item x="10"/>
        <item x="11"/>
        <item x="136"/>
        <item x="131"/>
        <item x="113"/>
        <item x="116"/>
        <item x="70"/>
        <item x="16"/>
        <item x="134"/>
        <item x="133"/>
        <item x="19"/>
        <item x="3"/>
        <item x="28"/>
        <item x="74"/>
        <item x="61"/>
        <item x="81"/>
        <item x="17"/>
        <item x="29"/>
        <item x="138"/>
        <item x="100"/>
        <item x="36"/>
        <item x="30"/>
        <item x="78"/>
        <item x="126"/>
        <item x="125"/>
        <item x="4"/>
        <item x="104"/>
        <item x="103"/>
        <item x="75"/>
        <item x="38"/>
        <item x="40"/>
        <item x="66"/>
        <item x="67"/>
        <item x="52"/>
        <item x="51"/>
        <item x="62"/>
        <item x="49"/>
        <item x="48"/>
        <item x="105"/>
        <item x="69"/>
        <item x="37"/>
        <item x="41"/>
        <item x="43"/>
        <item x="45"/>
        <item x="42"/>
        <item x="44"/>
        <item x="53"/>
        <item x="63"/>
        <item x="50"/>
        <item x="64"/>
        <item x="65"/>
        <item x="79"/>
        <item x="46"/>
        <item x="68"/>
        <item x="122"/>
        <item x="142"/>
        <item x="139"/>
        <item x="59"/>
        <item x="31"/>
        <item x="77"/>
        <item x="86"/>
        <item x="87"/>
        <item x="88"/>
        <item x="33"/>
        <item x="82"/>
        <item x="83"/>
        <item x="84"/>
        <item x="85"/>
        <item x="32"/>
        <item x="34"/>
        <item x="89"/>
        <item x="90"/>
        <item x="91"/>
        <item x="92"/>
        <item x="93"/>
        <item x="94"/>
        <item x="95"/>
        <item x="96"/>
        <item x="97"/>
        <item x="98"/>
        <item x="99"/>
        <item x="121"/>
        <item x="132"/>
        <item x="35"/>
        <item x="135"/>
        <item x="5"/>
        <item x="22"/>
        <item x="2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0"/>
  </rowFields>
  <rowItems count="180">
    <i>
      <x/>
      <x v="132"/>
    </i>
    <i>
      <x v="1"/>
      <x v="139"/>
    </i>
    <i>
      <x v="2"/>
      <x v="83"/>
    </i>
    <i>
      <x v="3"/>
      <x v="63"/>
    </i>
    <i>
      <x v="4"/>
      <x v="57"/>
    </i>
    <i>
      <x v="5"/>
      <x v="58"/>
    </i>
    <i>
      <x v="6"/>
      <x v="59"/>
    </i>
    <i>
      <x v="7"/>
      <x v="60"/>
    </i>
    <i>
      <x v="8"/>
      <x v="61"/>
    </i>
    <i>
      <x v="9"/>
      <x v="84"/>
    </i>
    <i>
      <x v="10"/>
      <x v="167"/>
    </i>
    <i>
      <x v="11"/>
      <x v="169"/>
    </i>
    <i>
      <x v="12"/>
      <x v="168"/>
    </i>
    <i>
      <x v="13"/>
      <x v="170"/>
    </i>
    <i>
      <x v="14"/>
      <x v="104"/>
    </i>
    <i>
      <x v="15"/>
      <x v="15"/>
    </i>
    <i r="1">
      <x v="108"/>
    </i>
    <i r="1">
      <x v="154"/>
    </i>
    <i>
      <x v="16"/>
      <x v="14"/>
    </i>
    <i r="1">
      <x v="147"/>
    </i>
    <i>
      <x v="17"/>
      <x v="20"/>
    </i>
    <i>
      <x v="18"/>
      <x v="79"/>
    </i>
    <i>
      <x v="19"/>
      <x v="137"/>
    </i>
    <i>
      <x v="20"/>
      <x v="138"/>
    </i>
    <i>
      <x v="21"/>
      <x v="7"/>
    </i>
    <i r="1">
      <x v="118"/>
    </i>
    <i r="1">
      <x v="171"/>
    </i>
    <i>
      <x v="22"/>
      <x v="8"/>
    </i>
    <i r="1">
      <x v="124"/>
    </i>
    <i>
      <x v="23"/>
      <x/>
    </i>
    <i r="1">
      <x v="109"/>
    </i>
    <i r="1">
      <x v="155"/>
    </i>
    <i>
      <x v="24"/>
      <x v="1"/>
    </i>
    <i r="1">
      <x v="110"/>
    </i>
    <i r="1">
      <x v="162"/>
    </i>
    <i>
      <x v="25"/>
      <x v="136"/>
    </i>
    <i>
      <x v="26"/>
      <x v="150"/>
    </i>
    <i>
      <x v="27"/>
      <x v="152"/>
    </i>
    <i>
      <x v="28"/>
      <x v="151"/>
    </i>
    <i>
      <x v="29"/>
      <x v="119"/>
    </i>
    <i>
      <x v="30"/>
      <x v="120"/>
    </i>
    <i>
      <x v="31"/>
      <x v="121"/>
    </i>
    <i>
      <x v="32"/>
      <x v="28"/>
    </i>
    <i>
      <x v="33"/>
      <x v="163"/>
    </i>
    <i>
      <x v="34"/>
      <x v="127"/>
    </i>
    <i>
      <x v="35"/>
      <x v="128"/>
    </i>
    <i>
      <x v="36"/>
      <x v="126"/>
    </i>
    <i>
      <x v="37"/>
      <x v="29"/>
    </i>
    <i>
      <x v="38"/>
      <x v="105"/>
    </i>
    <i>
      <x v="39"/>
      <x v="148"/>
    </i>
    <i>
      <x v="40"/>
      <x v="9"/>
    </i>
    <i r="1">
      <x v="141"/>
    </i>
    <i>
      <x v="41"/>
      <x v="83"/>
    </i>
    <i>
      <x v="42"/>
      <x v="2"/>
    </i>
    <i r="1">
      <x v="111"/>
    </i>
    <i r="1">
      <x v="156"/>
    </i>
    <i>
      <x v="43"/>
      <x v="23"/>
    </i>
    <i>
      <x v="44"/>
      <x v="26"/>
    </i>
    <i>
      <x v="45"/>
      <x v="27"/>
    </i>
    <i>
      <x v="46"/>
      <x v="123"/>
    </i>
    <i>
      <x v="47"/>
      <x v="124"/>
    </i>
    <i>
      <x v="48"/>
      <x v="129"/>
    </i>
    <i>
      <x v="49"/>
      <x v="13"/>
    </i>
    <i r="1">
      <x v="145"/>
    </i>
    <i>
      <x v="50"/>
      <x v="10"/>
    </i>
    <i r="1">
      <x v="142"/>
    </i>
    <i>
      <x v="51"/>
      <x v="25"/>
    </i>
    <i>
      <x v="52"/>
      <x v="74"/>
    </i>
    <i>
      <x v="53"/>
      <x v="75"/>
    </i>
    <i>
      <x v="54"/>
      <x v="49"/>
    </i>
    <i>
      <x v="55"/>
      <x v="76"/>
    </i>
    <i>
      <x v="56"/>
      <x v="41"/>
    </i>
    <i>
      <x v="57"/>
      <x v="133"/>
    </i>
    <i>
      <x v="58"/>
      <x v="16"/>
    </i>
    <i r="1">
      <x v="112"/>
    </i>
    <i r="1">
      <x v="153"/>
    </i>
    <i>
      <x v="59"/>
      <x v="11"/>
    </i>
    <i r="1">
      <x v="143"/>
    </i>
    <i>
      <x v="60"/>
      <x v="12"/>
    </i>
    <i r="1">
      <x v="144"/>
    </i>
    <i>
      <x v="61"/>
      <x v="161"/>
    </i>
    <i>
      <x v="62"/>
      <x v="140"/>
    </i>
    <i>
      <x v="63"/>
      <x v="122"/>
    </i>
    <i>
      <x v="64"/>
      <x v="125"/>
    </i>
    <i>
      <x v="65"/>
      <x v="73"/>
    </i>
    <i>
      <x v="66"/>
      <x v="17"/>
    </i>
    <i r="1">
      <x v="113"/>
    </i>
    <i r="1">
      <x v="157"/>
    </i>
    <i r="1">
      <x v="158"/>
    </i>
    <i>
      <x v="67"/>
      <x v="18"/>
    </i>
    <i>
      <x v="68"/>
      <x v="146"/>
    </i>
    <i>
      <x v="69"/>
      <x v="3"/>
    </i>
    <i r="1">
      <x v="21"/>
    </i>
    <i r="1">
      <x v="114"/>
    </i>
    <i r="1">
      <x v="157"/>
    </i>
    <i r="1">
      <x v="158"/>
    </i>
    <i>
      <x v="70"/>
      <x v="4"/>
    </i>
    <i r="1">
      <x v="26"/>
    </i>
    <i r="1">
      <x v="115"/>
    </i>
    <i>
      <x v="71"/>
      <x v="30"/>
    </i>
    <i>
      <x v="72"/>
      <x v="77"/>
    </i>
    <i>
      <x v="73"/>
      <x v="64"/>
    </i>
    <i>
      <x v="74"/>
      <x v="84"/>
    </i>
    <i>
      <x v="75"/>
      <x v="19"/>
    </i>
    <i>
      <x v="76"/>
      <x v="31"/>
    </i>
    <i>
      <x v="77"/>
      <x v="164"/>
    </i>
    <i>
      <x v="78"/>
      <x v="103"/>
    </i>
    <i>
      <x v="79"/>
      <x v="38"/>
    </i>
    <i>
      <x v="80"/>
      <x v="32"/>
    </i>
    <i>
      <x v="81"/>
      <x v="81"/>
    </i>
    <i>
      <x v="82"/>
      <x v="135"/>
    </i>
    <i>
      <x v="83"/>
      <x v="134"/>
    </i>
    <i>
      <x v="84"/>
      <x v="5"/>
    </i>
    <i r="1">
      <x v="116"/>
    </i>
    <i r="1">
      <x v="160"/>
    </i>
    <i>
      <x v="85"/>
      <x v="107"/>
    </i>
    <i>
      <x v="86"/>
      <x v="106"/>
    </i>
    <i>
      <x v="87"/>
      <x v="78"/>
    </i>
    <i>
      <x v="88"/>
      <x v="40"/>
    </i>
    <i>
      <x v="89"/>
      <x v="42"/>
    </i>
    <i>
      <x v="90"/>
      <x v="69"/>
    </i>
    <i>
      <x v="91"/>
      <x v="70"/>
    </i>
    <i>
      <x v="92"/>
      <x v="55"/>
    </i>
    <i>
      <x v="93"/>
      <x v="54"/>
    </i>
    <i>
      <x v="94"/>
      <x v="65"/>
    </i>
    <i>
      <x v="95"/>
      <x v="51"/>
    </i>
    <i>
      <x v="96"/>
      <x v="50"/>
    </i>
    <i>
      <x v="97"/>
      <x v="53"/>
    </i>
    <i>
      <x v="98"/>
      <x v="72"/>
    </i>
    <i>
      <x v="99"/>
      <x v="39"/>
    </i>
    <i>
      <x v="100"/>
      <x v="43"/>
    </i>
    <i>
      <x v="101"/>
      <x v="45"/>
    </i>
    <i>
      <x v="102"/>
      <x v="47"/>
    </i>
    <i>
      <x v="103"/>
      <x v="44"/>
    </i>
    <i>
      <x v="104"/>
      <x v="46"/>
    </i>
    <i>
      <x v="105"/>
      <x v="56"/>
    </i>
    <i>
      <x v="106"/>
      <x v="66"/>
    </i>
    <i>
      <x v="107"/>
      <x v="52"/>
    </i>
    <i>
      <x v="108"/>
      <x v="67"/>
    </i>
    <i>
      <x v="109"/>
      <x v="68"/>
    </i>
    <i>
      <x v="110"/>
      <x v="82"/>
    </i>
    <i>
      <x v="111"/>
      <x v="48"/>
    </i>
    <i>
      <x v="112"/>
      <x v="71"/>
    </i>
    <i>
      <x v="113"/>
      <x v="131"/>
    </i>
    <i>
      <x v="114"/>
      <x v="166"/>
    </i>
    <i>
      <x v="115"/>
      <x v="165"/>
    </i>
    <i>
      <x v="116"/>
      <x v="62"/>
    </i>
    <i>
      <x v="117"/>
      <x v="33"/>
    </i>
    <i>
      <x v="118"/>
      <x v="80"/>
    </i>
    <i>
      <x v="119"/>
      <x v="89"/>
    </i>
    <i>
      <x v="120"/>
      <x v="90"/>
    </i>
    <i>
      <x v="121"/>
      <x v="91"/>
    </i>
    <i>
      <x v="122"/>
      <x v="35"/>
    </i>
    <i>
      <x v="123"/>
      <x v="85"/>
    </i>
    <i>
      <x v="124"/>
      <x v="86"/>
    </i>
    <i>
      <x v="125"/>
      <x v="87"/>
    </i>
    <i>
      <x v="126"/>
      <x v="88"/>
    </i>
    <i>
      <x v="127"/>
      <x v="34"/>
    </i>
    <i>
      <x v="128"/>
      <x v="36"/>
    </i>
    <i>
      <x v="129"/>
      <x v="92"/>
    </i>
    <i>
      <x v="130"/>
      <x v="93"/>
    </i>
    <i>
      <x v="131"/>
      <x v="94"/>
    </i>
    <i>
      <x v="132"/>
      <x v="95"/>
    </i>
    <i>
      <x v="133"/>
      <x v="96"/>
    </i>
    <i>
      <x v="134"/>
      <x v="97"/>
    </i>
    <i>
      <x v="135"/>
      <x v="98"/>
    </i>
    <i>
      <x v="136"/>
      <x v="99"/>
    </i>
    <i>
      <x v="137"/>
      <x v="100"/>
    </i>
    <i>
      <x v="138"/>
      <x v="101"/>
    </i>
    <i>
      <x v="139"/>
      <x v="102"/>
    </i>
    <i>
      <x v="140"/>
      <x v="130"/>
    </i>
    <i>
      <x v="141"/>
      <x v="149"/>
    </i>
    <i>
      <x v="142"/>
      <x v="37"/>
    </i>
    <i>
      <x v="143"/>
      <x v="159"/>
    </i>
    <i>
      <x v="144"/>
      <x v="6"/>
    </i>
    <i r="1">
      <x v="117"/>
    </i>
    <i r="1">
      <x v="159"/>
    </i>
    <i>
      <x v="145"/>
      <x v="24"/>
    </i>
    <i>
      <x v="146"/>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hyperlink" Target="mailto:sales@easyinfosolution.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101-216D-4FF0-8D0E-5356B262C34A}">
  <sheetPr codeName="Sheet1"/>
  <dimension ref="A1:AI94"/>
  <sheetViews>
    <sheetView topLeftCell="A45" workbookViewId="0">
      <selection activeCell="A43" sqref="A43"/>
    </sheetView>
  </sheetViews>
  <sheetFormatPr defaultRowHeight="15"/>
  <cols>
    <col min="1" max="1" width="27.42578125" bestFit="1" customWidth="1"/>
    <col min="2" max="2" width="18.85546875" bestFit="1" customWidth="1"/>
    <col min="3" max="3" width="14.42578125" bestFit="1" customWidth="1"/>
    <col min="4" max="5" width="14.28515625" bestFit="1" customWidth="1"/>
    <col min="6" max="6" width="14.140625" bestFit="1" customWidth="1"/>
    <col min="7" max="7" width="31.85546875" bestFit="1" customWidth="1"/>
    <col min="8" max="8" width="15.5703125" bestFit="1" customWidth="1"/>
    <col min="9" max="9" width="14.28515625" bestFit="1" customWidth="1"/>
    <col min="10" max="10" width="14.140625" bestFit="1" customWidth="1"/>
    <col min="11" max="12" width="14" bestFit="1" customWidth="1"/>
    <col min="13" max="13" width="11.85546875" style="69" bestFit="1" customWidth="1"/>
    <col min="14" max="14" width="16" bestFit="1" customWidth="1"/>
    <col min="15" max="15" width="11.85546875" style="69" bestFit="1" customWidth="1"/>
    <col min="16" max="16" width="15.5703125" bestFit="1" customWidth="1"/>
    <col min="17" max="17" width="11.85546875" style="69" bestFit="1" customWidth="1"/>
    <col min="18" max="18" width="8.85546875" bestFit="1" customWidth="1"/>
    <col min="19" max="19" width="25.85546875" bestFit="1" customWidth="1"/>
    <col min="20" max="20" width="18.85546875" bestFit="1" customWidth="1"/>
    <col min="21" max="21" width="10.5703125" bestFit="1" customWidth="1"/>
    <col min="22" max="22" width="9" bestFit="1" customWidth="1"/>
    <col min="23" max="23" width="15.5703125" bestFit="1" customWidth="1"/>
    <col min="24" max="24" width="18.7109375" bestFit="1" customWidth="1"/>
    <col min="25" max="25" width="20" bestFit="1" customWidth="1"/>
    <col min="26" max="26" width="14.140625" bestFit="1" customWidth="1"/>
    <col min="27" max="27" width="14.28515625" bestFit="1" customWidth="1"/>
    <col min="28" max="28" width="14.140625" customWidth="1"/>
    <col min="29" max="29" width="14.140625" bestFit="1" customWidth="1"/>
    <col min="30" max="30" width="11.85546875" style="69" bestFit="1" customWidth="1"/>
    <col min="31" max="31" width="14" bestFit="1" customWidth="1"/>
    <col min="32" max="32" width="11.85546875" style="69" bestFit="1" customWidth="1"/>
    <col min="33" max="33" width="16" customWidth="1"/>
    <col min="34" max="34" width="11.85546875" style="69" bestFit="1" customWidth="1"/>
    <col min="35" max="35" width="12.140625" bestFit="1" customWidth="1"/>
  </cols>
  <sheetData>
    <row r="1" spans="1:35" ht="15.75" thickBot="1">
      <c r="A1" s="98"/>
      <c r="B1" s="99"/>
      <c r="C1" s="17"/>
      <c r="D1" s="114" t="s">
        <v>93</v>
      </c>
      <c r="E1" s="117"/>
      <c r="F1" s="117"/>
      <c r="G1" s="117"/>
      <c r="H1" s="117"/>
      <c r="I1" s="116" t="s">
        <v>58</v>
      </c>
      <c r="J1" s="101" t="s">
        <v>59</v>
      </c>
      <c r="K1" s="122" t="s">
        <v>102</v>
      </c>
      <c r="L1" s="101" t="s">
        <v>60</v>
      </c>
      <c r="M1" s="102" t="s">
        <v>92</v>
      </c>
      <c r="N1" s="101" t="s">
        <v>59</v>
      </c>
      <c r="O1" s="102" t="s">
        <v>92</v>
      </c>
      <c r="P1" s="101" t="s">
        <v>58</v>
      </c>
      <c r="Q1" s="104" t="s">
        <v>92</v>
      </c>
      <c r="S1" s="98"/>
      <c r="T1" s="99"/>
      <c r="U1" s="100" t="s">
        <v>93</v>
      </c>
      <c r="Z1" s="68" t="s">
        <v>74</v>
      </c>
      <c r="AA1" s="68" t="s">
        <v>73</v>
      </c>
      <c r="AB1" s="129" t="s">
        <v>116</v>
      </c>
      <c r="AC1" s="68" t="s">
        <v>72</v>
      </c>
      <c r="AD1" s="102" t="s">
        <v>92</v>
      </c>
      <c r="AE1" s="68" t="s">
        <v>85</v>
      </c>
      <c r="AF1" s="102" t="s">
        <v>92</v>
      </c>
      <c r="AG1" s="68" t="s">
        <v>85</v>
      </c>
      <c r="AH1" s="104" t="s">
        <v>92</v>
      </c>
    </row>
    <row r="2" spans="1:35" ht="15.75" thickBot="1">
      <c r="A2" s="51" t="s">
        <v>34</v>
      </c>
      <c r="B2" s="36"/>
      <c r="C2" s="23" t="s">
        <v>35</v>
      </c>
      <c r="D2" s="115" t="s">
        <v>51</v>
      </c>
      <c r="E2" s="63"/>
      <c r="F2" s="63"/>
      <c r="G2" s="63"/>
      <c r="H2" s="63"/>
      <c r="I2" s="36" t="s">
        <v>54</v>
      </c>
      <c r="J2" s="17" t="s">
        <v>56</v>
      </c>
      <c r="K2" s="121" t="s">
        <v>66</v>
      </c>
      <c r="L2" s="17" t="s">
        <v>75</v>
      </c>
      <c r="M2" s="71" t="s">
        <v>41</v>
      </c>
      <c r="N2" s="17" t="s">
        <v>76</v>
      </c>
      <c r="O2" s="71" t="s">
        <v>41</v>
      </c>
      <c r="P2" s="18" t="s">
        <v>77</v>
      </c>
      <c r="Q2" s="91" t="s">
        <v>41</v>
      </c>
      <c r="S2" s="51" t="s">
        <v>34</v>
      </c>
      <c r="T2" s="36"/>
      <c r="U2" s="51" t="s">
        <v>51</v>
      </c>
      <c r="Z2" s="31" t="s">
        <v>79</v>
      </c>
      <c r="AA2" s="31" t="s">
        <v>78</v>
      </c>
      <c r="AB2" s="130" t="s">
        <v>86</v>
      </c>
      <c r="AC2" s="31" t="s">
        <v>87</v>
      </c>
      <c r="AD2" s="71" t="s">
        <v>41</v>
      </c>
      <c r="AE2" s="31" t="s">
        <v>118</v>
      </c>
      <c r="AF2" s="71" t="s">
        <v>41</v>
      </c>
      <c r="AG2" s="31" t="s">
        <v>119</v>
      </c>
      <c r="AH2" s="91" t="s">
        <v>41</v>
      </c>
    </row>
    <row r="3" spans="1:35" ht="15.75" thickBot="1">
      <c r="A3" s="53"/>
      <c r="B3" s="61"/>
      <c r="C3" s="28"/>
      <c r="D3" s="118"/>
      <c r="E3" s="63"/>
      <c r="F3" s="63"/>
      <c r="G3" s="63"/>
      <c r="H3" s="63"/>
      <c r="I3" s="61" t="s">
        <v>65</v>
      </c>
      <c r="J3" s="33" t="s">
        <v>65</v>
      </c>
      <c r="K3" s="123" t="s">
        <v>65</v>
      </c>
      <c r="L3" s="33" t="s">
        <v>65</v>
      </c>
      <c r="M3" s="92"/>
      <c r="N3" s="33" t="s">
        <v>109</v>
      </c>
      <c r="O3" s="92"/>
      <c r="P3" s="33" t="s">
        <v>108</v>
      </c>
      <c r="Q3" s="119"/>
      <c r="S3" s="51"/>
      <c r="T3" s="36"/>
      <c r="U3" s="51"/>
      <c r="Z3" s="17" t="s">
        <v>64</v>
      </c>
      <c r="AA3" s="17" t="s">
        <v>64</v>
      </c>
      <c r="AB3" s="121" t="s">
        <v>64</v>
      </c>
      <c r="AC3" s="17" t="s">
        <v>64</v>
      </c>
      <c r="AD3" s="71"/>
      <c r="AE3" s="17" t="s">
        <v>80</v>
      </c>
      <c r="AF3" s="71"/>
      <c r="AG3" s="17" t="s">
        <v>81</v>
      </c>
      <c r="AH3" s="91"/>
    </row>
    <row r="4" spans="1:35" ht="15.75" thickBot="1">
      <c r="A4" s="51"/>
      <c r="B4" s="36"/>
      <c r="C4" s="23"/>
      <c r="D4" s="115"/>
      <c r="E4" s="120" t="s">
        <v>65</v>
      </c>
      <c r="F4" s="120" t="s">
        <v>105</v>
      </c>
      <c r="G4" s="120" t="s">
        <v>108</v>
      </c>
      <c r="H4" s="120" t="s">
        <v>109</v>
      </c>
      <c r="I4" s="36" t="s">
        <v>112</v>
      </c>
      <c r="J4" s="17" t="s">
        <v>112</v>
      </c>
      <c r="K4" s="121" t="s">
        <v>113</v>
      </c>
      <c r="L4" s="17" t="s">
        <v>113</v>
      </c>
      <c r="M4" s="71"/>
      <c r="N4" s="35" t="s">
        <v>112</v>
      </c>
      <c r="O4" s="71"/>
      <c r="P4" s="18" t="s">
        <v>114</v>
      </c>
      <c r="Q4" s="91"/>
      <c r="S4" s="51"/>
      <c r="T4" s="36"/>
      <c r="U4" s="51"/>
      <c r="V4" s="106" t="s">
        <v>64</v>
      </c>
      <c r="W4" s="106" t="s">
        <v>104</v>
      </c>
      <c r="X4" s="106" t="s">
        <v>106</v>
      </c>
      <c r="Y4" s="106" t="s">
        <v>107</v>
      </c>
      <c r="Z4" s="17" t="s">
        <v>114</v>
      </c>
      <c r="AA4" s="17" t="s">
        <v>114</v>
      </c>
      <c r="AB4" s="121" t="s">
        <v>117</v>
      </c>
      <c r="AC4" s="17" t="s">
        <v>117</v>
      </c>
      <c r="AD4" s="71"/>
      <c r="AE4" s="33" t="s">
        <v>62</v>
      </c>
      <c r="AF4" s="71"/>
      <c r="AG4" s="54" t="s">
        <v>63</v>
      </c>
      <c r="AH4" s="91"/>
    </row>
    <row r="5" spans="1:35">
      <c r="A5" s="93" t="s">
        <v>27</v>
      </c>
      <c r="B5" s="37"/>
      <c r="C5" s="22"/>
      <c r="D5" s="95" t="s">
        <v>25</v>
      </c>
      <c r="E5" s="110" t="s">
        <v>68</v>
      </c>
      <c r="F5" s="110" t="s">
        <v>69</v>
      </c>
      <c r="G5" s="110" t="s">
        <v>82</v>
      </c>
      <c r="H5" s="110" t="s">
        <v>83</v>
      </c>
      <c r="I5" s="5" t="s">
        <v>55</v>
      </c>
      <c r="J5" s="5" t="s">
        <v>89</v>
      </c>
      <c r="K5" s="124" t="s">
        <v>57</v>
      </c>
      <c r="L5" s="5" t="s">
        <v>103</v>
      </c>
      <c r="M5" s="73"/>
      <c r="N5" s="5" t="s">
        <v>89</v>
      </c>
      <c r="O5" s="73"/>
      <c r="P5" s="82" t="s">
        <v>55</v>
      </c>
      <c r="Q5" s="96"/>
      <c r="S5" s="93" t="s">
        <v>27</v>
      </c>
      <c r="T5" s="37"/>
      <c r="U5" s="95" t="s">
        <v>25</v>
      </c>
      <c r="V5" s="107" t="s">
        <v>57</v>
      </c>
      <c r="W5" s="107" t="s">
        <v>67</v>
      </c>
      <c r="X5" s="107" t="s">
        <v>70</v>
      </c>
      <c r="Y5" s="107" t="s">
        <v>71</v>
      </c>
      <c r="Z5" s="5" t="s">
        <v>55</v>
      </c>
      <c r="AA5" s="5" t="s">
        <v>89</v>
      </c>
      <c r="AB5" s="124" t="s">
        <v>57</v>
      </c>
      <c r="AC5" s="5" t="s">
        <v>103</v>
      </c>
      <c r="AD5" s="73"/>
      <c r="AE5" s="42" t="s">
        <v>82</v>
      </c>
      <c r="AF5" s="73"/>
      <c r="AG5" s="42" t="s">
        <v>89</v>
      </c>
      <c r="AH5" s="96"/>
      <c r="AI5" s="25"/>
    </row>
    <row r="6" spans="1:35" ht="15.75" thickBot="1">
      <c r="A6" s="94" t="s">
        <v>28</v>
      </c>
      <c r="B6" s="38"/>
      <c r="C6" s="21"/>
      <c r="D6" s="49" t="s">
        <v>26</v>
      </c>
      <c r="E6" s="62" t="s">
        <v>68</v>
      </c>
      <c r="F6" s="62" t="s">
        <v>69</v>
      </c>
      <c r="G6" s="62" t="s">
        <v>82</v>
      </c>
      <c r="H6" s="62" t="s">
        <v>83</v>
      </c>
      <c r="I6" s="7" t="s">
        <v>55</v>
      </c>
      <c r="J6" s="7" t="s">
        <v>89</v>
      </c>
      <c r="K6" s="125" t="s">
        <v>57</v>
      </c>
      <c r="L6" s="7" t="s">
        <v>103</v>
      </c>
      <c r="M6" s="74"/>
      <c r="N6" s="7" t="s">
        <v>89</v>
      </c>
      <c r="O6" s="74"/>
      <c r="P6" s="45" t="s">
        <v>55</v>
      </c>
      <c r="Q6" s="90"/>
      <c r="S6" s="94" t="s">
        <v>28</v>
      </c>
      <c r="T6" s="38"/>
      <c r="U6" s="49" t="s">
        <v>26</v>
      </c>
      <c r="V6" s="107" t="s">
        <v>57</v>
      </c>
      <c r="W6" s="107" t="s">
        <v>67</v>
      </c>
      <c r="X6" s="107" t="s">
        <v>70</v>
      </c>
      <c r="Y6" s="107" t="s">
        <v>71</v>
      </c>
      <c r="Z6" s="7" t="s">
        <v>55</v>
      </c>
      <c r="AA6" s="7" t="s">
        <v>89</v>
      </c>
      <c r="AB6" s="125" t="s">
        <v>57</v>
      </c>
      <c r="AC6" s="7" t="s">
        <v>103</v>
      </c>
      <c r="AD6" s="74"/>
      <c r="AE6" s="7" t="s">
        <v>82</v>
      </c>
      <c r="AF6" s="74"/>
      <c r="AG6" s="7" t="s">
        <v>89</v>
      </c>
      <c r="AH6" s="90"/>
      <c r="AI6" s="25"/>
    </row>
    <row r="7" spans="1:35">
      <c r="A7" s="83" t="s">
        <v>29</v>
      </c>
      <c r="B7" s="84" t="s">
        <v>44</v>
      </c>
      <c r="C7" s="19" t="s">
        <v>36</v>
      </c>
      <c r="D7" s="48" t="s">
        <v>20</v>
      </c>
      <c r="E7" s="111" t="s">
        <v>68</v>
      </c>
      <c r="F7" s="111" t="s">
        <v>69</v>
      </c>
      <c r="G7" s="111" t="s">
        <v>82</v>
      </c>
      <c r="H7" s="111" t="s">
        <v>83</v>
      </c>
      <c r="I7" s="42" t="s">
        <v>55</v>
      </c>
      <c r="J7" s="42" t="s">
        <v>89</v>
      </c>
      <c r="K7" s="126" t="s">
        <v>57</v>
      </c>
      <c r="L7" s="42" t="s">
        <v>103</v>
      </c>
      <c r="M7" s="85" t="s">
        <v>45</v>
      </c>
      <c r="N7" s="42" t="s">
        <v>89</v>
      </c>
      <c r="O7" s="85" t="s">
        <v>90</v>
      </c>
      <c r="P7" s="44" t="s">
        <v>55</v>
      </c>
      <c r="Q7" s="86" t="s">
        <v>91</v>
      </c>
      <c r="S7" s="83" t="s">
        <v>29</v>
      </c>
      <c r="T7" s="84" t="s">
        <v>44</v>
      </c>
      <c r="U7" s="48" t="s">
        <v>20</v>
      </c>
      <c r="V7" s="107" t="s">
        <v>57</v>
      </c>
      <c r="W7" s="107" t="s">
        <v>67</v>
      </c>
      <c r="X7" s="107" t="s">
        <v>70</v>
      </c>
      <c r="Y7" s="107" t="s">
        <v>71</v>
      </c>
      <c r="Z7" s="42" t="s">
        <v>55</v>
      </c>
      <c r="AA7" s="42" t="s">
        <v>89</v>
      </c>
      <c r="AB7" s="126" t="s">
        <v>57</v>
      </c>
      <c r="AC7" s="42" t="s">
        <v>103</v>
      </c>
      <c r="AD7" s="85" t="s">
        <v>94</v>
      </c>
      <c r="AE7" s="42" t="s">
        <v>82</v>
      </c>
      <c r="AF7" s="85" t="s">
        <v>100</v>
      </c>
      <c r="AG7" s="42" t="s">
        <v>89</v>
      </c>
      <c r="AH7" s="86" t="s">
        <v>101</v>
      </c>
      <c r="AI7" s="25"/>
    </row>
    <row r="8" spans="1:35">
      <c r="A8" s="87" t="s">
        <v>30</v>
      </c>
      <c r="B8" s="40" t="s">
        <v>44</v>
      </c>
      <c r="C8" s="20" t="s">
        <v>37</v>
      </c>
      <c r="D8" s="59" t="s">
        <v>21</v>
      </c>
      <c r="E8" s="112" t="s">
        <v>68</v>
      </c>
      <c r="F8" s="112" t="s">
        <v>69</v>
      </c>
      <c r="G8" s="112" t="s">
        <v>82</v>
      </c>
      <c r="H8" s="112" t="s">
        <v>83</v>
      </c>
      <c r="I8" s="2" t="s">
        <v>55</v>
      </c>
      <c r="J8" s="2" t="s">
        <v>89</v>
      </c>
      <c r="K8" s="127" t="s">
        <v>57</v>
      </c>
      <c r="L8" s="2" t="s">
        <v>103</v>
      </c>
      <c r="M8" s="76" t="s">
        <v>45</v>
      </c>
      <c r="N8" s="2" t="s">
        <v>89</v>
      </c>
      <c r="O8" s="76" t="s">
        <v>90</v>
      </c>
      <c r="P8" s="79" t="s">
        <v>55</v>
      </c>
      <c r="Q8" s="88" t="s">
        <v>91</v>
      </c>
      <c r="S8" s="87" t="s">
        <v>30</v>
      </c>
      <c r="T8" s="40" t="s">
        <v>44</v>
      </c>
      <c r="U8" s="59" t="s">
        <v>21</v>
      </c>
      <c r="V8" s="107" t="s">
        <v>57</v>
      </c>
      <c r="W8" s="107" t="s">
        <v>67</v>
      </c>
      <c r="X8" s="107" t="s">
        <v>70</v>
      </c>
      <c r="Y8" s="107" t="s">
        <v>71</v>
      </c>
      <c r="Z8" s="2" t="s">
        <v>55</v>
      </c>
      <c r="AA8" s="2" t="s">
        <v>89</v>
      </c>
      <c r="AB8" s="127" t="s">
        <v>57</v>
      </c>
      <c r="AC8" s="2" t="s">
        <v>103</v>
      </c>
      <c r="AD8" s="76" t="s">
        <v>94</v>
      </c>
      <c r="AE8" s="2" t="s">
        <v>82</v>
      </c>
      <c r="AF8" s="76" t="s">
        <v>100</v>
      </c>
      <c r="AG8" s="2" t="s">
        <v>89</v>
      </c>
      <c r="AH8" s="88" t="s">
        <v>101</v>
      </c>
      <c r="AI8" s="25"/>
    </row>
    <row r="9" spans="1:35">
      <c r="A9" s="87" t="s">
        <v>31</v>
      </c>
      <c r="B9" s="40" t="s">
        <v>44</v>
      </c>
      <c r="C9" s="20" t="s">
        <v>38</v>
      </c>
      <c r="D9" s="59" t="s">
        <v>22</v>
      </c>
      <c r="E9" s="112" t="s">
        <v>68</v>
      </c>
      <c r="F9" s="112" t="s">
        <v>69</v>
      </c>
      <c r="G9" s="112" t="s">
        <v>82</v>
      </c>
      <c r="H9" s="112" t="s">
        <v>83</v>
      </c>
      <c r="I9" s="2" t="s">
        <v>55</v>
      </c>
      <c r="J9" s="2" t="s">
        <v>89</v>
      </c>
      <c r="K9" s="127" t="s">
        <v>57</v>
      </c>
      <c r="L9" s="2" t="s">
        <v>103</v>
      </c>
      <c r="M9" s="76" t="s">
        <v>45</v>
      </c>
      <c r="N9" s="2" t="s">
        <v>89</v>
      </c>
      <c r="O9" s="76" t="s">
        <v>90</v>
      </c>
      <c r="P9" s="79" t="s">
        <v>55</v>
      </c>
      <c r="Q9" s="88" t="s">
        <v>91</v>
      </c>
      <c r="S9" s="87" t="s">
        <v>31</v>
      </c>
      <c r="T9" s="40" t="s">
        <v>44</v>
      </c>
      <c r="U9" s="59" t="s">
        <v>22</v>
      </c>
      <c r="V9" s="107" t="s">
        <v>57</v>
      </c>
      <c r="W9" s="107" t="s">
        <v>67</v>
      </c>
      <c r="X9" s="107" t="s">
        <v>70</v>
      </c>
      <c r="Y9" s="107" t="s">
        <v>71</v>
      </c>
      <c r="Z9" s="2" t="s">
        <v>55</v>
      </c>
      <c r="AA9" s="2" t="s">
        <v>89</v>
      </c>
      <c r="AB9" s="127" t="s">
        <v>57</v>
      </c>
      <c r="AC9" s="2" t="s">
        <v>103</v>
      </c>
      <c r="AD9" s="76" t="s">
        <v>94</v>
      </c>
      <c r="AE9" s="2" t="s">
        <v>82</v>
      </c>
      <c r="AF9" s="76" t="s">
        <v>100</v>
      </c>
      <c r="AG9" s="2" t="s">
        <v>89</v>
      </c>
      <c r="AH9" s="88" t="s">
        <v>101</v>
      </c>
      <c r="AI9" s="25"/>
    </row>
    <row r="10" spans="1:35">
      <c r="A10" s="87" t="s">
        <v>32</v>
      </c>
      <c r="B10" s="40" t="s">
        <v>44</v>
      </c>
      <c r="C10" s="20" t="s">
        <v>23</v>
      </c>
      <c r="D10" s="59" t="s">
        <v>23</v>
      </c>
      <c r="E10" s="112" t="s">
        <v>68</v>
      </c>
      <c r="F10" s="112" t="s">
        <v>69</v>
      </c>
      <c r="G10" s="112" t="s">
        <v>82</v>
      </c>
      <c r="H10" s="112" t="s">
        <v>83</v>
      </c>
      <c r="I10" s="2" t="s">
        <v>55</v>
      </c>
      <c r="J10" s="2" t="s">
        <v>89</v>
      </c>
      <c r="K10" s="127" t="s">
        <v>57</v>
      </c>
      <c r="L10" s="2" t="s">
        <v>103</v>
      </c>
      <c r="M10" s="76" t="s">
        <v>45</v>
      </c>
      <c r="N10" s="2" t="s">
        <v>89</v>
      </c>
      <c r="O10" s="76" t="s">
        <v>90</v>
      </c>
      <c r="P10" s="79" t="s">
        <v>55</v>
      </c>
      <c r="Q10" s="88" t="s">
        <v>91</v>
      </c>
      <c r="S10" s="87" t="s">
        <v>32</v>
      </c>
      <c r="T10" s="40" t="s">
        <v>44</v>
      </c>
      <c r="U10" s="59" t="s">
        <v>23</v>
      </c>
      <c r="V10" s="107" t="s">
        <v>57</v>
      </c>
      <c r="W10" s="107" t="s">
        <v>67</v>
      </c>
      <c r="X10" s="107" t="s">
        <v>70</v>
      </c>
      <c r="Y10" s="107" t="s">
        <v>71</v>
      </c>
      <c r="Z10" s="2" t="s">
        <v>55</v>
      </c>
      <c r="AA10" s="2" t="s">
        <v>89</v>
      </c>
      <c r="AB10" s="127" t="s">
        <v>57</v>
      </c>
      <c r="AC10" s="2" t="s">
        <v>103</v>
      </c>
      <c r="AD10" s="76" t="s">
        <v>94</v>
      </c>
      <c r="AE10" s="2" t="s">
        <v>82</v>
      </c>
      <c r="AF10" s="76" t="s">
        <v>100</v>
      </c>
      <c r="AG10" s="2" t="s">
        <v>89</v>
      </c>
      <c r="AH10" s="88" t="s">
        <v>101</v>
      </c>
      <c r="AI10" s="25"/>
    </row>
    <row r="11" spans="1:35" ht="15.75" thickBot="1">
      <c r="A11" s="89" t="s">
        <v>33</v>
      </c>
      <c r="B11" s="41" t="s">
        <v>44</v>
      </c>
      <c r="C11" s="21" t="s">
        <v>39</v>
      </c>
      <c r="D11" s="49" t="s">
        <v>24</v>
      </c>
      <c r="E11" s="62" t="s">
        <v>68</v>
      </c>
      <c r="F11" s="62" t="s">
        <v>69</v>
      </c>
      <c r="G11" s="62" t="s">
        <v>82</v>
      </c>
      <c r="H11" s="62" t="s">
        <v>83</v>
      </c>
      <c r="I11" s="7" t="s">
        <v>55</v>
      </c>
      <c r="J11" s="7" t="s">
        <v>89</v>
      </c>
      <c r="K11" s="125" t="s">
        <v>57</v>
      </c>
      <c r="L11" s="7" t="s">
        <v>103</v>
      </c>
      <c r="M11" s="77" t="s">
        <v>45</v>
      </c>
      <c r="N11" s="7" t="s">
        <v>89</v>
      </c>
      <c r="O11" s="77" t="s">
        <v>90</v>
      </c>
      <c r="P11" s="45" t="s">
        <v>55</v>
      </c>
      <c r="Q11" s="90" t="s">
        <v>91</v>
      </c>
      <c r="S11" s="89" t="s">
        <v>33</v>
      </c>
      <c r="T11" s="41" t="s">
        <v>44</v>
      </c>
      <c r="U11" s="49" t="s">
        <v>24</v>
      </c>
      <c r="V11" s="107" t="s">
        <v>57</v>
      </c>
      <c r="W11" s="107" t="s">
        <v>67</v>
      </c>
      <c r="X11" s="107" t="s">
        <v>70</v>
      </c>
      <c r="Y11" s="107" t="s">
        <v>71</v>
      </c>
      <c r="Z11" s="7" t="s">
        <v>55</v>
      </c>
      <c r="AA11" s="7" t="s">
        <v>89</v>
      </c>
      <c r="AB11" s="125" t="s">
        <v>57</v>
      </c>
      <c r="AC11" s="7" t="s">
        <v>103</v>
      </c>
      <c r="AD11" s="77" t="s">
        <v>94</v>
      </c>
      <c r="AE11" s="7" t="s">
        <v>82</v>
      </c>
      <c r="AF11" s="77" t="s">
        <v>100</v>
      </c>
      <c r="AG11" s="7" t="s">
        <v>89</v>
      </c>
      <c r="AH11" s="90" t="s">
        <v>101</v>
      </c>
      <c r="AI11" s="25"/>
    </row>
    <row r="12" spans="1:35" ht="19.5" thickBot="1">
      <c r="A12" s="97" t="s">
        <v>10</v>
      </c>
      <c r="B12" s="43" t="s">
        <v>42</v>
      </c>
      <c r="C12" s="23" t="s">
        <v>40</v>
      </c>
      <c r="D12" s="60" t="s">
        <v>40</v>
      </c>
      <c r="E12" s="113" t="s">
        <v>68</v>
      </c>
      <c r="F12" s="113" t="s">
        <v>69</v>
      </c>
      <c r="G12" s="113" t="s">
        <v>82</v>
      </c>
      <c r="H12" s="113" t="s">
        <v>83</v>
      </c>
      <c r="I12" s="9" t="s">
        <v>55</v>
      </c>
      <c r="J12" s="9" t="s">
        <v>89</v>
      </c>
      <c r="K12" s="128" t="s">
        <v>57</v>
      </c>
      <c r="L12" s="9" t="s">
        <v>103</v>
      </c>
      <c r="M12" s="105" t="s">
        <v>115</v>
      </c>
      <c r="N12" s="9" t="s">
        <v>89</v>
      </c>
      <c r="O12" s="78" t="s">
        <v>90</v>
      </c>
      <c r="P12" s="80" t="s">
        <v>55</v>
      </c>
      <c r="Q12" s="91" t="s">
        <v>91</v>
      </c>
      <c r="S12" s="97" t="s">
        <v>98</v>
      </c>
      <c r="T12" s="43" t="s">
        <v>42</v>
      </c>
      <c r="U12" s="60" t="s">
        <v>40</v>
      </c>
      <c r="V12" s="107" t="s">
        <v>57</v>
      </c>
      <c r="W12" s="107" t="s">
        <v>67</v>
      </c>
      <c r="X12" s="107" t="s">
        <v>70</v>
      </c>
      <c r="Y12" s="107" t="s">
        <v>71</v>
      </c>
      <c r="Z12" s="9" t="s">
        <v>55</v>
      </c>
      <c r="AA12" s="9" t="s">
        <v>89</v>
      </c>
      <c r="AB12" s="128" t="s">
        <v>57</v>
      </c>
      <c r="AC12" s="9" t="s">
        <v>103</v>
      </c>
      <c r="AD12" s="105" t="s">
        <v>95</v>
      </c>
      <c r="AE12" s="9" t="s">
        <v>82</v>
      </c>
      <c r="AF12" s="78" t="s">
        <v>100</v>
      </c>
      <c r="AG12" s="9" t="s">
        <v>89</v>
      </c>
      <c r="AH12" s="91" t="s">
        <v>101</v>
      </c>
    </row>
    <row r="13" spans="1:35" ht="15.75" thickBot="1">
      <c r="A13" s="97" t="s">
        <v>48</v>
      </c>
      <c r="B13" s="43" t="s">
        <v>46</v>
      </c>
      <c r="C13" s="23" t="s">
        <v>52</v>
      </c>
      <c r="D13" s="60" t="s">
        <v>120</v>
      </c>
      <c r="E13" s="113" t="s">
        <v>68</v>
      </c>
      <c r="F13" s="113" t="s">
        <v>69</v>
      </c>
      <c r="G13" s="113" t="s">
        <v>82</v>
      </c>
      <c r="H13" s="113" t="s">
        <v>83</v>
      </c>
      <c r="I13" s="9" t="s">
        <v>55</v>
      </c>
      <c r="J13" s="9" t="s">
        <v>89</v>
      </c>
      <c r="K13" s="128" t="s">
        <v>57</v>
      </c>
      <c r="L13" s="9" t="s">
        <v>103</v>
      </c>
      <c r="M13" s="78" t="s">
        <v>47</v>
      </c>
      <c r="N13" s="9" t="s">
        <v>89</v>
      </c>
      <c r="O13" s="78" t="s">
        <v>90</v>
      </c>
      <c r="P13" s="80" t="s">
        <v>55</v>
      </c>
      <c r="Q13" s="91" t="s">
        <v>91</v>
      </c>
      <c r="S13" s="97" t="s">
        <v>48</v>
      </c>
      <c r="T13" s="43" t="s">
        <v>46</v>
      </c>
      <c r="U13" s="60" t="s">
        <v>61</v>
      </c>
      <c r="V13" s="107" t="s">
        <v>57</v>
      </c>
      <c r="W13" s="107" t="s">
        <v>67</v>
      </c>
      <c r="X13" s="107" t="s">
        <v>70</v>
      </c>
      <c r="Y13" s="107" t="s">
        <v>71</v>
      </c>
      <c r="Z13" s="9" t="s">
        <v>55</v>
      </c>
      <c r="AA13" s="9" t="s">
        <v>89</v>
      </c>
      <c r="AB13" s="128" t="s">
        <v>57</v>
      </c>
      <c r="AC13" s="9" t="s">
        <v>103</v>
      </c>
      <c r="AD13" s="78" t="s">
        <v>96</v>
      </c>
      <c r="AE13" s="9" t="s">
        <v>82</v>
      </c>
      <c r="AF13" s="78" t="s">
        <v>100</v>
      </c>
      <c r="AG13" s="9" t="s">
        <v>89</v>
      </c>
      <c r="AH13" s="91" t="s">
        <v>101</v>
      </c>
    </row>
    <row r="14" spans="1:35" ht="15.75" thickBot="1">
      <c r="A14" s="97" t="s">
        <v>53</v>
      </c>
      <c r="B14" s="43" t="s">
        <v>50</v>
      </c>
      <c r="C14" s="23" t="s">
        <v>52</v>
      </c>
      <c r="D14" s="60" t="s">
        <v>120</v>
      </c>
      <c r="E14" s="113" t="s">
        <v>68</v>
      </c>
      <c r="F14" s="113" t="s">
        <v>69</v>
      </c>
      <c r="G14" s="113" t="s">
        <v>82</v>
      </c>
      <c r="H14" s="113" t="s">
        <v>83</v>
      </c>
      <c r="I14" s="9" t="s">
        <v>55</v>
      </c>
      <c r="J14" s="9" t="s">
        <v>89</v>
      </c>
      <c r="K14" s="128" t="s">
        <v>57</v>
      </c>
      <c r="L14" s="9" t="s">
        <v>103</v>
      </c>
      <c r="M14" s="78" t="s">
        <v>49</v>
      </c>
      <c r="N14" s="9" t="s">
        <v>89</v>
      </c>
      <c r="O14" s="78" t="s">
        <v>90</v>
      </c>
      <c r="P14" s="80" t="s">
        <v>55</v>
      </c>
      <c r="Q14" s="91" t="s">
        <v>91</v>
      </c>
      <c r="S14" s="97" t="s">
        <v>99</v>
      </c>
      <c r="T14" s="43" t="s">
        <v>50</v>
      </c>
      <c r="U14" s="60" t="s">
        <v>61</v>
      </c>
      <c r="V14" s="107" t="s">
        <v>57</v>
      </c>
      <c r="W14" s="107" t="s">
        <v>67</v>
      </c>
      <c r="X14" s="107" t="s">
        <v>70</v>
      </c>
      <c r="Y14" s="107" t="s">
        <v>71</v>
      </c>
      <c r="Z14" s="9" t="s">
        <v>55</v>
      </c>
      <c r="AA14" s="9" t="s">
        <v>89</v>
      </c>
      <c r="AB14" s="128" t="s">
        <v>57</v>
      </c>
      <c r="AC14" s="9" t="s">
        <v>103</v>
      </c>
      <c r="AD14" s="78" t="s">
        <v>97</v>
      </c>
      <c r="AE14" s="9" t="s">
        <v>82</v>
      </c>
      <c r="AF14" s="78" t="s">
        <v>100</v>
      </c>
      <c r="AG14" s="9" t="s">
        <v>89</v>
      </c>
      <c r="AH14" s="91" t="s">
        <v>101</v>
      </c>
    </row>
    <row r="15" spans="1:35" s="133" customFormat="1">
      <c r="A15" s="11"/>
      <c r="B15" s="11"/>
      <c r="C15" s="25"/>
      <c r="D15" s="134"/>
      <c r="E15" s="135"/>
      <c r="F15" s="135"/>
      <c r="G15" s="135"/>
      <c r="H15" s="131"/>
      <c r="I15" s="25"/>
      <c r="J15" s="25"/>
      <c r="K15" s="132"/>
      <c r="L15" s="25"/>
      <c r="M15" s="64"/>
      <c r="N15" s="25"/>
      <c r="O15" s="64"/>
      <c r="P15" s="25"/>
      <c r="Q15" s="64"/>
      <c r="S15" s="11"/>
      <c r="T15" s="11"/>
      <c r="U15" s="25"/>
      <c r="V15" s="25"/>
      <c r="W15" s="25"/>
      <c r="X15" s="25"/>
      <c r="Y15" s="25"/>
      <c r="Z15" s="25"/>
      <c r="AA15" s="25"/>
      <c r="AB15" s="132"/>
      <c r="AC15" s="25"/>
      <c r="AD15" s="64"/>
      <c r="AE15" s="25"/>
      <c r="AF15" s="64"/>
      <c r="AG15" s="25"/>
      <c r="AH15" s="64"/>
    </row>
    <row r="16" spans="1:35" s="133" customFormat="1" ht="15.75" thickBot="1">
      <c r="A16" s="11"/>
      <c r="B16" s="11"/>
      <c r="C16" s="68" t="s">
        <v>74</v>
      </c>
      <c r="D16" s="68" t="s">
        <v>73</v>
      </c>
      <c r="E16" s="141" t="s">
        <v>116</v>
      </c>
      <c r="F16" s="68" t="s">
        <v>72</v>
      </c>
      <c r="H16" s="131"/>
      <c r="I16" s="25"/>
      <c r="J16" s="25"/>
      <c r="K16" s="68" t="s">
        <v>74</v>
      </c>
      <c r="L16" s="68" t="s">
        <v>73</v>
      </c>
      <c r="M16" s="141" t="s">
        <v>116</v>
      </c>
      <c r="N16" s="68" t="s">
        <v>72</v>
      </c>
      <c r="O16" s="64"/>
      <c r="P16" s="25"/>
      <c r="Q16" s="64"/>
      <c r="S16" s="11"/>
      <c r="T16" s="11"/>
      <c r="U16" s="25"/>
      <c r="V16" s="25"/>
      <c r="W16" s="25"/>
      <c r="X16" s="25"/>
      <c r="Y16" s="25"/>
      <c r="Z16" s="25"/>
      <c r="AA16" s="25"/>
      <c r="AB16" s="132"/>
      <c r="AC16" s="25"/>
      <c r="AD16" s="64"/>
      <c r="AE16" s="25"/>
      <c r="AF16" s="64"/>
      <c r="AG16" s="25"/>
      <c r="AH16" s="64"/>
    </row>
    <row r="17" spans="1:34" s="133" customFormat="1" ht="15.75" thickBot="1">
      <c r="A17" s="11"/>
      <c r="B17" s="11"/>
      <c r="C17" s="17" t="s">
        <v>114</v>
      </c>
      <c r="D17" s="17" t="s">
        <v>114</v>
      </c>
      <c r="E17" s="142" t="s">
        <v>117</v>
      </c>
      <c r="F17" s="17" t="s">
        <v>117</v>
      </c>
      <c r="H17" s="131"/>
      <c r="I17" s="25"/>
      <c r="J17" s="25"/>
      <c r="K17" s="17" t="s">
        <v>114</v>
      </c>
      <c r="L17" s="17" t="s">
        <v>114</v>
      </c>
      <c r="M17" s="142" t="s">
        <v>117</v>
      </c>
      <c r="N17" s="17" t="s">
        <v>117</v>
      </c>
      <c r="O17" s="64"/>
      <c r="P17" s="25"/>
      <c r="Q17" s="64"/>
      <c r="S17" s="11"/>
      <c r="T17" s="11"/>
      <c r="U17" s="25"/>
      <c r="V17" s="25"/>
      <c r="W17" s="25"/>
      <c r="X17" s="25"/>
      <c r="Y17" s="25"/>
      <c r="Z17" s="25"/>
      <c r="AA17" s="25"/>
      <c r="AB17" s="132"/>
      <c r="AC17" s="25"/>
      <c r="AD17" s="64"/>
      <c r="AE17" s="25"/>
      <c r="AF17" s="64"/>
      <c r="AG17" s="25"/>
      <c r="AH17" s="64"/>
    </row>
    <row r="18" spans="1:34">
      <c r="A18" s="106" t="s">
        <v>64</v>
      </c>
      <c r="B18" s="107" t="s">
        <v>57</v>
      </c>
      <c r="C18" s="106" t="s">
        <v>121</v>
      </c>
      <c r="D18" s="106" t="s">
        <v>148</v>
      </c>
      <c r="E18" s="140" t="s">
        <v>157</v>
      </c>
      <c r="F18" s="136" t="s">
        <v>165</v>
      </c>
      <c r="G18" s="304" t="str">
        <f t="shared" ref="G18:G24" si="0">A18</f>
        <v>Purchase</v>
      </c>
      <c r="I18" s="63"/>
      <c r="K18" s="106" t="str">
        <f t="shared" ref="K18:N21" si="1">$B18&amp;I$13&amp;$D$13</f>
        <v>0100FI</v>
      </c>
      <c r="L18" s="106" t="str">
        <f t="shared" si="1"/>
        <v>0110FI</v>
      </c>
      <c r="M18" s="140" t="str">
        <f t="shared" si="1"/>
        <v>0101FI</v>
      </c>
      <c r="N18" s="136" t="str">
        <f t="shared" si="1"/>
        <v>0111FI</v>
      </c>
    </row>
    <row r="19" spans="1:34">
      <c r="A19" s="106" t="s">
        <v>104</v>
      </c>
      <c r="B19" s="107" t="s">
        <v>67</v>
      </c>
      <c r="C19" s="139" t="s">
        <v>142</v>
      </c>
      <c r="D19" s="139" t="s">
        <v>150</v>
      </c>
      <c r="E19" s="140" t="s">
        <v>159</v>
      </c>
      <c r="F19" s="136" t="s">
        <v>166</v>
      </c>
      <c r="G19" s="304" t="str">
        <f t="shared" si="0"/>
        <v>Purchase Return</v>
      </c>
      <c r="I19" s="63"/>
      <c r="K19" s="139" t="str">
        <f t="shared" si="1"/>
        <v>0200FI</v>
      </c>
      <c r="L19" s="139" t="str">
        <f t="shared" si="1"/>
        <v>0210FI</v>
      </c>
      <c r="M19" s="140" t="str">
        <f t="shared" si="1"/>
        <v>0201FI</v>
      </c>
      <c r="N19" s="136" t="str">
        <f t="shared" si="1"/>
        <v>0211FI</v>
      </c>
    </row>
    <row r="20" spans="1:34">
      <c r="A20" s="106" t="s">
        <v>106</v>
      </c>
      <c r="B20" s="107" t="s">
        <v>70</v>
      </c>
      <c r="C20" s="106" t="s">
        <v>143</v>
      </c>
      <c r="D20" s="178" t="s">
        <v>152</v>
      </c>
      <c r="E20" s="140" t="s">
        <v>161</v>
      </c>
      <c r="F20" s="106" t="s">
        <v>169</v>
      </c>
      <c r="G20" s="304" t="str">
        <f t="shared" si="0"/>
        <v>Purchase Challan IN</v>
      </c>
      <c r="K20" s="106" t="str">
        <f t="shared" si="1"/>
        <v>0500FI</v>
      </c>
      <c r="L20" s="106" t="str">
        <f t="shared" si="1"/>
        <v>0510FI</v>
      </c>
      <c r="M20" s="140" t="str">
        <f t="shared" si="1"/>
        <v>0501FI</v>
      </c>
      <c r="N20" s="106" t="str">
        <f t="shared" si="1"/>
        <v>0511FI</v>
      </c>
    </row>
    <row r="21" spans="1:34">
      <c r="A21" s="106" t="s">
        <v>107</v>
      </c>
      <c r="B21" s="107" t="s">
        <v>71</v>
      </c>
      <c r="C21" s="139" t="s">
        <v>146</v>
      </c>
      <c r="D21" s="177" t="s">
        <v>154</v>
      </c>
      <c r="E21" s="140" t="s">
        <v>163</v>
      </c>
      <c r="F21" s="139" t="s">
        <v>171</v>
      </c>
      <c r="G21" s="304" t="str">
        <f t="shared" si="0"/>
        <v>Purchase Challan Out</v>
      </c>
      <c r="K21" s="139" t="str">
        <f t="shared" si="1"/>
        <v>0600FI</v>
      </c>
      <c r="L21" s="139" t="str">
        <f t="shared" si="1"/>
        <v>0610FI</v>
      </c>
      <c r="M21" s="140" t="str">
        <f t="shared" si="1"/>
        <v>0601FI</v>
      </c>
      <c r="N21" s="139" t="str">
        <f t="shared" si="1"/>
        <v>0611FI</v>
      </c>
    </row>
    <row r="22" spans="1:34" s="133" customFormat="1" ht="15.75" thickBot="1">
      <c r="A22" s="136"/>
      <c r="B22" s="137"/>
      <c r="C22" s="136"/>
      <c r="D22" s="136"/>
      <c r="E22" s="140"/>
      <c r="F22" s="136"/>
      <c r="G22" s="304">
        <f t="shared" si="0"/>
        <v>0</v>
      </c>
      <c r="K22" s="136"/>
      <c r="L22" s="136"/>
      <c r="M22" s="140"/>
      <c r="N22" s="136"/>
      <c r="O22" s="138"/>
      <c r="Q22" s="138"/>
      <c r="AD22" s="138"/>
      <c r="AF22" s="138"/>
      <c r="AH22" s="138"/>
    </row>
    <row r="23" spans="1:34" s="133" customFormat="1" ht="15.75" thickBot="1">
      <c r="A23" s="136"/>
      <c r="B23" s="137"/>
      <c r="C23" s="116" t="s">
        <v>58</v>
      </c>
      <c r="D23" s="101" t="s">
        <v>59</v>
      </c>
      <c r="E23" s="143" t="s">
        <v>102</v>
      </c>
      <c r="F23" s="101" t="s">
        <v>60</v>
      </c>
      <c r="G23" s="304">
        <f t="shared" si="0"/>
        <v>0</v>
      </c>
      <c r="K23" s="116" t="s">
        <v>58</v>
      </c>
      <c r="L23" s="101" t="s">
        <v>59</v>
      </c>
      <c r="M23" s="143" t="s">
        <v>102</v>
      </c>
      <c r="N23" s="101" t="s">
        <v>60</v>
      </c>
      <c r="O23" s="138"/>
      <c r="Q23" s="138"/>
      <c r="AD23" s="138"/>
      <c r="AF23" s="138"/>
      <c r="AH23" s="138"/>
    </row>
    <row r="24" spans="1:34" s="133" customFormat="1" ht="15.75" thickBot="1">
      <c r="A24" s="136"/>
      <c r="B24" s="137"/>
      <c r="C24" s="36" t="s">
        <v>112</v>
      </c>
      <c r="D24" s="17" t="s">
        <v>112</v>
      </c>
      <c r="E24" s="142" t="s">
        <v>113</v>
      </c>
      <c r="F24" s="17" t="s">
        <v>113</v>
      </c>
      <c r="G24" s="304">
        <f t="shared" si="0"/>
        <v>0</v>
      </c>
      <c r="K24" s="36" t="s">
        <v>112</v>
      </c>
      <c r="L24" s="17" t="s">
        <v>112</v>
      </c>
      <c r="M24" s="142" t="s">
        <v>113</v>
      </c>
      <c r="N24" s="17" t="s">
        <v>113</v>
      </c>
      <c r="O24" s="138"/>
      <c r="Q24" s="138"/>
      <c r="AD24" s="138"/>
      <c r="AF24" s="138"/>
      <c r="AH24" s="138"/>
    </row>
    <row r="25" spans="1:34" ht="18.75">
      <c r="A25" s="1" t="s">
        <v>65</v>
      </c>
      <c r="B25" s="170" t="s">
        <v>69</v>
      </c>
      <c r="C25" s="171" t="s">
        <v>175</v>
      </c>
      <c r="D25" s="171" t="s">
        <v>180</v>
      </c>
      <c r="E25" s="140" t="s">
        <v>188</v>
      </c>
      <c r="F25" s="182" t="s">
        <v>196</v>
      </c>
      <c r="G25" t="str">
        <f>A25</f>
        <v>Sale</v>
      </c>
      <c r="H25" t="s">
        <v>1522</v>
      </c>
      <c r="I25" t="s">
        <v>411</v>
      </c>
      <c r="K25" s="1" t="str">
        <f t="shared" ref="K25:N28" si="2">$B25&amp;I$13&amp;$D$13</f>
        <v>0400FI</v>
      </c>
      <c r="L25" s="1" t="str">
        <f t="shared" si="2"/>
        <v>0410FI</v>
      </c>
      <c r="M25" s="140" t="str">
        <f t="shared" si="2"/>
        <v>0401FI</v>
      </c>
      <c r="N25" s="1" t="str">
        <f t="shared" si="2"/>
        <v>0411FI</v>
      </c>
    </row>
    <row r="26" spans="1:34">
      <c r="A26" s="1" t="s">
        <v>105</v>
      </c>
      <c r="B26" s="170" t="s">
        <v>68</v>
      </c>
      <c r="C26" s="180" t="s">
        <v>173</v>
      </c>
      <c r="D26" s="180" t="s">
        <v>179</v>
      </c>
      <c r="E26" s="140" t="s">
        <v>186</v>
      </c>
      <c r="F26" s="179" t="s">
        <v>194</v>
      </c>
      <c r="G26" s="304" t="str">
        <f t="shared" ref="G26:G59" si="3">A26</f>
        <v>Sale Return</v>
      </c>
      <c r="H26" t="s">
        <v>1523</v>
      </c>
      <c r="I26" t="s">
        <v>409</v>
      </c>
      <c r="K26" s="1" t="str">
        <f t="shared" si="2"/>
        <v>0300FI</v>
      </c>
      <c r="L26" s="1" t="str">
        <f t="shared" si="2"/>
        <v>0310FI</v>
      </c>
      <c r="M26" s="140" t="str">
        <f t="shared" si="2"/>
        <v>0301FI</v>
      </c>
      <c r="N26" s="1" t="str">
        <f t="shared" si="2"/>
        <v>0311FI</v>
      </c>
    </row>
    <row r="27" spans="1:34">
      <c r="A27" s="1" t="s">
        <v>108</v>
      </c>
      <c r="B27" s="2" t="s">
        <v>82</v>
      </c>
      <c r="C27" s="1" t="s">
        <v>176</v>
      </c>
      <c r="D27" s="178" t="s">
        <v>183</v>
      </c>
      <c r="E27" s="140" t="s">
        <v>190</v>
      </c>
      <c r="F27" s="1" t="s">
        <v>198</v>
      </c>
      <c r="G27" s="304" t="str">
        <f t="shared" si="3"/>
        <v>Sale Challan IN</v>
      </c>
      <c r="H27" t="s">
        <v>1524</v>
      </c>
      <c r="I27" t="s">
        <v>408</v>
      </c>
      <c r="K27" s="1" t="str">
        <f t="shared" si="2"/>
        <v>0700FI</v>
      </c>
      <c r="L27" s="1" t="str">
        <f t="shared" si="2"/>
        <v>0710FI</v>
      </c>
      <c r="M27" s="140" t="str">
        <f t="shared" si="2"/>
        <v>0701FI</v>
      </c>
      <c r="N27" s="1" t="str">
        <f t="shared" si="2"/>
        <v>0711FI</v>
      </c>
    </row>
    <row r="28" spans="1:34" ht="18.75">
      <c r="A28" s="1" t="s">
        <v>109</v>
      </c>
      <c r="B28" s="2" t="s">
        <v>83</v>
      </c>
      <c r="C28" s="1" t="s">
        <v>177</v>
      </c>
      <c r="D28" s="181" t="s">
        <v>184</v>
      </c>
      <c r="E28" s="140" t="s">
        <v>192</v>
      </c>
      <c r="F28" s="1" t="s">
        <v>200</v>
      </c>
      <c r="G28" s="304" t="str">
        <f t="shared" si="3"/>
        <v>Sale Challan Out</v>
      </c>
      <c r="H28" t="s">
        <v>1201</v>
      </c>
      <c r="I28" t="s">
        <v>1202</v>
      </c>
      <c r="K28" s="1" t="str">
        <f t="shared" si="2"/>
        <v>0800FI</v>
      </c>
      <c r="L28" s="1" t="str">
        <f t="shared" si="2"/>
        <v>0810FI</v>
      </c>
      <c r="M28" s="140" t="str">
        <f t="shared" si="2"/>
        <v>0801FI</v>
      </c>
      <c r="N28" s="1" t="str">
        <f t="shared" si="2"/>
        <v>0811FI</v>
      </c>
    </row>
    <row r="29" spans="1:34" s="133" customFormat="1">
      <c r="A29" s="136"/>
      <c r="B29" s="137"/>
      <c r="C29" s="136"/>
      <c r="D29" s="136"/>
      <c r="E29" s="136"/>
      <c r="F29" s="136"/>
      <c r="G29" s="304">
        <f t="shared" si="3"/>
        <v>0</v>
      </c>
      <c r="K29" s="136"/>
      <c r="L29" s="136"/>
      <c r="M29" s="136"/>
      <c r="N29" s="136"/>
      <c r="O29" s="138"/>
      <c r="Q29" s="138"/>
      <c r="AD29" s="138"/>
      <c r="AF29" s="138"/>
      <c r="AH29" s="138"/>
    </row>
    <row r="30" spans="1:34">
      <c r="A30" s="108"/>
      <c r="B30" s="109" t="s">
        <v>88</v>
      </c>
      <c r="C30" s="108" t="s">
        <v>202</v>
      </c>
      <c r="D30" s="176" t="s">
        <v>203</v>
      </c>
      <c r="E30" s="176" t="s">
        <v>204</v>
      </c>
      <c r="F30" s="176" t="s">
        <v>205</v>
      </c>
      <c r="G30" s="304">
        <f t="shared" si="3"/>
        <v>0</v>
      </c>
      <c r="K30" s="108" t="str">
        <f t="shared" ref="K30:N31" si="4">$B30&amp;I$13&amp;$D$13</f>
        <v>0900FI</v>
      </c>
      <c r="L30" s="108" t="str">
        <f t="shared" si="4"/>
        <v>0910FI</v>
      </c>
      <c r="M30" s="108" t="str">
        <f t="shared" si="4"/>
        <v>0901FI</v>
      </c>
      <c r="N30" s="108" t="str">
        <f t="shared" si="4"/>
        <v>0911FI</v>
      </c>
    </row>
    <row r="31" spans="1:34">
      <c r="A31" s="108"/>
      <c r="B31" s="109" t="s">
        <v>89</v>
      </c>
      <c r="C31" s="108" t="s">
        <v>206</v>
      </c>
      <c r="D31" s="176" t="s">
        <v>207</v>
      </c>
      <c r="E31" s="176" t="s">
        <v>208</v>
      </c>
      <c r="F31" s="176" t="s">
        <v>209</v>
      </c>
      <c r="G31" s="304">
        <f t="shared" si="3"/>
        <v>0</v>
      </c>
      <c r="K31" s="108" t="str">
        <f t="shared" si="4"/>
        <v>1000FI</v>
      </c>
      <c r="L31" s="108" t="str">
        <f t="shared" si="4"/>
        <v>1010FI</v>
      </c>
      <c r="M31" s="108" t="str">
        <f t="shared" si="4"/>
        <v>1001FI</v>
      </c>
      <c r="N31" s="108" t="str">
        <f t="shared" si="4"/>
        <v>1011FI</v>
      </c>
    </row>
    <row r="32" spans="1:34">
      <c r="G32" s="304">
        <f t="shared" si="3"/>
        <v>0</v>
      </c>
    </row>
    <row r="33" spans="1:34">
      <c r="A33" s="108" t="s">
        <v>463</v>
      </c>
      <c r="B33" s="109" t="s">
        <v>103</v>
      </c>
      <c r="C33" s="108" t="s">
        <v>476</v>
      </c>
      <c r="D33" s="176" t="s">
        <v>477</v>
      </c>
      <c r="E33" s="176" t="s">
        <v>478</v>
      </c>
      <c r="F33" s="176" t="s">
        <v>479</v>
      </c>
      <c r="G33" s="304" t="str">
        <f t="shared" si="3"/>
        <v>Challan Revesal IN</v>
      </c>
    </row>
    <row r="34" spans="1:34">
      <c r="A34" s="108" t="s">
        <v>464</v>
      </c>
      <c r="B34" s="109" t="s">
        <v>465</v>
      </c>
      <c r="C34" s="108" t="s">
        <v>480</v>
      </c>
      <c r="D34" s="176" t="s">
        <v>483</v>
      </c>
      <c r="E34" s="176" t="s">
        <v>481</v>
      </c>
      <c r="F34" s="176" t="s">
        <v>482</v>
      </c>
      <c r="G34" s="304" t="str">
        <f t="shared" si="3"/>
        <v>Challan Revesal Out</v>
      </c>
    </row>
    <row r="35" spans="1:34">
      <c r="G35" s="304">
        <f t="shared" si="3"/>
        <v>0</v>
      </c>
    </row>
    <row r="36" spans="1:34">
      <c r="A36" s="108" t="s">
        <v>466</v>
      </c>
      <c r="B36" s="109" t="s">
        <v>469</v>
      </c>
      <c r="C36" s="108" t="s">
        <v>484</v>
      </c>
      <c r="D36" s="176" t="s">
        <v>485</v>
      </c>
      <c r="E36" s="176" t="s">
        <v>486</v>
      </c>
      <c r="F36" s="176" t="s">
        <v>487</v>
      </c>
      <c r="G36" s="304" t="str">
        <f t="shared" si="3"/>
        <v>Challan TO Be Billed IN</v>
      </c>
    </row>
    <row r="37" spans="1:34">
      <c r="A37" s="108" t="s">
        <v>468</v>
      </c>
      <c r="B37" s="109" t="s">
        <v>470</v>
      </c>
      <c r="C37" s="108" t="s">
        <v>484</v>
      </c>
      <c r="D37" s="176" t="s">
        <v>485</v>
      </c>
      <c r="E37" s="176" t="s">
        <v>486</v>
      </c>
      <c r="F37" s="176" t="s">
        <v>487</v>
      </c>
      <c r="G37" s="304" t="str">
        <f t="shared" si="3"/>
        <v>Challan TO Be Billed OUT</v>
      </c>
    </row>
    <row r="38" spans="1:34">
      <c r="G38" s="304">
        <f t="shared" si="3"/>
        <v>0</v>
      </c>
    </row>
    <row r="39" spans="1:34">
      <c r="A39" s="108" t="s">
        <v>467</v>
      </c>
      <c r="B39" s="109" t="s">
        <v>471</v>
      </c>
      <c r="C39" s="108" t="s">
        <v>488</v>
      </c>
      <c r="D39" s="176" t="s">
        <v>491</v>
      </c>
      <c r="E39" s="176" t="s">
        <v>489</v>
      </c>
      <c r="F39" s="176" t="s">
        <v>490</v>
      </c>
      <c r="G39" s="304" t="str">
        <f t="shared" si="3"/>
        <v>Challan Not TO Be Billed IN</v>
      </c>
    </row>
    <row r="40" spans="1:34">
      <c r="A40" s="108" t="s">
        <v>472</v>
      </c>
      <c r="B40" s="109" t="s">
        <v>309</v>
      </c>
      <c r="C40" s="108" t="s">
        <v>488</v>
      </c>
      <c r="D40" s="176" t="s">
        <v>491</v>
      </c>
      <c r="E40" s="176" t="s">
        <v>489</v>
      </c>
      <c r="F40" s="176" t="s">
        <v>490</v>
      </c>
      <c r="G40" s="304" t="str">
        <f t="shared" si="3"/>
        <v>Challan Not TO Be Billed IOUT</v>
      </c>
    </row>
    <row r="41" spans="1:34">
      <c r="G41" s="304">
        <f t="shared" si="3"/>
        <v>0</v>
      </c>
    </row>
    <row r="42" spans="1:34">
      <c r="A42" s="108" t="s">
        <v>474</v>
      </c>
      <c r="B42" s="109" t="s">
        <v>319</v>
      </c>
      <c r="C42" s="108" t="s">
        <v>492</v>
      </c>
      <c r="D42" s="176" t="s">
        <v>493</v>
      </c>
      <c r="E42" s="176" t="s">
        <v>494</v>
      </c>
      <c r="F42" s="176" t="s">
        <v>495</v>
      </c>
      <c r="G42" s="304" t="str">
        <f t="shared" si="3"/>
        <v>Purchase Order</v>
      </c>
    </row>
    <row r="43" spans="1:34">
      <c r="A43" s="108" t="s">
        <v>475</v>
      </c>
      <c r="B43" s="109" t="s">
        <v>473</v>
      </c>
      <c r="C43" s="108" t="s">
        <v>496</v>
      </c>
      <c r="D43" s="176" t="s">
        <v>499</v>
      </c>
      <c r="E43" s="176" t="s">
        <v>497</v>
      </c>
      <c r="F43" s="176" t="s">
        <v>498</v>
      </c>
      <c r="G43" s="304" t="str">
        <f t="shared" si="3"/>
        <v>Sale Order</v>
      </c>
    </row>
    <row r="44" spans="1:34">
      <c r="G44" s="304">
        <f t="shared" si="3"/>
        <v>0</v>
      </c>
    </row>
    <row r="45" spans="1:34">
      <c r="A45" s="212" t="s">
        <v>501</v>
      </c>
      <c r="B45" s="109" t="s">
        <v>337</v>
      </c>
      <c r="C45" s="108" t="s">
        <v>502</v>
      </c>
      <c r="D45" s="176" t="s">
        <v>499</v>
      </c>
      <c r="E45" s="176" t="s">
        <v>497</v>
      </c>
      <c r="F45" s="176" t="s">
        <v>498</v>
      </c>
      <c r="G45" s="304" t="str">
        <f t="shared" si="3"/>
        <v>Stock Tranfer</v>
      </c>
    </row>
    <row r="46" spans="1:34">
      <c r="A46" s="212" t="s">
        <v>789</v>
      </c>
      <c r="B46" s="109" t="s">
        <v>357</v>
      </c>
      <c r="C46" s="108" t="s">
        <v>3628</v>
      </c>
      <c r="D46" s="176" t="s">
        <v>3628</v>
      </c>
      <c r="E46" s="176" t="s">
        <v>3628</v>
      </c>
      <c r="F46" s="176" t="s">
        <v>3628</v>
      </c>
      <c r="G46" s="304" t="str">
        <f t="shared" si="3"/>
        <v>Stock Journal</v>
      </c>
    </row>
    <row r="47" spans="1:34" ht="18.75">
      <c r="A47" s="1" t="s">
        <v>1581</v>
      </c>
      <c r="B47" s="2" t="s">
        <v>394</v>
      </c>
      <c r="C47" s="1" t="s">
        <v>1580</v>
      </c>
      <c r="D47" s="181" t="s">
        <v>1580</v>
      </c>
      <c r="E47" s="140" t="s">
        <v>1580</v>
      </c>
      <c r="F47" s="1" t="s">
        <v>1580</v>
      </c>
      <c r="G47" s="304" t="str">
        <f t="shared" si="3"/>
        <v>Promotional Sale Challan Out</v>
      </c>
    </row>
    <row r="48" spans="1:34" s="304" customFormat="1" ht="18.75">
      <c r="A48" s="1" t="s">
        <v>3627</v>
      </c>
      <c r="B48" s="2" t="s">
        <v>1689</v>
      </c>
      <c r="C48" s="1" t="s">
        <v>3629</v>
      </c>
      <c r="D48" s="181" t="s">
        <v>3629</v>
      </c>
      <c r="E48" s="140" t="s">
        <v>3629</v>
      </c>
      <c r="F48" s="1" t="s">
        <v>3629</v>
      </c>
      <c r="G48" s="304" t="str">
        <f t="shared" si="3"/>
        <v>Promotional Purchase Challan Out</v>
      </c>
      <c r="M48" s="69"/>
      <c r="O48" s="69"/>
      <c r="Q48" s="69"/>
      <c r="AD48" s="69"/>
      <c r="AF48" s="69"/>
      <c r="AH48" s="69"/>
    </row>
    <row r="49" spans="1:9" ht="18.75">
      <c r="A49" s="1" t="s">
        <v>3633</v>
      </c>
      <c r="B49" s="2" t="s">
        <v>1690</v>
      </c>
      <c r="C49" s="1" t="s">
        <v>3631</v>
      </c>
      <c r="D49" s="181" t="s">
        <v>3631</v>
      </c>
      <c r="E49" s="140" t="s">
        <v>3631</v>
      </c>
      <c r="F49" s="1" t="s">
        <v>3631</v>
      </c>
      <c r="G49" s="304" t="str">
        <f t="shared" si="3"/>
        <v>Purchase Jobwork (QU,QC,QJ)</v>
      </c>
    </row>
    <row r="50" spans="1:9" ht="18.75">
      <c r="A50" s="1" t="s">
        <v>3634</v>
      </c>
      <c r="B50" s="2" t="s">
        <v>3630</v>
      </c>
      <c r="C50" s="1" t="s">
        <v>3632</v>
      </c>
      <c r="D50" s="181" t="s">
        <v>3632</v>
      </c>
      <c r="E50" s="140" t="s">
        <v>3632</v>
      </c>
      <c r="F50" s="1" t="s">
        <v>3632</v>
      </c>
      <c r="G50" s="304" t="str">
        <f t="shared" si="3"/>
        <v>Purchase Jobwork (ZU,ZC,ZJ)</v>
      </c>
    </row>
    <row r="51" spans="1:9">
      <c r="A51" s="231" t="s">
        <v>772</v>
      </c>
      <c r="B51" s="522" t="s">
        <v>773</v>
      </c>
      <c r="C51" s="522"/>
      <c r="D51" s="522"/>
      <c r="E51" s="231" t="s">
        <v>299</v>
      </c>
      <c r="F51" s="231" t="s">
        <v>774</v>
      </c>
      <c r="G51" s="304" t="str">
        <f t="shared" si="3"/>
        <v>Voucher</v>
      </c>
      <c r="H51" s="337" t="s">
        <v>1870</v>
      </c>
      <c r="I51" t="s">
        <v>793</v>
      </c>
    </row>
    <row r="52" spans="1:9">
      <c r="A52" s="1" t="s">
        <v>775</v>
      </c>
      <c r="B52" s="232" t="s">
        <v>70</v>
      </c>
      <c r="C52" s="232" t="s">
        <v>776</v>
      </c>
      <c r="D52" s="1" t="s">
        <v>777</v>
      </c>
      <c r="E52" s="210" t="s">
        <v>299</v>
      </c>
      <c r="F52" s="210" t="s">
        <v>778</v>
      </c>
      <c r="G52" s="304" t="str">
        <f t="shared" si="3"/>
        <v>Purchase Challan</v>
      </c>
      <c r="H52" s="1" t="s">
        <v>1871</v>
      </c>
      <c r="I52" t="s">
        <v>794</v>
      </c>
    </row>
    <row r="53" spans="1:9">
      <c r="A53" s="1" t="s">
        <v>779</v>
      </c>
      <c r="B53" s="232" t="s">
        <v>71</v>
      </c>
      <c r="C53" s="232" t="s">
        <v>776</v>
      </c>
      <c r="D53" s="1" t="s">
        <v>385</v>
      </c>
      <c r="E53" s="210" t="s">
        <v>299</v>
      </c>
      <c r="F53" s="210" t="s">
        <v>780</v>
      </c>
      <c r="G53" s="304" t="str">
        <f t="shared" si="3"/>
        <v>Purchase Return Challan</v>
      </c>
      <c r="H53" s="1" t="s">
        <v>120</v>
      </c>
    </row>
    <row r="54" spans="1:9">
      <c r="A54" s="1" t="s">
        <v>781</v>
      </c>
      <c r="B54" s="232" t="s">
        <v>83</v>
      </c>
      <c r="C54" s="232" t="s">
        <v>776</v>
      </c>
      <c r="D54" s="210" t="s">
        <v>385</v>
      </c>
      <c r="E54" s="210" t="s">
        <v>299</v>
      </c>
      <c r="F54" s="210" t="s">
        <v>780</v>
      </c>
      <c r="G54" s="304" t="str">
        <f t="shared" si="3"/>
        <v>Sales Challan</v>
      </c>
      <c r="H54" s="305" t="s">
        <v>120</v>
      </c>
    </row>
    <row r="55" spans="1:9">
      <c r="A55" s="1" t="s">
        <v>782</v>
      </c>
      <c r="B55" s="232" t="s">
        <v>82</v>
      </c>
      <c r="C55" s="232" t="s">
        <v>776</v>
      </c>
      <c r="D55" s="210" t="s">
        <v>777</v>
      </c>
      <c r="E55" s="210" t="s">
        <v>299</v>
      </c>
      <c r="F55" s="210" t="s">
        <v>778</v>
      </c>
      <c r="G55" s="304" t="str">
        <f t="shared" si="3"/>
        <v>Sales Return Challan</v>
      </c>
      <c r="H55" s="305" t="s">
        <v>1871</v>
      </c>
    </row>
    <row r="56" spans="1:9">
      <c r="A56" s="210" t="s">
        <v>456</v>
      </c>
      <c r="B56" s="232" t="s">
        <v>69</v>
      </c>
      <c r="C56" s="232" t="s">
        <v>776</v>
      </c>
      <c r="D56" s="210" t="s">
        <v>716</v>
      </c>
      <c r="E56" s="210" t="s">
        <v>299</v>
      </c>
      <c r="F56" s="210" t="s">
        <v>780</v>
      </c>
      <c r="G56" s="304" t="str">
        <f t="shared" si="3"/>
        <v>Sales</v>
      </c>
      <c r="H56" s="305" t="s">
        <v>716</v>
      </c>
    </row>
    <row r="57" spans="1:9">
      <c r="A57" s="210" t="s">
        <v>457</v>
      </c>
      <c r="B57" s="232" t="s">
        <v>68</v>
      </c>
      <c r="C57" s="232" t="s">
        <v>89</v>
      </c>
      <c r="D57" s="210" t="s">
        <v>783</v>
      </c>
      <c r="E57" s="210" t="s">
        <v>299</v>
      </c>
      <c r="F57" s="210" t="s">
        <v>778</v>
      </c>
      <c r="G57" s="304" t="str">
        <f t="shared" si="3"/>
        <v>Sales Return</v>
      </c>
      <c r="H57" s="305" t="s">
        <v>783</v>
      </c>
    </row>
    <row r="58" spans="1:9">
      <c r="A58" s="210" t="s">
        <v>64</v>
      </c>
      <c r="B58" s="232" t="s">
        <v>57</v>
      </c>
      <c r="C58" s="232" t="s">
        <v>776</v>
      </c>
      <c r="D58" s="210" t="s">
        <v>784</v>
      </c>
      <c r="E58" s="210" t="s">
        <v>299</v>
      </c>
      <c r="F58" s="210" t="s">
        <v>778</v>
      </c>
      <c r="G58" s="304" t="str">
        <f t="shared" si="3"/>
        <v>Purchase</v>
      </c>
      <c r="H58" s="305" t="s">
        <v>784</v>
      </c>
    </row>
    <row r="59" spans="1:9">
      <c r="A59" s="210" t="s">
        <v>104</v>
      </c>
      <c r="B59" s="232" t="s">
        <v>67</v>
      </c>
      <c r="C59" s="232" t="s">
        <v>89</v>
      </c>
      <c r="D59" s="210" t="s">
        <v>785</v>
      </c>
      <c r="E59" s="210" t="s">
        <v>299</v>
      </c>
      <c r="F59" s="210" t="s">
        <v>780</v>
      </c>
      <c r="G59" s="304" t="str">
        <f t="shared" si="3"/>
        <v>Purchase Return</v>
      </c>
      <c r="H59" s="305" t="s">
        <v>785</v>
      </c>
    </row>
    <row r="60" spans="1:9">
      <c r="A60" s="210" t="s">
        <v>423</v>
      </c>
      <c r="B60" s="232" t="s">
        <v>337</v>
      </c>
      <c r="C60" s="232" t="s">
        <v>89</v>
      </c>
      <c r="D60" s="210" t="s">
        <v>786</v>
      </c>
      <c r="E60" s="210" t="s">
        <v>787</v>
      </c>
      <c r="F60" s="210" t="s">
        <v>788</v>
      </c>
      <c r="G60" s="210"/>
      <c r="H60" s="305" t="s">
        <v>786</v>
      </c>
    </row>
    <row r="61" spans="1:9">
      <c r="A61" s="210" t="s">
        <v>789</v>
      </c>
      <c r="B61" s="232" t="s">
        <v>357</v>
      </c>
      <c r="C61" s="232" t="s">
        <v>89</v>
      </c>
      <c r="D61" s="210" t="s">
        <v>790</v>
      </c>
      <c r="E61" s="210" t="s">
        <v>791</v>
      </c>
      <c r="F61" s="210" t="s">
        <v>792</v>
      </c>
      <c r="G61" s="210"/>
      <c r="H61" s="305" t="s">
        <v>790</v>
      </c>
    </row>
    <row r="66" spans="1:2">
      <c r="A66" t="s">
        <v>1817</v>
      </c>
    </row>
    <row r="67" spans="1:2">
      <c r="A67">
        <v>1</v>
      </c>
      <c r="B67" t="s">
        <v>1800</v>
      </c>
    </row>
    <row r="68" spans="1:2">
      <c r="A68">
        <v>2</v>
      </c>
      <c r="B68" t="s">
        <v>859</v>
      </c>
    </row>
    <row r="69" spans="1:2">
      <c r="A69" s="304">
        <v>3</v>
      </c>
      <c r="B69" t="s">
        <v>1815</v>
      </c>
    </row>
    <row r="70" spans="1:2">
      <c r="A70" s="304">
        <v>4</v>
      </c>
      <c r="B70" t="s">
        <v>1816</v>
      </c>
    </row>
    <row r="71" spans="1:2">
      <c r="A71" s="304">
        <v>5</v>
      </c>
      <c r="B71" t="s">
        <v>1822</v>
      </c>
    </row>
    <row r="72" spans="1:2">
      <c r="A72" s="304">
        <v>6</v>
      </c>
      <c r="B72" t="s">
        <v>1811</v>
      </c>
    </row>
    <row r="73" spans="1:2">
      <c r="A73" s="304">
        <v>7</v>
      </c>
      <c r="B73" t="s">
        <v>1812</v>
      </c>
    </row>
    <row r="74" spans="1:2">
      <c r="A74" s="304">
        <v>8</v>
      </c>
      <c r="B74" t="s">
        <v>1813</v>
      </c>
    </row>
    <row r="75" spans="1:2">
      <c r="A75" s="304">
        <v>9</v>
      </c>
      <c r="B75" t="s">
        <v>1814</v>
      </c>
    </row>
    <row r="76" spans="1:2">
      <c r="A76" s="304">
        <v>10</v>
      </c>
      <c r="B76" t="s">
        <v>1801</v>
      </c>
    </row>
    <row r="77" spans="1:2">
      <c r="A77" s="304">
        <v>11</v>
      </c>
      <c r="B77" t="s">
        <v>1802</v>
      </c>
    </row>
    <row r="78" spans="1:2">
      <c r="A78" s="304">
        <v>12</v>
      </c>
      <c r="B78" t="s">
        <v>1291</v>
      </c>
    </row>
    <row r="79" spans="1:2">
      <c r="A79" s="304">
        <v>13</v>
      </c>
      <c r="B79" t="s">
        <v>1803</v>
      </c>
    </row>
    <row r="80" spans="1:2">
      <c r="A80" s="304">
        <v>14</v>
      </c>
      <c r="B80" t="s">
        <v>1804</v>
      </c>
    </row>
    <row r="81" spans="1:2">
      <c r="A81" s="304">
        <v>15</v>
      </c>
      <c r="B81" t="s">
        <v>1810</v>
      </c>
    </row>
    <row r="82" spans="1:2">
      <c r="A82" s="304">
        <v>16</v>
      </c>
      <c r="B82" t="s">
        <v>1805</v>
      </c>
    </row>
    <row r="83" spans="1:2">
      <c r="A83" s="304">
        <v>17</v>
      </c>
      <c r="B83" t="s">
        <v>128</v>
      </c>
    </row>
    <row r="84" spans="1:2">
      <c r="A84" s="304">
        <v>18</v>
      </c>
      <c r="B84" t="s">
        <v>1806</v>
      </c>
    </row>
    <row r="85" spans="1:2">
      <c r="A85" s="304">
        <v>19</v>
      </c>
      <c r="B85" t="s">
        <v>1645</v>
      </c>
    </row>
    <row r="86" spans="1:2">
      <c r="A86" s="304">
        <v>20</v>
      </c>
      <c r="B86" t="s">
        <v>1807</v>
      </c>
    </row>
    <row r="87" spans="1:2">
      <c r="A87" s="304">
        <v>21</v>
      </c>
      <c r="B87" t="s">
        <v>1808</v>
      </c>
    </row>
    <row r="88" spans="1:2">
      <c r="A88" s="304">
        <v>22</v>
      </c>
    </row>
    <row r="89" spans="1:2">
      <c r="A89" s="304">
        <v>23</v>
      </c>
      <c r="B89" t="s">
        <v>1538</v>
      </c>
    </row>
    <row r="90" spans="1:2">
      <c r="A90" s="304">
        <v>24</v>
      </c>
      <c r="B90" t="s">
        <v>33</v>
      </c>
    </row>
    <row r="91" spans="1:2">
      <c r="A91" s="304">
        <v>25</v>
      </c>
      <c r="B91" t="s">
        <v>1809</v>
      </c>
    </row>
    <row r="92" spans="1:2">
      <c r="A92" s="304">
        <v>26</v>
      </c>
    </row>
    <row r="93" spans="1:2">
      <c r="A93" s="304">
        <v>27</v>
      </c>
    </row>
    <row r="94" spans="1:2">
      <c r="A94" s="304">
        <v>28</v>
      </c>
    </row>
  </sheetData>
  <mergeCells count="1">
    <mergeCell ref="B51:D5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8D12-0E90-4BF3-AF4C-31C9C9F2641A}">
  <sheetPr codeName="Sheet28"/>
  <dimension ref="A1:AB47"/>
  <sheetViews>
    <sheetView workbookViewId="0">
      <pane xSplit="2" ySplit="3" topLeftCell="C31" activePane="bottomRight" state="frozen"/>
      <selection pane="topRight" activeCell="C1" sqref="C1"/>
      <selection pane="bottomLeft" activeCell="A2" sqref="A2"/>
      <selection pane="bottomRight" activeCell="A3" sqref="A3:L47"/>
    </sheetView>
  </sheetViews>
  <sheetFormatPr defaultRowHeight="15" outlineLevelCol="1"/>
  <cols>
    <col min="1" max="1" width="7.85546875" style="241" bestFit="1" customWidth="1"/>
    <col min="2" max="2" width="8.5703125" style="304" bestFit="1" customWidth="1"/>
    <col min="3" max="3" width="10.85546875" style="304" bestFit="1" customWidth="1"/>
    <col min="4" max="4" width="8.5703125" style="304" bestFit="1" customWidth="1"/>
    <col min="5" max="5" width="9.28515625" style="304" bestFit="1" customWidth="1"/>
    <col min="6" max="6" width="16.7109375" style="304" bestFit="1" customWidth="1"/>
    <col min="7" max="7" width="50.5703125" style="304" hidden="1" customWidth="1"/>
    <col min="8" max="8" width="52.85546875" style="304" hidden="1" customWidth="1"/>
    <col min="9" max="9" width="35.42578125" style="304" hidden="1" customWidth="1"/>
    <col min="10" max="10" width="10.42578125" style="304" hidden="1" customWidth="1"/>
    <col min="11" max="11" width="14.28515625" style="304" bestFit="1" customWidth="1"/>
    <col min="12" max="12" width="31.85546875" style="304" bestFit="1" customWidth="1"/>
    <col min="13" max="13" width="10.42578125" style="304" hidden="1" customWidth="1" outlineLevel="1"/>
    <col min="14" max="27" width="9.140625" style="304" hidden="1" customWidth="1" outlineLevel="1"/>
    <col min="28" max="28" width="169.140625" style="304" customWidth="1" collapsed="1"/>
    <col min="29" max="16384" width="9.140625" style="304"/>
  </cols>
  <sheetData>
    <row r="1" spans="1:28">
      <c r="AB1" s="304" t="s">
        <v>3029</v>
      </c>
    </row>
    <row r="2" spans="1:28">
      <c r="AB2" s="304" t="s">
        <v>3599</v>
      </c>
    </row>
    <row r="3" spans="1:28">
      <c r="A3" s="512" t="s">
        <v>19</v>
      </c>
      <c r="B3" s="513" t="s">
        <v>275</v>
      </c>
      <c r="C3" s="513" t="s">
        <v>1915</v>
      </c>
      <c r="D3" s="513" t="s">
        <v>1916</v>
      </c>
      <c r="E3" s="513" t="s">
        <v>1917</v>
      </c>
      <c r="F3" s="513" t="s">
        <v>2971</v>
      </c>
      <c r="G3" s="513"/>
      <c r="H3" s="513"/>
      <c r="I3" s="513"/>
      <c r="J3" s="513"/>
      <c r="K3" s="513" t="s">
        <v>3638</v>
      </c>
      <c r="L3" s="513" t="s">
        <v>2999</v>
      </c>
      <c r="M3" s="304" t="s">
        <v>1915</v>
      </c>
      <c r="AB3" s="414" t="s">
        <v>3033</v>
      </c>
    </row>
    <row r="4" spans="1:28">
      <c r="A4" s="513" t="s">
        <v>1946</v>
      </c>
      <c r="B4" s="513" t="s">
        <v>1872</v>
      </c>
      <c r="C4" s="513" t="s">
        <v>1876</v>
      </c>
      <c r="D4" s="513" t="s">
        <v>1874</v>
      </c>
      <c r="E4" s="513" t="s">
        <v>1877</v>
      </c>
      <c r="F4" s="513" t="s">
        <v>851</v>
      </c>
      <c r="G4" s="514"/>
      <c r="H4" s="514"/>
      <c r="I4" s="514"/>
      <c r="J4" s="513"/>
      <c r="K4" s="513" t="str">
        <f>RIGHT(C4,2)</f>
        <v>PF</v>
      </c>
      <c r="L4" s="513" t="s">
        <v>64</v>
      </c>
      <c r="M4" s="467">
        <v>1</v>
      </c>
      <c r="AB4" s="486" t="str">
        <f>CONCATENATE(AB$1,AB$2,"'",A4,"',AutoVchNo=REPLICATE(' ',10-LEN(LTRIM(Name)))+LTRIM(Name) WHERE Left(Type,2)='",LEFT(C4,2),"' AND Right(Type,2)='",RIGHT(C4,2),"' And VchSeries is null")</f>
        <v xml:space="preserve">   cnDatabase.Execute "UPDATE JobworkBVParent SET VchSeries='*00101',AutoVchNo=REPLICATE(' ',10-LEN(LTRIM(Name)))+LTRIM(Name) WHERE Left(Type,2)='01' AND Right(Type,2)='PF' And VchSeries is null</v>
      </c>
    </row>
    <row r="5" spans="1:28">
      <c r="A5" s="513" t="s">
        <v>1947</v>
      </c>
      <c r="B5" s="513" t="s">
        <v>1872</v>
      </c>
      <c r="C5" s="513" t="s">
        <v>1880</v>
      </c>
      <c r="D5" s="513" t="s">
        <v>1874</v>
      </c>
      <c r="E5" s="513" t="s">
        <v>1881</v>
      </c>
      <c r="F5" s="513" t="s">
        <v>851</v>
      </c>
      <c r="G5" s="514"/>
      <c r="H5" s="514"/>
      <c r="I5" s="514"/>
      <c r="J5" s="513"/>
      <c r="K5" s="513" t="str">
        <f t="shared" ref="K5:K47" si="0">RIGHT(C5,2)</f>
        <v>PU</v>
      </c>
      <c r="L5" s="513" t="s">
        <v>3652</v>
      </c>
      <c r="M5" s="467">
        <v>2</v>
      </c>
      <c r="AB5" s="486" t="str">
        <f t="shared" ref="AB5:AB47" si="1">CONCATENATE(AB$1,AB$2,"'",A5,"',AutoVchNo=REPLICATE(' ',10-LEN(LTRIM(Name)))+LTRIM(Name) WHERE Left(Type,2)='",LEFT(C5,2),"' AND Right(Type,2)='",RIGHT(C5,2),"' And VchSeries is null")</f>
        <v xml:space="preserve">   cnDatabase.Execute "UPDATE JobworkBVParent SET VchSeries='*00102',AutoVchNo=REPLICATE(' ',10-LEN(LTRIM(Name)))+LTRIM(Name) WHERE Left(Type,2)='01' AND Right(Type,2)='PU' And VchSeries is null</v>
      </c>
    </row>
    <row r="6" spans="1:28">
      <c r="A6" s="513" t="s">
        <v>1948</v>
      </c>
      <c r="B6" s="513" t="s">
        <v>1872</v>
      </c>
      <c r="C6" s="513" t="s">
        <v>1873</v>
      </c>
      <c r="D6" s="513" t="s">
        <v>1874</v>
      </c>
      <c r="E6" s="513" t="s">
        <v>1875</v>
      </c>
      <c r="F6" s="513" t="s">
        <v>851</v>
      </c>
      <c r="G6" s="514"/>
      <c r="H6" s="514"/>
      <c r="I6" s="514"/>
      <c r="J6" s="513"/>
      <c r="K6" s="513" t="str">
        <f t="shared" si="0"/>
        <v>PC</v>
      </c>
      <c r="L6" s="513" t="s">
        <v>3653</v>
      </c>
      <c r="M6" s="467">
        <v>3</v>
      </c>
      <c r="AB6" s="486" t="str">
        <f t="shared" si="1"/>
        <v xml:space="preserve">   cnDatabase.Execute "UPDATE JobworkBVParent SET VchSeries='*00103',AutoVchNo=REPLICATE(' ',10-LEN(LTRIM(Name)))+LTRIM(Name) WHERE Left(Type,2)='01' AND Right(Type,2)='PC' And VchSeries is null</v>
      </c>
    </row>
    <row r="7" spans="1:28">
      <c r="A7" s="513" t="s">
        <v>1949</v>
      </c>
      <c r="B7" s="513" t="s">
        <v>1872</v>
      </c>
      <c r="C7" s="513" t="s">
        <v>1878</v>
      </c>
      <c r="D7" s="513" t="s">
        <v>1874</v>
      </c>
      <c r="E7" s="513" t="s">
        <v>1879</v>
      </c>
      <c r="F7" s="513" t="s">
        <v>851</v>
      </c>
      <c r="G7" s="514"/>
      <c r="H7" s="514"/>
      <c r="I7" s="514"/>
      <c r="J7" s="513"/>
      <c r="K7" s="513" t="str">
        <f t="shared" si="0"/>
        <v>PJ</v>
      </c>
      <c r="L7" s="513" t="s">
        <v>3654</v>
      </c>
      <c r="M7" s="467">
        <v>4</v>
      </c>
      <c r="AB7" s="486" t="str">
        <f t="shared" si="1"/>
        <v xml:space="preserve">   cnDatabase.Execute "UPDATE JobworkBVParent SET VchSeries='*00104',AutoVchNo=REPLICATE(' ',10-LEN(LTRIM(Name)))+LTRIM(Name) WHERE Left(Type,2)='01' AND Right(Type,2)='PJ' And VchSeries is null</v>
      </c>
    </row>
    <row r="8" spans="1:28">
      <c r="A8" s="513" t="s">
        <v>1950</v>
      </c>
      <c r="B8" s="513" t="s">
        <v>1872</v>
      </c>
      <c r="C8" s="513" t="s">
        <v>1882</v>
      </c>
      <c r="D8" s="513" t="s">
        <v>1874</v>
      </c>
      <c r="E8" s="513" t="s">
        <v>1883</v>
      </c>
      <c r="F8" s="513" t="s">
        <v>851</v>
      </c>
      <c r="G8" s="514"/>
      <c r="H8" s="514"/>
      <c r="I8" s="514"/>
      <c r="J8" s="513"/>
      <c r="K8" s="513" t="str">
        <f t="shared" si="0"/>
        <v>OF</v>
      </c>
      <c r="L8" s="513" t="s">
        <v>104</v>
      </c>
      <c r="M8" s="467">
        <v>5</v>
      </c>
      <c r="AB8" s="486" t="str">
        <f t="shared" si="1"/>
        <v xml:space="preserve">   cnDatabase.Execute "UPDATE JobworkBVParent SET VchSeries='*00201',AutoVchNo=REPLICATE(' ',10-LEN(LTRIM(Name)))+LTRIM(Name) WHERE Left(Type,2)='02' AND Right(Type,2)='OF' And VchSeries is null</v>
      </c>
    </row>
    <row r="9" spans="1:28">
      <c r="A9" s="513" t="s">
        <v>1951</v>
      </c>
      <c r="B9" s="513" t="s">
        <v>1872</v>
      </c>
      <c r="C9" s="513" t="s">
        <v>1919</v>
      </c>
      <c r="D9" s="513" t="s">
        <v>1874</v>
      </c>
      <c r="E9" s="513" t="s">
        <v>1920</v>
      </c>
      <c r="F9" s="513" t="s">
        <v>851</v>
      </c>
      <c r="G9" s="514"/>
      <c r="H9" s="514"/>
      <c r="I9" s="514"/>
      <c r="J9" s="513"/>
      <c r="K9" s="513" t="str">
        <f t="shared" si="0"/>
        <v>OU</v>
      </c>
      <c r="L9" s="513" t="s">
        <v>3655</v>
      </c>
      <c r="M9" s="467">
        <v>6</v>
      </c>
      <c r="AB9" s="486" t="str">
        <f t="shared" si="1"/>
        <v xml:space="preserve">   cnDatabase.Execute "UPDATE JobworkBVParent SET VchSeries='*00202',AutoVchNo=REPLICATE(' ',10-LEN(LTRIM(Name)))+LTRIM(Name) WHERE Left(Type,2)='02' AND Right(Type,2)='OU' And VchSeries is null</v>
      </c>
    </row>
    <row r="10" spans="1:28">
      <c r="A10" s="513" t="s">
        <v>1952</v>
      </c>
      <c r="B10" s="513" t="s">
        <v>1872</v>
      </c>
      <c r="C10" s="513" t="s">
        <v>1921</v>
      </c>
      <c r="D10" s="513" t="s">
        <v>1874</v>
      </c>
      <c r="E10" s="513" t="s">
        <v>1922</v>
      </c>
      <c r="F10" s="513" t="s">
        <v>851</v>
      </c>
      <c r="G10" s="514"/>
      <c r="H10" s="514"/>
      <c r="I10" s="514"/>
      <c r="J10" s="513"/>
      <c r="K10" s="513" t="str">
        <f t="shared" si="0"/>
        <v>OC</v>
      </c>
      <c r="L10" s="513" t="s">
        <v>3656</v>
      </c>
      <c r="M10" s="468">
        <v>7</v>
      </c>
      <c r="AB10" s="486" t="str">
        <f t="shared" si="1"/>
        <v xml:space="preserve">   cnDatabase.Execute "UPDATE JobworkBVParent SET VchSeries='*00203',AutoVchNo=REPLICATE(' ',10-LEN(LTRIM(Name)))+LTRIM(Name) WHERE Left(Type,2)='02' AND Right(Type,2)='OC' And VchSeries is null</v>
      </c>
    </row>
    <row r="11" spans="1:28">
      <c r="A11" s="513" t="s">
        <v>1953</v>
      </c>
      <c r="B11" s="513" t="s">
        <v>1872</v>
      </c>
      <c r="C11" s="513" t="s">
        <v>1923</v>
      </c>
      <c r="D11" s="513" t="s">
        <v>1874</v>
      </c>
      <c r="E11" s="513" t="s">
        <v>1924</v>
      </c>
      <c r="F11" s="513" t="s">
        <v>851</v>
      </c>
      <c r="G11" s="514"/>
      <c r="H11" s="514"/>
      <c r="I11" s="514"/>
      <c r="J11" s="513"/>
      <c r="K11" s="513" t="str">
        <f t="shared" si="0"/>
        <v>OJ</v>
      </c>
      <c r="L11" s="513" t="s">
        <v>3657</v>
      </c>
      <c r="M11" s="467">
        <v>8</v>
      </c>
      <c r="AB11" s="486" t="str">
        <f t="shared" si="1"/>
        <v xml:space="preserve">   cnDatabase.Execute "UPDATE JobworkBVParent SET VchSeries='*00204',AutoVchNo=REPLICATE(' ',10-LEN(LTRIM(Name)))+LTRIM(Name) WHERE Left(Type,2)='02' AND Right(Type,2)='OJ' And VchSeries is null</v>
      </c>
    </row>
    <row r="12" spans="1:28">
      <c r="A12" s="513" t="s">
        <v>1954</v>
      </c>
      <c r="B12" s="513" t="s">
        <v>1872</v>
      </c>
      <c r="C12" s="513" t="s">
        <v>1884</v>
      </c>
      <c r="D12" s="513" t="s">
        <v>1874</v>
      </c>
      <c r="E12" s="513" t="s">
        <v>1885</v>
      </c>
      <c r="F12" s="513" t="s">
        <v>851</v>
      </c>
      <c r="G12" s="514"/>
      <c r="H12" s="514"/>
      <c r="I12" s="514"/>
      <c r="J12" s="513"/>
      <c r="K12" s="513" t="str">
        <f t="shared" si="0"/>
        <v>TF</v>
      </c>
      <c r="L12" s="513" t="s">
        <v>105</v>
      </c>
      <c r="M12" s="467">
        <v>9</v>
      </c>
      <c r="AB12" s="486" t="str">
        <f t="shared" si="1"/>
        <v xml:space="preserve">   cnDatabase.Execute "UPDATE JobworkBVParent SET VchSeries='*00301',AutoVchNo=REPLICATE(' ',10-LEN(LTRIM(Name)))+LTRIM(Name) WHERE Left(Type,2)='03' AND Right(Type,2)='TF' And VchSeries is null</v>
      </c>
    </row>
    <row r="13" spans="1:28">
      <c r="A13" s="513" t="s">
        <v>1955</v>
      </c>
      <c r="B13" s="513" t="s">
        <v>1872</v>
      </c>
      <c r="C13" s="513" t="s">
        <v>1925</v>
      </c>
      <c r="D13" s="513" t="s">
        <v>1874</v>
      </c>
      <c r="E13" s="513" t="s">
        <v>1926</v>
      </c>
      <c r="F13" s="513" t="s">
        <v>851</v>
      </c>
      <c r="G13" s="514"/>
      <c r="H13" s="514"/>
      <c r="I13" s="514"/>
      <c r="J13" s="513"/>
      <c r="K13" s="513" t="str">
        <f t="shared" si="0"/>
        <v>TU</v>
      </c>
      <c r="L13" s="513" t="s">
        <v>3658</v>
      </c>
      <c r="M13" s="467">
        <v>10</v>
      </c>
      <c r="AB13" s="486" t="str">
        <f t="shared" si="1"/>
        <v xml:space="preserve">   cnDatabase.Execute "UPDATE JobworkBVParent SET VchSeries='*00302',AutoVchNo=REPLICATE(' ',10-LEN(LTRIM(Name)))+LTRIM(Name) WHERE Left(Type,2)='03' AND Right(Type,2)='TU' And VchSeries is null</v>
      </c>
    </row>
    <row r="14" spans="1:28">
      <c r="A14" s="513" t="s">
        <v>1956</v>
      </c>
      <c r="B14" s="513" t="s">
        <v>1872</v>
      </c>
      <c r="C14" s="513" t="s">
        <v>1927</v>
      </c>
      <c r="D14" s="513" t="s">
        <v>1874</v>
      </c>
      <c r="E14" s="513" t="s">
        <v>1928</v>
      </c>
      <c r="F14" s="513" t="s">
        <v>851</v>
      </c>
      <c r="G14" s="513"/>
      <c r="H14" s="513"/>
      <c r="I14" s="513"/>
      <c r="J14" s="513"/>
      <c r="K14" s="513" t="str">
        <f t="shared" si="0"/>
        <v>TC</v>
      </c>
      <c r="L14" s="513" t="s">
        <v>3659</v>
      </c>
      <c r="M14" s="304">
        <v>11</v>
      </c>
      <c r="AB14" s="486" t="str">
        <f t="shared" si="1"/>
        <v xml:space="preserve">   cnDatabase.Execute "UPDATE JobworkBVParent SET VchSeries='*00303',AutoVchNo=REPLICATE(' ',10-LEN(LTRIM(Name)))+LTRIM(Name) WHERE Left(Type,2)='03' AND Right(Type,2)='TC' And VchSeries is null</v>
      </c>
    </row>
    <row r="15" spans="1:28">
      <c r="A15" s="513" t="s">
        <v>1957</v>
      </c>
      <c r="B15" s="513" t="s">
        <v>1872</v>
      </c>
      <c r="C15" s="513" t="s">
        <v>1929</v>
      </c>
      <c r="D15" s="513" t="s">
        <v>1874</v>
      </c>
      <c r="E15" s="513" t="s">
        <v>1930</v>
      </c>
      <c r="F15" s="513" t="s">
        <v>851</v>
      </c>
      <c r="G15" s="513"/>
      <c r="H15" s="513"/>
      <c r="I15" s="513"/>
      <c r="J15" s="513"/>
      <c r="K15" s="513" t="str">
        <f t="shared" si="0"/>
        <v>TJ</v>
      </c>
      <c r="L15" s="513" t="s">
        <v>3660</v>
      </c>
      <c r="M15" s="304">
        <v>12</v>
      </c>
      <c r="AB15" s="486" t="str">
        <f t="shared" si="1"/>
        <v xml:space="preserve">   cnDatabase.Execute "UPDATE JobworkBVParent SET VchSeries='*00304',AutoVchNo=REPLICATE(' ',10-LEN(LTRIM(Name)))+LTRIM(Name) WHERE Left(Type,2)='03' AND Right(Type,2)='TJ' And VchSeries is null</v>
      </c>
    </row>
    <row r="16" spans="1:28">
      <c r="A16" s="513" t="s">
        <v>1958</v>
      </c>
      <c r="B16" s="513" t="s">
        <v>1872</v>
      </c>
      <c r="C16" s="513" t="s">
        <v>1888</v>
      </c>
      <c r="D16" s="513" t="s">
        <v>1874</v>
      </c>
      <c r="E16" s="513" t="s">
        <v>1889</v>
      </c>
      <c r="F16" s="513" t="s">
        <v>851</v>
      </c>
      <c r="G16" s="513"/>
      <c r="H16" s="513"/>
      <c r="I16" s="513"/>
      <c r="J16" s="513"/>
      <c r="K16" s="513" t="str">
        <f t="shared" si="0"/>
        <v>SF</v>
      </c>
      <c r="L16" s="513" t="s">
        <v>456</v>
      </c>
      <c r="M16" s="304">
        <v>13</v>
      </c>
      <c r="AB16" s="486" t="str">
        <f t="shared" si="1"/>
        <v xml:space="preserve">   cnDatabase.Execute "UPDATE JobworkBVParent SET VchSeries='*00401',AutoVchNo=REPLICATE(' ',10-LEN(LTRIM(Name)))+LTRIM(Name) WHERE Left(Type,2)='04' AND Right(Type,2)='SF' And VchSeries is null</v>
      </c>
    </row>
    <row r="17" spans="1:28">
      <c r="A17" s="513" t="s">
        <v>1959</v>
      </c>
      <c r="B17" s="513" t="s">
        <v>1872</v>
      </c>
      <c r="C17" s="513" t="s">
        <v>1892</v>
      </c>
      <c r="D17" s="513" t="s">
        <v>1874</v>
      </c>
      <c r="E17" s="513" t="s">
        <v>1893</v>
      </c>
      <c r="F17" s="513" t="s">
        <v>851</v>
      </c>
      <c r="G17" s="513"/>
      <c r="H17" s="513"/>
      <c r="I17" s="513"/>
      <c r="J17" s="513"/>
      <c r="K17" s="513" t="str">
        <f t="shared" si="0"/>
        <v>SU</v>
      </c>
      <c r="L17" s="513" t="s">
        <v>3661</v>
      </c>
      <c r="M17" s="304">
        <v>14</v>
      </c>
      <c r="AB17" s="486" t="str">
        <f t="shared" si="1"/>
        <v xml:space="preserve">   cnDatabase.Execute "UPDATE JobworkBVParent SET VchSeries='*00402',AutoVchNo=REPLICATE(' ',10-LEN(LTRIM(Name)))+LTRIM(Name) WHERE Left(Type,2)='04' AND Right(Type,2)='SU' And VchSeries is null</v>
      </c>
    </row>
    <row r="18" spans="1:28">
      <c r="A18" s="513" t="s">
        <v>1960</v>
      </c>
      <c r="B18" s="513" t="s">
        <v>1872</v>
      </c>
      <c r="C18" s="513" t="s">
        <v>1886</v>
      </c>
      <c r="D18" s="513" t="s">
        <v>1874</v>
      </c>
      <c r="E18" s="513" t="s">
        <v>1887</v>
      </c>
      <c r="F18" s="513" t="s">
        <v>851</v>
      </c>
      <c r="G18" s="513"/>
      <c r="H18" s="513"/>
      <c r="I18" s="513"/>
      <c r="J18" s="513"/>
      <c r="K18" s="513" t="str">
        <f t="shared" si="0"/>
        <v>SC</v>
      </c>
      <c r="L18" s="513" t="s">
        <v>3662</v>
      </c>
      <c r="M18" s="304">
        <v>15</v>
      </c>
      <c r="AB18" s="486" t="str">
        <f t="shared" si="1"/>
        <v xml:space="preserve">   cnDatabase.Execute "UPDATE JobworkBVParent SET VchSeries='*00403',AutoVchNo=REPLICATE(' ',10-LEN(LTRIM(Name)))+LTRIM(Name) WHERE Left(Type,2)='04' AND Right(Type,2)='SC' And VchSeries is null</v>
      </c>
    </row>
    <row r="19" spans="1:28">
      <c r="A19" s="513" t="s">
        <v>1961</v>
      </c>
      <c r="B19" s="513" t="s">
        <v>1872</v>
      </c>
      <c r="C19" s="513" t="s">
        <v>1890</v>
      </c>
      <c r="D19" s="513" t="s">
        <v>1874</v>
      </c>
      <c r="E19" s="513" t="s">
        <v>1891</v>
      </c>
      <c r="F19" s="513" t="s">
        <v>851</v>
      </c>
      <c r="G19" s="513"/>
      <c r="H19" s="513"/>
      <c r="I19" s="513"/>
      <c r="J19" s="513"/>
      <c r="K19" s="513" t="str">
        <f t="shared" si="0"/>
        <v>SJ</v>
      </c>
      <c r="L19" s="513" t="s">
        <v>3663</v>
      </c>
      <c r="M19" s="304">
        <v>16</v>
      </c>
      <c r="AB19" s="486" t="str">
        <f t="shared" si="1"/>
        <v xml:space="preserve">   cnDatabase.Execute "UPDATE JobworkBVParent SET VchSeries='*00404',AutoVchNo=REPLICATE(' ',10-LEN(LTRIM(Name)))+LTRIM(Name) WHERE Left(Type,2)='04' AND Right(Type,2)='SJ' And VchSeries is null</v>
      </c>
    </row>
    <row r="20" spans="1:28">
      <c r="A20" s="513" t="s">
        <v>1962</v>
      </c>
      <c r="B20" s="513" t="s">
        <v>1872</v>
      </c>
      <c r="C20" s="513" t="s">
        <v>1894</v>
      </c>
      <c r="D20" s="513" t="s">
        <v>1874</v>
      </c>
      <c r="E20" s="513" t="s">
        <v>1895</v>
      </c>
      <c r="F20" s="513" t="s">
        <v>851</v>
      </c>
      <c r="G20" s="515"/>
      <c r="H20" s="514"/>
      <c r="I20" s="514"/>
      <c r="J20" s="513"/>
      <c r="K20" s="513" t="str">
        <f t="shared" si="0"/>
        <v>RF</v>
      </c>
      <c r="L20" s="513" t="s">
        <v>106</v>
      </c>
      <c r="M20" s="467">
        <v>17</v>
      </c>
      <c r="AB20" s="486" t="str">
        <f t="shared" si="1"/>
        <v xml:space="preserve">   cnDatabase.Execute "UPDATE JobworkBVParent SET VchSeries='*00501',AutoVchNo=REPLICATE(' ',10-LEN(LTRIM(Name)))+LTRIM(Name) WHERE Left(Type,2)='05' AND Right(Type,2)='RF' And VchSeries is null</v>
      </c>
    </row>
    <row r="21" spans="1:28">
      <c r="A21" s="513" t="s">
        <v>1963</v>
      </c>
      <c r="B21" s="513" t="s">
        <v>1872</v>
      </c>
      <c r="C21" s="513" t="s">
        <v>1931</v>
      </c>
      <c r="D21" s="513" t="s">
        <v>1874</v>
      </c>
      <c r="E21" s="513" t="s">
        <v>1932</v>
      </c>
      <c r="F21" s="513" t="s">
        <v>851</v>
      </c>
      <c r="G21" s="514"/>
      <c r="H21" s="514"/>
      <c r="I21" s="514"/>
      <c r="J21" s="513"/>
      <c r="K21" s="513" t="str">
        <f t="shared" si="0"/>
        <v>FR</v>
      </c>
      <c r="L21" s="513" t="s">
        <v>3664</v>
      </c>
      <c r="M21" s="467">
        <v>18</v>
      </c>
      <c r="AB21" s="486" t="str">
        <f t="shared" si="1"/>
        <v xml:space="preserve">   cnDatabase.Execute "UPDATE JobworkBVParent SET VchSeries='*00502',AutoVchNo=REPLICATE(' ',10-LEN(LTRIM(Name)))+LTRIM(Name) WHERE Left(Type,2)='05' AND Right(Type,2)='FR' And VchSeries is null</v>
      </c>
    </row>
    <row r="22" spans="1:28">
      <c r="A22" s="513" t="s">
        <v>1964</v>
      </c>
      <c r="B22" s="513" t="s">
        <v>1872</v>
      </c>
      <c r="C22" s="513" t="s">
        <v>1933</v>
      </c>
      <c r="D22" s="513" t="s">
        <v>1874</v>
      </c>
      <c r="E22" s="513" t="s">
        <v>1934</v>
      </c>
      <c r="F22" s="513" t="s">
        <v>851</v>
      </c>
      <c r="G22" s="513"/>
      <c r="H22" s="513"/>
      <c r="I22" s="513"/>
      <c r="J22" s="513"/>
      <c r="K22" s="513" t="str">
        <f t="shared" si="0"/>
        <v>IF</v>
      </c>
      <c r="L22" s="513" t="s">
        <v>107</v>
      </c>
      <c r="M22" s="304">
        <v>19</v>
      </c>
      <c r="AB22" s="486" t="str">
        <f t="shared" si="1"/>
        <v xml:space="preserve">   cnDatabase.Execute "UPDATE JobworkBVParent SET VchSeries='*00601',AutoVchNo=REPLICATE(' ',10-LEN(LTRIM(Name)))+LTRIM(Name) WHERE Left(Type,2)='06' AND Right(Type,2)='IF' And VchSeries is null</v>
      </c>
    </row>
    <row r="23" spans="1:28">
      <c r="A23" s="513" t="s">
        <v>1965</v>
      </c>
      <c r="B23" s="513" t="s">
        <v>1872</v>
      </c>
      <c r="C23" s="513" t="s">
        <v>1935</v>
      </c>
      <c r="D23" s="513" t="s">
        <v>1874</v>
      </c>
      <c r="E23" s="513" t="s">
        <v>1936</v>
      </c>
      <c r="F23" s="513" t="s">
        <v>851</v>
      </c>
      <c r="G23" s="513"/>
      <c r="H23" s="513"/>
      <c r="I23" s="513"/>
      <c r="J23" s="513"/>
      <c r="K23" s="513" t="str">
        <f t="shared" si="0"/>
        <v>FI</v>
      </c>
      <c r="L23" s="513" t="s">
        <v>3665</v>
      </c>
      <c r="M23" s="304">
        <v>20</v>
      </c>
      <c r="AB23" s="486" t="str">
        <f t="shared" si="1"/>
        <v xml:space="preserve">   cnDatabase.Execute "UPDATE JobworkBVParent SET VchSeries='*00602',AutoVchNo=REPLICATE(' ',10-LEN(LTRIM(Name)))+LTRIM(Name) WHERE Left(Type,2)='06' AND Right(Type,2)='FI' And VchSeries is null</v>
      </c>
    </row>
    <row r="24" spans="1:28">
      <c r="A24" s="513" t="s">
        <v>1966</v>
      </c>
      <c r="B24" s="513" t="s">
        <v>1872</v>
      </c>
      <c r="C24" s="513" t="s">
        <v>1896</v>
      </c>
      <c r="D24" s="513" t="s">
        <v>1874</v>
      </c>
      <c r="E24" s="513" t="s">
        <v>1937</v>
      </c>
      <c r="F24" s="513" t="s">
        <v>851</v>
      </c>
      <c r="G24" s="514"/>
      <c r="H24" s="514"/>
      <c r="I24" s="514"/>
      <c r="J24" s="513"/>
      <c r="K24" s="513" t="str">
        <f t="shared" si="0"/>
        <v>RF</v>
      </c>
      <c r="L24" s="513" t="s">
        <v>108</v>
      </c>
      <c r="M24" s="467">
        <v>21</v>
      </c>
      <c r="AB24" s="486" t="str">
        <f t="shared" si="1"/>
        <v xml:space="preserve">   cnDatabase.Execute "UPDATE JobworkBVParent SET VchSeries='*00701',AutoVchNo=REPLICATE(' ',10-LEN(LTRIM(Name)))+LTRIM(Name) WHERE Left(Type,2)='07' AND Right(Type,2)='RF' And VchSeries is null</v>
      </c>
    </row>
    <row r="25" spans="1:28">
      <c r="A25" s="513" t="s">
        <v>1967</v>
      </c>
      <c r="B25" s="513" t="s">
        <v>1872</v>
      </c>
      <c r="C25" s="513" t="s">
        <v>1938</v>
      </c>
      <c r="D25" s="513" t="s">
        <v>1874</v>
      </c>
      <c r="E25" s="513" t="s">
        <v>1939</v>
      </c>
      <c r="F25" s="513" t="s">
        <v>851</v>
      </c>
      <c r="G25" s="513"/>
      <c r="H25" s="513"/>
      <c r="I25" s="513"/>
      <c r="J25" s="513"/>
      <c r="K25" s="513" t="str">
        <f t="shared" si="0"/>
        <v>FR</v>
      </c>
      <c r="L25" s="513" t="s">
        <v>3666</v>
      </c>
      <c r="M25" s="304">
        <v>22</v>
      </c>
      <c r="AB25" s="486" t="str">
        <f t="shared" si="1"/>
        <v xml:space="preserve">   cnDatabase.Execute "UPDATE JobworkBVParent SET VchSeries='*00702',AutoVchNo=REPLICATE(' ',10-LEN(LTRIM(Name)))+LTRIM(Name) WHERE Left(Type,2)='07' AND Right(Type,2)='FR' And VchSeries is null</v>
      </c>
    </row>
    <row r="26" spans="1:28">
      <c r="A26" s="513" t="s">
        <v>1968</v>
      </c>
      <c r="B26" s="513" t="s">
        <v>1872</v>
      </c>
      <c r="C26" s="513" t="s">
        <v>1897</v>
      </c>
      <c r="D26" s="513" t="s">
        <v>1874</v>
      </c>
      <c r="E26" s="513" t="s">
        <v>1940</v>
      </c>
      <c r="F26" s="513" t="s">
        <v>851</v>
      </c>
      <c r="G26" s="515"/>
      <c r="H26" s="514"/>
      <c r="I26" s="514"/>
      <c r="J26" s="513"/>
      <c r="K26" s="513" t="str">
        <f t="shared" si="0"/>
        <v>IF</v>
      </c>
      <c r="L26" s="513" t="s">
        <v>109</v>
      </c>
      <c r="M26" s="304">
        <v>23</v>
      </c>
      <c r="AB26" s="486" t="str">
        <f t="shared" si="1"/>
        <v xml:space="preserve">   cnDatabase.Execute "UPDATE JobworkBVParent SET VchSeries='*00801',AutoVchNo=REPLICATE(' ',10-LEN(LTRIM(Name)))+LTRIM(Name) WHERE Left(Type,2)='08' AND Right(Type,2)='IF' And VchSeries is null</v>
      </c>
    </row>
    <row r="27" spans="1:28">
      <c r="A27" s="513" t="s">
        <v>1969</v>
      </c>
      <c r="B27" s="513" t="s">
        <v>1872</v>
      </c>
      <c r="C27" s="513" t="s">
        <v>1941</v>
      </c>
      <c r="D27" s="513" t="s">
        <v>1874</v>
      </c>
      <c r="E27" s="513" t="s">
        <v>1942</v>
      </c>
      <c r="F27" s="513" t="s">
        <v>851</v>
      </c>
      <c r="G27" s="515"/>
      <c r="H27" s="514"/>
      <c r="I27" s="514"/>
      <c r="J27" s="513"/>
      <c r="K27" s="513" t="str">
        <f t="shared" si="0"/>
        <v>FI</v>
      </c>
      <c r="L27" s="513" t="s">
        <v>3667</v>
      </c>
      <c r="M27" s="304">
        <v>24</v>
      </c>
      <c r="AB27" s="486" t="str">
        <f t="shared" si="1"/>
        <v xml:space="preserve">   cnDatabase.Execute "UPDATE JobworkBVParent SET VchSeries='*00802',AutoVchNo=REPLICATE(' ',10-LEN(LTRIM(Name)))+LTRIM(Name) WHERE Left(Type,2)='08' AND Right(Type,2)='FI' And VchSeries is null</v>
      </c>
    </row>
    <row r="28" spans="1:28">
      <c r="A28" s="513" t="s">
        <v>1970</v>
      </c>
      <c r="B28" s="513" t="s">
        <v>1872</v>
      </c>
      <c r="C28" s="513" t="s">
        <v>1898</v>
      </c>
      <c r="D28" s="513" t="s">
        <v>1874</v>
      </c>
      <c r="E28" s="513" t="s">
        <v>1943</v>
      </c>
      <c r="F28" s="513" t="s">
        <v>851</v>
      </c>
      <c r="G28" s="515"/>
      <c r="H28" s="514"/>
      <c r="I28" s="514"/>
      <c r="J28" s="513"/>
      <c r="K28" s="513" t="str">
        <f t="shared" si="0"/>
        <v>PO</v>
      </c>
      <c r="L28" s="516" t="s">
        <v>474</v>
      </c>
      <c r="M28" s="304">
        <v>25</v>
      </c>
      <c r="AB28" s="486" t="str">
        <f t="shared" si="1"/>
        <v xml:space="preserve">   cnDatabase.Execute "UPDATE JobworkBVParent SET VchSeries='*01701',AutoVchNo=REPLICATE(' ',10-LEN(LTRIM(Name)))+LTRIM(Name) WHERE Left(Type,2)='17' AND Right(Type,2)='PO' And VchSeries is null</v>
      </c>
    </row>
    <row r="29" spans="1:28">
      <c r="A29" s="513" t="s">
        <v>1971</v>
      </c>
      <c r="B29" s="513" t="s">
        <v>1872</v>
      </c>
      <c r="C29" s="513" t="s">
        <v>1899</v>
      </c>
      <c r="D29" s="513" t="s">
        <v>1874</v>
      </c>
      <c r="E29" s="513" t="s">
        <v>1944</v>
      </c>
      <c r="F29" s="513" t="s">
        <v>851</v>
      </c>
      <c r="G29" s="515"/>
      <c r="H29" s="514"/>
      <c r="I29" s="514"/>
      <c r="J29" s="513"/>
      <c r="K29" s="513" t="str">
        <f t="shared" si="0"/>
        <v>SO</v>
      </c>
      <c r="L29" s="516" t="s">
        <v>475</v>
      </c>
      <c r="M29" s="304">
        <v>26</v>
      </c>
      <c r="AB29" s="486" t="str">
        <f t="shared" si="1"/>
        <v xml:space="preserve">   cnDatabase.Execute "UPDATE JobworkBVParent SET VchSeries='*01801',AutoVchNo=REPLICATE(' ',10-LEN(LTRIM(Name)))+LTRIM(Name) WHERE Left(Type,2)='18' AND Right(Type,2)='SO' And VchSeries is null</v>
      </c>
    </row>
    <row r="30" spans="1:28">
      <c r="A30" s="513" t="s">
        <v>1972</v>
      </c>
      <c r="B30" s="513" t="s">
        <v>1872</v>
      </c>
      <c r="C30" s="513" t="s">
        <v>1900</v>
      </c>
      <c r="D30" s="513" t="s">
        <v>1874</v>
      </c>
      <c r="E30" s="513" t="s">
        <v>1973</v>
      </c>
      <c r="F30" s="513" t="s">
        <v>851</v>
      </c>
      <c r="G30" s="515"/>
      <c r="H30" s="514"/>
      <c r="I30" s="514"/>
      <c r="J30" s="513"/>
      <c r="K30" s="513" t="str">
        <f t="shared" si="0"/>
        <v>ST</v>
      </c>
      <c r="L30" s="516" t="s">
        <v>501</v>
      </c>
      <c r="M30" s="304">
        <v>27</v>
      </c>
      <c r="AB30" s="486" t="str">
        <f t="shared" si="1"/>
        <v xml:space="preserve">   cnDatabase.Execute "UPDATE JobworkBVParent SET VchSeries='*01901',AutoVchNo=REPLICATE(' ',10-LEN(LTRIM(Name)))+LTRIM(Name) WHERE Left(Type,2)='19' AND Right(Type,2)='ST' And VchSeries is null</v>
      </c>
    </row>
    <row r="31" spans="1:28">
      <c r="A31" s="513" t="s">
        <v>1974</v>
      </c>
      <c r="B31" s="513" t="s">
        <v>1872</v>
      </c>
      <c r="C31" s="513" t="s">
        <v>1901</v>
      </c>
      <c r="D31" s="513" t="s">
        <v>1874</v>
      </c>
      <c r="E31" s="513" t="s">
        <v>1975</v>
      </c>
      <c r="F31" s="513" t="s">
        <v>851</v>
      </c>
      <c r="G31" s="515"/>
      <c r="H31" s="514"/>
      <c r="I31" s="514"/>
      <c r="J31" s="513"/>
      <c r="K31" s="513" t="str">
        <f t="shared" si="0"/>
        <v>JR</v>
      </c>
      <c r="L31" s="516" t="s">
        <v>503</v>
      </c>
      <c r="M31" s="304">
        <v>28</v>
      </c>
      <c r="AB31" s="486" t="str">
        <f t="shared" si="1"/>
        <v xml:space="preserve">   cnDatabase.Execute "UPDATE JobworkBVParent SET VchSeries='*02001',AutoVchNo=REPLICATE(' ',10-LEN(LTRIM(Name)))+LTRIM(Name) WHERE Left(Type,2)='20' AND Right(Type,2)='JR' And VchSeries is null</v>
      </c>
    </row>
    <row r="32" spans="1:28">
      <c r="A32" s="513" t="s">
        <v>1976</v>
      </c>
      <c r="B32" s="513" t="s">
        <v>1872</v>
      </c>
      <c r="C32" s="513" t="s">
        <v>1977</v>
      </c>
      <c r="D32" s="513" t="s">
        <v>1874</v>
      </c>
      <c r="E32" s="513" t="s">
        <v>1975</v>
      </c>
      <c r="F32" s="513" t="s">
        <v>851</v>
      </c>
      <c r="G32" s="515"/>
      <c r="H32" s="514"/>
      <c r="I32" s="514"/>
      <c r="J32" s="513"/>
      <c r="K32" s="513" t="str">
        <f t="shared" si="0"/>
        <v>JR</v>
      </c>
      <c r="L32" s="517" t="s">
        <v>1581</v>
      </c>
      <c r="M32" s="304">
        <v>29</v>
      </c>
      <c r="AB32" s="486" t="str">
        <f t="shared" si="1"/>
        <v xml:space="preserve">   cnDatabase.Execute "UPDATE JobworkBVParent SET VchSeries='*02101',AutoVchNo=REPLICATE(' ',10-LEN(LTRIM(Name)))+LTRIM(Name) WHERE Left(Type,2)='21' AND Right(Type,2)='JR' And VchSeries is null</v>
      </c>
    </row>
    <row r="33" spans="1:28">
      <c r="A33" s="513" t="s">
        <v>1978</v>
      </c>
      <c r="B33" s="513" t="s">
        <v>1872</v>
      </c>
      <c r="C33" s="513" t="s">
        <v>1979</v>
      </c>
      <c r="D33" s="513" t="s">
        <v>1874</v>
      </c>
      <c r="E33" s="513" t="s">
        <v>1975</v>
      </c>
      <c r="F33" s="513" t="s">
        <v>851</v>
      </c>
      <c r="G33" s="515"/>
      <c r="H33" s="514"/>
      <c r="I33" s="514"/>
      <c r="J33" s="513"/>
      <c r="K33" s="513" t="str">
        <f t="shared" si="0"/>
        <v>JR</v>
      </c>
      <c r="L33" s="517" t="s">
        <v>3627</v>
      </c>
      <c r="M33" s="304">
        <v>30</v>
      </c>
      <c r="AB33" s="486" t="str">
        <f t="shared" si="1"/>
        <v xml:space="preserve">   cnDatabase.Execute "UPDATE JobworkBVParent SET VchSeries='*02201',AutoVchNo=REPLICATE(' ',10-LEN(LTRIM(Name)))+LTRIM(Name) WHERE Left(Type,2)='22' AND Right(Type,2)='JR' And VchSeries is null</v>
      </c>
    </row>
    <row r="34" spans="1:28">
      <c r="A34" s="513" t="s">
        <v>1980</v>
      </c>
      <c r="B34" s="513" t="s">
        <v>1872</v>
      </c>
      <c r="C34" s="513" t="s">
        <v>1981</v>
      </c>
      <c r="D34" s="513" t="s">
        <v>1874</v>
      </c>
      <c r="E34" s="513" t="s">
        <v>1982</v>
      </c>
      <c r="F34" s="513" t="s">
        <v>851</v>
      </c>
      <c r="G34" s="515"/>
      <c r="H34" s="514"/>
      <c r="I34" s="514"/>
      <c r="J34" s="513"/>
      <c r="K34" s="513" t="str">
        <f t="shared" si="0"/>
        <v>PQ</v>
      </c>
      <c r="L34" s="513" t="s">
        <v>3012</v>
      </c>
      <c r="M34" s="304">
        <v>31</v>
      </c>
      <c r="AB34" s="486" t="str">
        <f t="shared" si="1"/>
        <v xml:space="preserve">   cnDatabase.Execute "UPDATE JobworkBVParent SET VchSeries='*02301',AutoVchNo=REPLICATE(' ',10-LEN(LTRIM(Name)))+LTRIM(Name) WHERE Left(Type,2)='23' AND Right(Type,2)='PQ' And VchSeries is null</v>
      </c>
    </row>
    <row r="35" spans="1:28">
      <c r="A35" s="513" t="s">
        <v>1983</v>
      </c>
      <c r="B35" s="513" t="s">
        <v>1872</v>
      </c>
      <c r="C35" s="513" t="s">
        <v>2972</v>
      </c>
      <c r="D35" s="513" t="s">
        <v>1874</v>
      </c>
      <c r="E35" s="513" t="s">
        <v>2973</v>
      </c>
      <c r="F35" s="513" t="s">
        <v>851</v>
      </c>
      <c r="G35" s="515"/>
      <c r="H35" s="514"/>
      <c r="I35" s="514"/>
      <c r="J35" s="513"/>
      <c r="K35" s="513" t="str">
        <f t="shared" si="0"/>
        <v>UZ</v>
      </c>
      <c r="L35" s="513" t="s">
        <v>3668</v>
      </c>
      <c r="M35" s="304">
        <v>32</v>
      </c>
      <c r="AB35" s="486" t="str">
        <f t="shared" si="1"/>
        <v xml:space="preserve">   cnDatabase.Execute "UPDATE JobworkBVParent SET VchSeries='*02302',AutoVchNo=REPLICATE(' ',10-LEN(LTRIM(Name)))+LTRIM(Name) WHERE Left(Type,2)='23' AND Right(Type,2)='UZ' And VchSeries is null</v>
      </c>
    </row>
    <row r="36" spans="1:28">
      <c r="A36" s="513" t="s">
        <v>1984</v>
      </c>
      <c r="B36" s="513" t="s">
        <v>1872</v>
      </c>
      <c r="C36" s="513" t="s">
        <v>2974</v>
      </c>
      <c r="D36" s="513" t="s">
        <v>1874</v>
      </c>
      <c r="E36" s="513" t="s">
        <v>2975</v>
      </c>
      <c r="F36" s="513" t="s">
        <v>851</v>
      </c>
      <c r="G36" s="515"/>
      <c r="H36" s="514"/>
      <c r="I36" s="514"/>
      <c r="J36" s="513"/>
      <c r="K36" s="513" t="str">
        <f t="shared" si="0"/>
        <v>CZ</v>
      </c>
      <c r="L36" s="513" t="s">
        <v>3669</v>
      </c>
      <c r="M36" s="304">
        <v>33</v>
      </c>
      <c r="AB36" s="486" t="str">
        <f t="shared" si="1"/>
        <v xml:space="preserve">   cnDatabase.Execute "UPDATE JobworkBVParent SET VchSeries='*02303',AutoVchNo=REPLICATE(' ',10-LEN(LTRIM(Name)))+LTRIM(Name) WHERE Left(Type,2)='23' AND Right(Type,2)='CZ' And VchSeries is null</v>
      </c>
    </row>
    <row r="37" spans="1:28">
      <c r="A37" s="513" t="s">
        <v>1985</v>
      </c>
      <c r="B37" s="513" t="s">
        <v>1872</v>
      </c>
      <c r="C37" s="513" t="s">
        <v>2976</v>
      </c>
      <c r="D37" s="513" t="s">
        <v>1874</v>
      </c>
      <c r="E37" s="513" t="s">
        <v>2977</v>
      </c>
      <c r="F37" s="513" t="s">
        <v>851</v>
      </c>
      <c r="G37" s="515"/>
      <c r="H37" s="514"/>
      <c r="I37" s="514"/>
      <c r="J37" s="513"/>
      <c r="K37" s="513" t="str">
        <f t="shared" si="0"/>
        <v>JZ</v>
      </c>
      <c r="L37" s="513" t="s">
        <v>3670</v>
      </c>
      <c r="M37" s="304">
        <v>34</v>
      </c>
      <c r="AB37" s="486" t="str">
        <f t="shared" si="1"/>
        <v xml:space="preserve">   cnDatabase.Execute "UPDATE JobworkBVParent SET VchSeries='*02304',AutoVchNo=REPLICATE(' ',10-LEN(LTRIM(Name)))+LTRIM(Name) WHERE Left(Type,2)='23' AND Right(Type,2)='JZ' And VchSeries is null</v>
      </c>
    </row>
    <row r="38" spans="1:28">
      <c r="A38" s="513" t="s">
        <v>1986</v>
      </c>
      <c r="B38" s="513" t="s">
        <v>1872</v>
      </c>
      <c r="C38" s="513" t="s">
        <v>2978</v>
      </c>
      <c r="D38" s="513" t="s">
        <v>1874</v>
      </c>
      <c r="E38" s="513" t="s">
        <v>1945</v>
      </c>
      <c r="F38" s="513" t="s">
        <v>851</v>
      </c>
      <c r="G38" s="515"/>
      <c r="H38" s="514"/>
      <c r="I38" s="514"/>
      <c r="J38" s="513"/>
      <c r="K38" s="513" t="str">
        <f t="shared" si="0"/>
        <v>SQ</v>
      </c>
      <c r="L38" s="513" t="s">
        <v>3013</v>
      </c>
      <c r="M38" s="304">
        <v>35</v>
      </c>
      <c r="AB38" s="486" t="str">
        <f t="shared" si="1"/>
        <v xml:space="preserve">   cnDatabase.Execute "UPDATE JobworkBVParent SET VchSeries='*02305',AutoVchNo=REPLICATE(' ',10-LEN(LTRIM(Name)))+LTRIM(Name) WHERE Left(Type,2)='24' AND Right(Type,2)='SQ' And VchSeries is null</v>
      </c>
    </row>
    <row r="39" spans="1:28">
      <c r="A39" s="513" t="s">
        <v>1987</v>
      </c>
      <c r="B39" s="513" t="s">
        <v>1872</v>
      </c>
      <c r="C39" s="513" t="s">
        <v>2979</v>
      </c>
      <c r="D39" s="513" t="s">
        <v>1874</v>
      </c>
      <c r="E39" s="513" t="s">
        <v>2980</v>
      </c>
      <c r="F39" s="513" t="s">
        <v>851</v>
      </c>
      <c r="G39" s="515"/>
      <c r="H39" s="514"/>
      <c r="I39" s="514"/>
      <c r="J39" s="513"/>
      <c r="K39" s="513" t="str">
        <f t="shared" si="0"/>
        <v>UQ</v>
      </c>
      <c r="L39" s="513" t="s">
        <v>3671</v>
      </c>
      <c r="M39" s="304">
        <v>36</v>
      </c>
      <c r="AB39" s="486" t="str">
        <f t="shared" si="1"/>
        <v xml:space="preserve">   cnDatabase.Execute "UPDATE JobworkBVParent SET VchSeries='*02306',AutoVchNo=REPLICATE(' ',10-LEN(LTRIM(Name)))+LTRIM(Name) WHERE Left(Type,2)='24' AND Right(Type,2)='UQ' And VchSeries is null</v>
      </c>
    </row>
    <row r="40" spans="1:28">
      <c r="A40" s="513" t="s">
        <v>1988</v>
      </c>
      <c r="B40" s="513" t="s">
        <v>1872</v>
      </c>
      <c r="C40" s="513" t="s">
        <v>2981</v>
      </c>
      <c r="D40" s="513" t="s">
        <v>1874</v>
      </c>
      <c r="E40" s="513" t="s">
        <v>2982</v>
      </c>
      <c r="F40" s="513" t="s">
        <v>851</v>
      </c>
      <c r="G40" s="515"/>
      <c r="H40" s="514"/>
      <c r="I40" s="514"/>
      <c r="J40" s="513"/>
      <c r="K40" s="513" t="str">
        <f t="shared" si="0"/>
        <v>CQ</v>
      </c>
      <c r="L40" s="513" t="s">
        <v>3672</v>
      </c>
      <c r="M40" s="304">
        <v>37</v>
      </c>
      <c r="AB40" s="486" t="str">
        <f t="shared" si="1"/>
        <v xml:space="preserve">   cnDatabase.Execute "UPDATE JobworkBVParent SET VchSeries='*02307',AutoVchNo=REPLICATE(' ',10-LEN(LTRIM(Name)))+LTRIM(Name) WHERE Left(Type,2)='24' AND Right(Type,2)='CQ' And VchSeries is null</v>
      </c>
    </row>
    <row r="41" spans="1:28">
      <c r="A41" s="513" t="s">
        <v>1989</v>
      </c>
      <c r="B41" s="513" t="s">
        <v>1872</v>
      </c>
      <c r="C41" s="513" t="s">
        <v>2983</v>
      </c>
      <c r="D41" s="513" t="s">
        <v>1874</v>
      </c>
      <c r="E41" s="513" t="s">
        <v>2984</v>
      </c>
      <c r="F41" s="513" t="s">
        <v>851</v>
      </c>
      <c r="G41" s="515"/>
      <c r="H41" s="514"/>
      <c r="I41" s="514"/>
      <c r="J41" s="513"/>
      <c r="K41" s="513" t="str">
        <f t="shared" si="0"/>
        <v>JQ</v>
      </c>
      <c r="L41" s="513" t="s">
        <v>3673</v>
      </c>
      <c r="M41" s="304">
        <v>38</v>
      </c>
      <c r="AB41" s="486" t="str">
        <f t="shared" si="1"/>
        <v xml:space="preserve">   cnDatabase.Execute "UPDATE JobworkBVParent SET VchSeries='*02308',AutoVchNo=REPLICATE(' ',10-LEN(LTRIM(Name)))+LTRIM(Name) WHERE Left(Type,2)='24' AND Right(Type,2)='JQ' And VchSeries is null</v>
      </c>
    </row>
    <row r="42" spans="1:28">
      <c r="A42" s="513" t="s">
        <v>1990</v>
      </c>
      <c r="B42" s="513" t="s">
        <v>1872</v>
      </c>
      <c r="C42" s="513" t="s">
        <v>1903</v>
      </c>
      <c r="D42" s="513" t="s">
        <v>1874</v>
      </c>
      <c r="E42" s="513" t="s">
        <v>1904</v>
      </c>
      <c r="F42" s="513" t="s">
        <v>851</v>
      </c>
      <c r="G42" s="515"/>
      <c r="H42" s="514"/>
      <c r="I42" s="514"/>
      <c r="J42" s="513"/>
      <c r="K42" s="513" t="str">
        <f t="shared" si="0"/>
        <v>PI</v>
      </c>
      <c r="L42" s="513" t="s">
        <v>3635</v>
      </c>
      <c r="M42" s="304">
        <v>39</v>
      </c>
      <c r="AB42" s="486" t="str">
        <f t="shared" si="1"/>
        <v xml:space="preserve">   cnDatabase.Execute "UPDATE JobworkBVParent SET VchSeries='*05101',AutoVchNo=REPLICATE(' ',10-LEN(LTRIM(Name)))+LTRIM(Name) WHERE Left(Type,2)='51' AND Right(Type,2)='PI' And VchSeries is null</v>
      </c>
    </row>
    <row r="43" spans="1:28">
      <c r="A43" s="513" t="s">
        <v>1991</v>
      </c>
      <c r="B43" s="513" t="s">
        <v>1872</v>
      </c>
      <c r="C43" s="513" t="s">
        <v>1905</v>
      </c>
      <c r="D43" s="513" t="s">
        <v>1874</v>
      </c>
      <c r="E43" s="513" t="s">
        <v>1906</v>
      </c>
      <c r="F43" s="513" t="s">
        <v>851</v>
      </c>
      <c r="G43" s="515"/>
      <c r="H43" s="514"/>
      <c r="I43" s="514"/>
      <c r="J43" s="513"/>
      <c r="K43" s="513" t="str">
        <f t="shared" si="0"/>
        <v>PR</v>
      </c>
      <c r="L43" s="513" t="s">
        <v>3636</v>
      </c>
      <c r="M43" s="304">
        <v>40</v>
      </c>
      <c r="AB43" s="486" t="str">
        <f t="shared" si="1"/>
        <v xml:space="preserve">   cnDatabase.Execute "UPDATE JobworkBVParent SET VchSeries='*05201',AutoVchNo=REPLICATE(' ',10-LEN(LTRIM(Name)))+LTRIM(Name) WHERE Left(Type,2)='52' AND Right(Type,2)='PR' And VchSeries is null</v>
      </c>
    </row>
    <row r="44" spans="1:28">
      <c r="A44" s="513" t="s">
        <v>1992</v>
      </c>
      <c r="B44" s="513" t="s">
        <v>1872</v>
      </c>
      <c r="C44" s="513" t="s">
        <v>1907</v>
      </c>
      <c r="D44" s="513" t="s">
        <v>1874</v>
      </c>
      <c r="E44" s="513" t="s">
        <v>1908</v>
      </c>
      <c r="F44" s="513" t="s">
        <v>851</v>
      </c>
      <c r="G44" s="515"/>
      <c r="H44" s="514"/>
      <c r="I44" s="514"/>
      <c r="J44" s="513"/>
      <c r="K44" s="513" t="str">
        <f t="shared" si="0"/>
        <v>JE</v>
      </c>
      <c r="L44" s="513" t="s">
        <v>1709</v>
      </c>
      <c r="M44" s="304">
        <v>41</v>
      </c>
      <c r="AB44" s="486" t="str">
        <f t="shared" si="1"/>
        <v xml:space="preserve">   cnDatabase.Execute "UPDATE JobworkBVParent SET VchSeries='*05301',AutoVchNo=REPLICATE(' ',10-LEN(LTRIM(Name)))+LTRIM(Name) WHERE Left(Type,2)='53' AND Right(Type,2)='JE' And VchSeries is null</v>
      </c>
    </row>
    <row r="45" spans="1:28">
      <c r="A45" s="513" t="s">
        <v>1993</v>
      </c>
      <c r="B45" s="513" t="s">
        <v>1872</v>
      </c>
      <c r="C45" s="513" t="s">
        <v>1909</v>
      </c>
      <c r="D45" s="513" t="s">
        <v>1874</v>
      </c>
      <c r="E45" s="513" t="s">
        <v>1910</v>
      </c>
      <c r="F45" s="513" t="s">
        <v>851</v>
      </c>
      <c r="G45" s="515"/>
      <c r="H45" s="514"/>
      <c r="I45" s="514"/>
      <c r="J45" s="513"/>
      <c r="K45" s="513" t="str">
        <f t="shared" si="0"/>
        <v>CE</v>
      </c>
      <c r="L45" s="513" t="s">
        <v>3637</v>
      </c>
      <c r="M45" s="304">
        <v>42</v>
      </c>
      <c r="AB45" s="486" t="str">
        <f t="shared" si="1"/>
        <v xml:space="preserve">   cnDatabase.Execute "UPDATE JobworkBVParent SET VchSeries='*05401',AutoVchNo=REPLICATE(' ',10-LEN(LTRIM(Name)))+LTRIM(Name) WHERE Left(Type,2)='54' AND Right(Type,2)='CE' And VchSeries is null</v>
      </c>
    </row>
    <row r="46" spans="1:28">
      <c r="A46" s="513" t="s">
        <v>1994</v>
      </c>
      <c r="B46" s="513" t="s">
        <v>1872</v>
      </c>
      <c r="C46" s="513" t="s">
        <v>1911</v>
      </c>
      <c r="D46" s="513" t="s">
        <v>1874</v>
      </c>
      <c r="E46" s="513" t="s">
        <v>1912</v>
      </c>
      <c r="F46" s="513" t="s">
        <v>851</v>
      </c>
      <c r="G46" s="515"/>
      <c r="H46" s="514"/>
      <c r="I46" s="514"/>
      <c r="J46" s="513"/>
      <c r="K46" s="513" t="str">
        <f t="shared" si="0"/>
        <v>CN</v>
      </c>
      <c r="L46" s="513" t="s">
        <v>1711</v>
      </c>
      <c r="M46" s="304">
        <v>43</v>
      </c>
      <c r="AB46" s="486" t="str">
        <f t="shared" si="1"/>
        <v xml:space="preserve">   cnDatabase.Execute "UPDATE JobworkBVParent SET VchSeries='*05501',AutoVchNo=REPLICATE(' ',10-LEN(LTRIM(Name)))+LTRIM(Name) WHERE Left(Type,2)='55' AND Right(Type,2)='CN' And VchSeries is null</v>
      </c>
    </row>
    <row r="47" spans="1:28">
      <c r="A47" s="513" t="s">
        <v>1995</v>
      </c>
      <c r="B47" s="513" t="s">
        <v>1872</v>
      </c>
      <c r="C47" s="513" t="s">
        <v>1913</v>
      </c>
      <c r="D47" s="513" t="s">
        <v>1874</v>
      </c>
      <c r="E47" s="513" t="s">
        <v>1914</v>
      </c>
      <c r="F47" s="513" t="s">
        <v>851</v>
      </c>
      <c r="G47" s="515"/>
      <c r="H47" s="514"/>
      <c r="I47" s="514"/>
      <c r="J47" s="513"/>
      <c r="K47" s="513" t="str">
        <f t="shared" si="0"/>
        <v>DN</v>
      </c>
      <c r="L47" s="513" t="s">
        <v>1701</v>
      </c>
      <c r="M47" s="304">
        <v>44</v>
      </c>
      <c r="AB47" s="486" t="str">
        <f t="shared" si="1"/>
        <v xml:space="preserve">   cnDatabase.Execute "UPDATE JobworkBVParent SET VchSeries='*05601',AutoVchNo=REPLICATE(' ',10-LEN(LTRIM(Name)))+LTRIM(Name) WHERE Left(Type,2)='56' AND Right(Type,2)='DN' And VchSeries is null</v>
      </c>
    </row>
  </sheetData>
  <autoFilter ref="A3:AB3" xr:uid="{175A8D12-0E90-4BF3-AF4C-31C9C9F2641A}"/>
  <dataValidations count="1">
    <dataValidation type="textLength" allowBlank="1" showInputMessage="1" showErrorMessage="1" sqref="C48:I1048576 C2:C47 F2:I47 D2:E2 D4:E47" xr:uid="{B9A7FEF5-CD84-4912-A132-0900FF20814D}">
      <formula1>0</formula1>
      <formula2>60</formula2>
    </dataValidation>
  </dataValidation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CCBD-5661-420F-AB0C-459F2615D0AD}">
  <sheetPr codeName="Sheet4" filterMode="1"/>
  <dimension ref="A1:K60"/>
  <sheetViews>
    <sheetView workbookViewId="0">
      <pane xSplit="2" ySplit="3" topLeftCell="C17" activePane="bottomRight" state="frozen"/>
      <selection pane="topRight" activeCell="C1" sqref="C1"/>
      <selection pane="bottomLeft" activeCell="A3" sqref="A3"/>
      <selection pane="bottomRight" activeCell="B37" sqref="B37"/>
    </sheetView>
  </sheetViews>
  <sheetFormatPr defaultRowHeight="15.75"/>
  <cols>
    <col min="1" max="1" width="8.140625" style="69" customWidth="1"/>
    <col min="2" max="2" width="34" style="278" customWidth="1"/>
    <col min="3" max="3" width="20.140625" style="316" customWidth="1"/>
    <col min="4" max="4" width="14" bestFit="1" customWidth="1"/>
    <col min="5" max="5" width="16.85546875" style="496" bestFit="1" customWidth="1"/>
    <col min="6" max="6" width="16" style="496" customWidth="1"/>
    <col min="7" max="7" width="15.140625" customWidth="1"/>
    <col min="8" max="8" width="12.85546875" customWidth="1"/>
    <col min="9" max="9" width="15.140625" bestFit="1" customWidth="1"/>
    <col min="10" max="10" width="24.28515625" customWidth="1"/>
    <col min="11" max="11" width="12.28515625" bestFit="1" customWidth="1"/>
  </cols>
  <sheetData>
    <row r="1" spans="1:11" s="304" customFormat="1" hidden="1">
      <c r="A1" s="69">
        <f>MAX(A3:A5023)+1</f>
        <v>58</v>
      </c>
      <c r="B1" s="278"/>
      <c r="C1" s="316"/>
    </row>
    <row r="2" spans="1:11" ht="23.25">
      <c r="A2" s="523" t="s">
        <v>1582</v>
      </c>
      <c r="B2" s="524"/>
      <c r="C2" s="524"/>
      <c r="D2" s="524"/>
      <c r="E2" s="525"/>
      <c r="F2" s="525"/>
      <c r="G2" s="524"/>
      <c r="H2" s="524"/>
      <c r="I2" s="524"/>
      <c r="J2" s="524"/>
      <c r="K2" s="524"/>
    </row>
    <row r="3" spans="1:11" s="283" customFormat="1" ht="37.5">
      <c r="A3" s="279" t="s">
        <v>1583</v>
      </c>
      <c r="B3" s="281" t="s">
        <v>1596</v>
      </c>
      <c r="C3" s="317" t="s">
        <v>1584</v>
      </c>
      <c r="D3" s="279" t="s">
        <v>1585</v>
      </c>
      <c r="E3" s="497" t="s">
        <v>1592</v>
      </c>
      <c r="F3" s="497" t="s">
        <v>1593</v>
      </c>
      <c r="G3" s="279" t="s">
        <v>1594</v>
      </c>
      <c r="H3" s="279" t="s">
        <v>1595</v>
      </c>
      <c r="I3" s="279" t="s">
        <v>1589</v>
      </c>
      <c r="J3" s="279" t="s">
        <v>1621</v>
      </c>
      <c r="K3" s="293" t="s">
        <v>1613</v>
      </c>
    </row>
    <row r="4" spans="1:11" s="283" customFormat="1" ht="18.75" hidden="1">
      <c r="A4" s="313">
        <v>57</v>
      </c>
      <c r="B4" s="314" t="s">
        <v>1845</v>
      </c>
      <c r="C4" s="318" t="s">
        <v>1668</v>
      </c>
      <c r="D4" s="313" t="s">
        <v>1615</v>
      </c>
      <c r="E4" s="312">
        <v>44402</v>
      </c>
      <c r="F4" s="312">
        <f t="shared" ref="F4" si="0">E4+10</f>
        <v>44412</v>
      </c>
      <c r="G4" s="313" t="s">
        <v>1823</v>
      </c>
      <c r="H4" s="312">
        <v>44423</v>
      </c>
      <c r="I4" s="313" t="s">
        <v>1610</v>
      </c>
      <c r="J4" s="313"/>
      <c r="K4" s="315">
        <f t="shared" ref="K4" ca="1" si="1">IF(AND(H4="",B4&lt;&gt;""),TODAY()-E4,IF(AND(H4&lt;&gt;"",B4&lt;&gt;""),H4-E4,""))</f>
        <v>21</v>
      </c>
    </row>
    <row r="5" spans="1:11" s="283" customFormat="1" ht="30">
      <c r="A5" s="313">
        <v>56</v>
      </c>
      <c r="B5" s="314" t="s">
        <v>1842</v>
      </c>
      <c r="C5" s="318" t="s">
        <v>1843</v>
      </c>
      <c r="D5" s="313" t="s">
        <v>1844</v>
      </c>
      <c r="E5" s="498">
        <v>44402</v>
      </c>
      <c r="F5" s="498">
        <f t="shared" ref="F5" si="2">E5+10</f>
        <v>44412</v>
      </c>
      <c r="G5" s="313" t="s">
        <v>1823</v>
      </c>
      <c r="H5" s="313"/>
      <c r="I5" s="313"/>
      <c r="J5" s="313"/>
      <c r="K5" s="315">
        <f t="shared" ref="K5" ca="1" si="3">IF(AND(H5="",B5&lt;&gt;""),TODAY()-E5,IF(AND(H5&lt;&gt;"",B5&lt;&gt;""),H5-E5,""))</f>
        <v>340</v>
      </c>
    </row>
    <row r="6" spans="1:11" s="283" customFormat="1" ht="18.75">
      <c r="A6" s="313">
        <v>55</v>
      </c>
      <c r="B6" s="314" t="s">
        <v>1839</v>
      </c>
      <c r="C6" s="318" t="s">
        <v>1840</v>
      </c>
      <c r="D6" s="313" t="s">
        <v>1841</v>
      </c>
      <c r="E6" s="498">
        <v>44402</v>
      </c>
      <c r="F6" s="498">
        <f t="shared" ref="F6" si="4">E6+10</f>
        <v>44412</v>
      </c>
      <c r="G6" s="313" t="s">
        <v>1823</v>
      </c>
      <c r="H6" s="313"/>
      <c r="I6" s="313"/>
      <c r="J6" s="313"/>
      <c r="K6" s="315">
        <f t="shared" ref="K6" ca="1" si="5">IF(AND(H6="",B6&lt;&gt;""),TODAY()-E6,IF(AND(H6&lt;&gt;"",B6&lt;&gt;""),H6-E6,""))</f>
        <v>340</v>
      </c>
    </row>
    <row r="7" spans="1:11" s="283" customFormat="1" ht="45">
      <c r="A7" s="313">
        <v>54</v>
      </c>
      <c r="B7" s="314" t="s">
        <v>3723</v>
      </c>
      <c r="C7" s="318" t="s">
        <v>1625</v>
      </c>
      <c r="D7" s="313" t="s">
        <v>1626</v>
      </c>
      <c r="E7" s="498">
        <v>44390</v>
      </c>
      <c r="F7" s="498">
        <f t="shared" ref="F7" si="6">E7+10</f>
        <v>44400</v>
      </c>
      <c r="G7" s="313" t="s">
        <v>1823</v>
      </c>
      <c r="H7" s="313"/>
      <c r="I7" s="313"/>
      <c r="J7" s="313"/>
      <c r="K7" s="315">
        <f t="shared" ref="K7" ca="1" si="7">IF(AND(H7="",B7&lt;&gt;""),TODAY()-E7,IF(AND(H7&lt;&gt;"",B7&lt;&gt;""),H7-E7,""))</f>
        <v>352</v>
      </c>
    </row>
    <row r="8" spans="1:11" s="283" customFormat="1" ht="60">
      <c r="A8" s="313">
        <v>53</v>
      </c>
      <c r="B8" s="314" t="s">
        <v>1837</v>
      </c>
      <c r="C8" s="318" t="s">
        <v>1625</v>
      </c>
      <c r="D8" s="313" t="s">
        <v>1626</v>
      </c>
      <c r="E8" s="498">
        <v>44390</v>
      </c>
      <c r="F8" s="498">
        <f t="shared" ref="F8" si="8">E8+10</f>
        <v>44400</v>
      </c>
      <c r="G8" s="313" t="s">
        <v>1823</v>
      </c>
      <c r="H8" s="312">
        <v>44433</v>
      </c>
      <c r="I8" s="313" t="s">
        <v>1823</v>
      </c>
      <c r="J8" s="313"/>
      <c r="K8" s="315">
        <f t="shared" ref="K8" ca="1" si="9">IF(AND(H8="",B8&lt;&gt;""),TODAY()-E8,IF(AND(H8&lt;&gt;"",B8&lt;&gt;""),H8-E8,""))</f>
        <v>43</v>
      </c>
    </row>
    <row r="9" spans="1:11" s="283" customFormat="1" ht="45">
      <c r="A9" s="313">
        <v>52</v>
      </c>
      <c r="B9" s="314" t="s">
        <v>1838</v>
      </c>
      <c r="C9" s="318" t="s">
        <v>1625</v>
      </c>
      <c r="D9" s="313" t="s">
        <v>1626</v>
      </c>
      <c r="E9" s="498">
        <v>44390</v>
      </c>
      <c r="F9" s="498">
        <f t="shared" ref="F9" si="10">E9+10</f>
        <v>44400</v>
      </c>
      <c r="G9" s="313" t="s">
        <v>1823</v>
      </c>
      <c r="H9" s="313"/>
      <c r="I9" s="313"/>
      <c r="J9" s="313"/>
      <c r="K9" s="315">
        <f t="shared" ref="K9" ca="1" si="11">IF(AND(H9="",B9&lt;&gt;""),TODAY()-E9,IF(AND(H9&lt;&gt;"",B9&lt;&gt;""),H9-E9,""))</f>
        <v>352</v>
      </c>
    </row>
    <row r="10" spans="1:11" s="283" customFormat="1" ht="30">
      <c r="A10" s="313">
        <v>51</v>
      </c>
      <c r="B10" s="314" t="s">
        <v>1833</v>
      </c>
      <c r="C10" s="318" t="s">
        <v>1625</v>
      </c>
      <c r="D10" s="313" t="s">
        <v>1626</v>
      </c>
      <c r="E10" s="498">
        <v>44390</v>
      </c>
      <c r="F10" s="498">
        <f t="shared" ref="F10" si="12">E10+10</f>
        <v>44400</v>
      </c>
      <c r="G10" s="313" t="s">
        <v>1823</v>
      </c>
      <c r="H10" s="313"/>
      <c r="I10" s="313"/>
      <c r="J10" s="313"/>
      <c r="K10" s="315">
        <f t="shared" ref="K10" ca="1" si="13">IF(AND(H10="",B10&lt;&gt;""),TODAY()-E10,IF(AND(H10&lt;&gt;"",B10&lt;&gt;""),H10-E10,""))</f>
        <v>352</v>
      </c>
    </row>
    <row r="11" spans="1:11" s="283" customFormat="1" ht="30">
      <c r="A11" s="313">
        <v>50</v>
      </c>
      <c r="B11" s="314" t="s">
        <v>1834</v>
      </c>
      <c r="C11" s="318" t="s">
        <v>1625</v>
      </c>
      <c r="D11" s="313" t="s">
        <v>1626</v>
      </c>
      <c r="E11" s="498">
        <v>44390</v>
      </c>
      <c r="F11" s="498">
        <f t="shared" ref="F11" si="14">E11+10</f>
        <v>44400</v>
      </c>
      <c r="G11" s="313" t="s">
        <v>1823</v>
      </c>
      <c r="H11" s="313"/>
      <c r="I11" s="313"/>
      <c r="J11" s="313"/>
      <c r="K11" s="315">
        <f t="shared" ref="K11" ca="1" si="15">IF(AND(H11="",B11&lt;&gt;""),TODAY()-E11,IF(AND(H11&lt;&gt;"",B11&lt;&gt;""),H11-E11,""))</f>
        <v>352</v>
      </c>
    </row>
    <row r="12" spans="1:11" s="283" customFormat="1" ht="30">
      <c r="A12" s="313">
        <v>49</v>
      </c>
      <c r="B12" s="314" t="s">
        <v>1835</v>
      </c>
      <c r="C12" s="318" t="s">
        <v>1625</v>
      </c>
      <c r="D12" s="313" t="s">
        <v>1626</v>
      </c>
      <c r="E12" s="498">
        <v>44390</v>
      </c>
      <c r="F12" s="498">
        <f t="shared" ref="F12" si="16">E12+10</f>
        <v>44400</v>
      </c>
      <c r="G12" s="313" t="s">
        <v>1823</v>
      </c>
      <c r="H12" s="313"/>
      <c r="I12" s="313"/>
      <c r="J12" s="313"/>
      <c r="K12" s="315">
        <f t="shared" ref="K12" ca="1" si="17">IF(AND(H12="",B12&lt;&gt;""),TODAY()-E12,IF(AND(H12&lt;&gt;"",B12&lt;&gt;""),H12-E12,""))</f>
        <v>352</v>
      </c>
    </row>
    <row r="13" spans="1:11" s="283" customFormat="1" ht="30">
      <c r="A13" s="313">
        <v>48</v>
      </c>
      <c r="B13" s="314" t="s">
        <v>1836</v>
      </c>
      <c r="C13" s="318" t="s">
        <v>1625</v>
      </c>
      <c r="D13" s="313" t="s">
        <v>1626</v>
      </c>
      <c r="E13" s="498">
        <v>44390</v>
      </c>
      <c r="F13" s="498">
        <f t="shared" ref="F13" si="18">E13+10</f>
        <v>44400</v>
      </c>
      <c r="G13" s="313" t="s">
        <v>1823</v>
      </c>
      <c r="H13" s="313"/>
      <c r="I13" s="313"/>
      <c r="J13" s="313"/>
      <c r="K13" s="315">
        <f t="shared" ref="K13" ca="1" si="19">IF(AND(H13="",B13&lt;&gt;""),TODAY()-E13,IF(AND(H13&lt;&gt;"",B13&lt;&gt;""),H13-E13,""))</f>
        <v>352</v>
      </c>
    </row>
    <row r="14" spans="1:11" s="283" customFormat="1" ht="18.75">
      <c r="A14" s="313">
        <v>47</v>
      </c>
      <c r="B14" s="314" t="s">
        <v>1832</v>
      </c>
      <c r="C14" s="318" t="s">
        <v>1625</v>
      </c>
      <c r="D14" s="313" t="s">
        <v>1626</v>
      </c>
      <c r="E14" s="498">
        <v>44390</v>
      </c>
      <c r="F14" s="498">
        <f t="shared" ref="F14" si="20">E14+10</f>
        <v>44400</v>
      </c>
      <c r="G14" s="313" t="s">
        <v>1823</v>
      </c>
      <c r="H14" s="313"/>
      <c r="I14" s="313"/>
      <c r="J14" s="313"/>
      <c r="K14" s="315">
        <f t="shared" ref="K14" ca="1" si="21">IF(AND(H14="",B14&lt;&gt;""),TODAY()-E14,IF(AND(H14&lt;&gt;"",B14&lt;&gt;""),H14-E14,""))</f>
        <v>352</v>
      </c>
    </row>
    <row r="15" spans="1:11" s="283" customFormat="1" ht="45">
      <c r="A15" s="313">
        <v>46</v>
      </c>
      <c r="B15" s="314" t="s">
        <v>1831</v>
      </c>
      <c r="C15" s="318" t="s">
        <v>1625</v>
      </c>
      <c r="D15" s="313" t="s">
        <v>1626</v>
      </c>
      <c r="E15" s="498">
        <v>44390</v>
      </c>
      <c r="F15" s="498">
        <f t="shared" ref="F15:F21" si="22">E15+10</f>
        <v>44400</v>
      </c>
      <c r="G15" s="313" t="s">
        <v>1823</v>
      </c>
      <c r="H15" s="313"/>
      <c r="I15" s="313"/>
      <c r="J15" s="313"/>
      <c r="K15" s="315">
        <f t="shared" ref="K15:K21" ca="1" si="23">IF(AND(H15="",B15&lt;&gt;""),TODAY()-E15,IF(AND(H15&lt;&gt;"",B15&lt;&gt;""),H15-E15,""))</f>
        <v>352</v>
      </c>
    </row>
    <row r="16" spans="1:11" s="283" customFormat="1" ht="75">
      <c r="A16" s="313">
        <v>45</v>
      </c>
      <c r="B16" s="314" t="s">
        <v>1830</v>
      </c>
      <c r="C16" s="318" t="s">
        <v>1625</v>
      </c>
      <c r="D16" s="313" t="s">
        <v>1626</v>
      </c>
      <c r="E16" s="498">
        <v>44390</v>
      </c>
      <c r="F16" s="498">
        <f t="shared" si="22"/>
        <v>44400</v>
      </c>
      <c r="G16" s="313" t="s">
        <v>1823</v>
      </c>
      <c r="H16" s="313"/>
      <c r="I16" s="313"/>
      <c r="J16" s="313"/>
      <c r="K16" s="315">
        <f t="shared" ca="1" si="23"/>
        <v>352</v>
      </c>
    </row>
    <row r="17" spans="1:11" s="283" customFormat="1" ht="30">
      <c r="A17" s="313">
        <v>44</v>
      </c>
      <c r="B17" s="314" t="s">
        <v>1829</v>
      </c>
      <c r="C17" s="318" t="s">
        <v>1625</v>
      </c>
      <c r="D17" s="313" t="s">
        <v>1626</v>
      </c>
      <c r="E17" s="498">
        <v>44390</v>
      </c>
      <c r="F17" s="498">
        <f t="shared" si="22"/>
        <v>44400</v>
      </c>
      <c r="G17" s="313" t="s">
        <v>1823</v>
      </c>
      <c r="H17" s="313"/>
      <c r="I17" s="313"/>
      <c r="J17" s="313"/>
      <c r="K17" s="315">
        <f t="shared" ca="1" si="23"/>
        <v>352</v>
      </c>
    </row>
    <row r="18" spans="1:11" s="283" customFormat="1" ht="18.75">
      <c r="A18" s="313">
        <v>43</v>
      </c>
      <c r="B18" s="314" t="s">
        <v>1828</v>
      </c>
      <c r="C18" s="318" t="s">
        <v>1625</v>
      </c>
      <c r="D18" s="313" t="s">
        <v>1626</v>
      </c>
      <c r="E18" s="498">
        <v>44390</v>
      </c>
      <c r="F18" s="498">
        <f t="shared" si="22"/>
        <v>44400</v>
      </c>
      <c r="G18" s="313" t="s">
        <v>1823</v>
      </c>
      <c r="H18" s="313"/>
      <c r="I18" s="313"/>
      <c r="J18" s="313"/>
      <c r="K18" s="315">
        <f t="shared" ca="1" si="23"/>
        <v>352</v>
      </c>
    </row>
    <row r="19" spans="1:11" s="283" customFormat="1" ht="45">
      <c r="A19" s="313">
        <v>42</v>
      </c>
      <c r="B19" s="314" t="s">
        <v>1827</v>
      </c>
      <c r="C19" s="318" t="s">
        <v>1625</v>
      </c>
      <c r="D19" s="313" t="s">
        <v>1626</v>
      </c>
      <c r="E19" s="498">
        <v>44390</v>
      </c>
      <c r="F19" s="498">
        <f t="shared" si="22"/>
        <v>44400</v>
      </c>
      <c r="G19" s="313" t="s">
        <v>1823</v>
      </c>
      <c r="H19" s="313"/>
      <c r="I19" s="313"/>
      <c r="J19" s="313"/>
      <c r="K19" s="315">
        <f t="shared" ca="1" si="23"/>
        <v>352</v>
      </c>
    </row>
    <row r="20" spans="1:11" s="283" customFormat="1" ht="60">
      <c r="A20" s="313">
        <v>41</v>
      </c>
      <c r="B20" s="314" t="s">
        <v>1826</v>
      </c>
      <c r="C20" s="318" t="s">
        <v>1625</v>
      </c>
      <c r="D20" s="313" t="s">
        <v>1626</v>
      </c>
      <c r="E20" s="498">
        <v>44390</v>
      </c>
      <c r="F20" s="498">
        <f t="shared" si="22"/>
        <v>44400</v>
      </c>
      <c r="G20" s="313" t="s">
        <v>1823</v>
      </c>
      <c r="H20" s="313"/>
      <c r="I20" s="313"/>
      <c r="J20" s="313"/>
      <c r="K20" s="315">
        <f t="shared" ca="1" si="23"/>
        <v>352</v>
      </c>
    </row>
    <row r="21" spans="1:11" s="283" customFormat="1" ht="18.75" hidden="1">
      <c r="A21" s="313">
        <v>40</v>
      </c>
      <c r="B21" s="314" t="s">
        <v>1825</v>
      </c>
      <c r="C21" s="318" t="s">
        <v>1625</v>
      </c>
      <c r="D21" s="313" t="s">
        <v>1626</v>
      </c>
      <c r="E21" s="312">
        <v>44390</v>
      </c>
      <c r="F21" s="312">
        <f t="shared" si="22"/>
        <v>44400</v>
      </c>
      <c r="G21" s="313" t="s">
        <v>1823</v>
      </c>
      <c r="H21" s="312">
        <v>44390</v>
      </c>
      <c r="I21" s="313" t="s">
        <v>1823</v>
      </c>
      <c r="J21" s="313"/>
      <c r="K21" s="315">
        <f t="shared" ca="1" si="23"/>
        <v>0</v>
      </c>
    </row>
    <row r="22" spans="1:11" s="283" customFormat="1" ht="30" hidden="1">
      <c r="A22" s="313">
        <v>39</v>
      </c>
      <c r="B22" s="314" t="s">
        <v>1824</v>
      </c>
      <c r="C22" s="318" t="s">
        <v>1625</v>
      </c>
      <c r="D22" s="313" t="s">
        <v>1626</v>
      </c>
      <c r="E22" s="312">
        <v>44390</v>
      </c>
      <c r="F22" s="312">
        <f t="shared" ref="F22:F37" si="24">E22+10</f>
        <v>44400</v>
      </c>
      <c r="G22" s="313" t="s">
        <v>1823</v>
      </c>
      <c r="H22" s="312">
        <v>44394</v>
      </c>
      <c r="I22" s="313" t="s">
        <v>1610</v>
      </c>
      <c r="J22" s="313"/>
      <c r="K22" s="315">
        <f t="shared" ref="K22:K60" ca="1" si="25">IF(AND(H22="",B22&lt;&gt;""),TODAY()-E22,IF(AND(H22&lt;&gt;"",B22&lt;&gt;""),H22-E22,""))</f>
        <v>4</v>
      </c>
    </row>
    <row r="23" spans="1:11" s="283" customFormat="1" ht="30" hidden="1">
      <c r="A23" s="280">
        <v>38</v>
      </c>
      <c r="B23" s="282" t="s">
        <v>1818</v>
      </c>
      <c r="C23" s="317" t="s">
        <v>1598</v>
      </c>
      <c r="D23" s="280" t="s">
        <v>1599</v>
      </c>
      <c r="E23" s="298">
        <v>44312</v>
      </c>
      <c r="F23" s="298">
        <f t="shared" si="24"/>
        <v>44322</v>
      </c>
      <c r="G23" s="280" t="s">
        <v>1823</v>
      </c>
      <c r="H23" s="298">
        <v>44392</v>
      </c>
      <c r="I23" s="280" t="s">
        <v>1610</v>
      </c>
      <c r="J23" s="280"/>
      <c r="K23" s="294">
        <f t="shared" ca="1" si="25"/>
        <v>80</v>
      </c>
    </row>
    <row r="24" spans="1:11" s="283" customFormat="1" ht="18.75">
      <c r="A24" s="280">
        <v>37</v>
      </c>
      <c r="B24" s="282" t="s">
        <v>1821</v>
      </c>
      <c r="C24" s="317" t="s">
        <v>1668</v>
      </c>
      <c r="D24" s="280" t="s">
        <v>1615</v>
      </c>
      <c r="E24" s="499">
        <v>44124</v>
      </c>
      <c r="F24" s="500">
        <f t="shared" si="24"/>
        <v>44134</v>
      </c>
      <c r="G24" s="280" t="s">
        <v>1610</v>
      </c>
      <c r="H24" s="280"/>
      <c r="I24" s="280"/>
      <c r="J24" s="280"/>
      <c r="K24" s="294">
        <f t="shared" ca="1" si="25"/>
        <v>618</v>
      </c>
    </row>
    <row r="25" spans="1:11" s="283" customFormat="1" ht="18.75" hidden="1">
      <c r="A25" s="280">
        <v>36</v>
      </c>
      <c r="B25" s="282" t="s">
        <v>1687</v>
      </c>
      <c r="C25" s="317" t="s">
        <v>1668</v>
      </c>
      <c r="D25" s="280" t="s">
        <v>1615</v>
      </c>
      <c r="E25" s="298">
        <v>44379</v>
      </c>
      <c r="F25" s="298">
        <f t="shared" si="24"/>
        <v>44389</v>
      </c>
      <c r="G25" s="280" t="s">
        <v>1610</v>
      </c>
      <c r="H25" s="298">
        <v>44382</v>
      </c>
      <c r="I25" s="280" t="s">
        <v>1610</v>
      </c>
      <c r="J25" s="280"/>
      <c r="K25" s="294">
        <f t="shared" ca="1" si="25"/>
        <v>3</v>
      </c>
    </row>
    <row r="26" spans="1:11" s="283" customFormat="1" ht="18.75" hidden="1">
      <c r="A26" s="280">
        <v>35</v>
      </c>
      <c r="B26" s="282" t="s">
        <v>1688</v>
      </c>
      <c r="C26" s="317" t="s">
        <v>1668</v>
      </c>
      <c r="D26" s="280" t="s">
        <v>1615</v>
      </c>
      <c r="E26" s="298">
        <v>44379</v>
      </c>
      <c r="F26" s="298">
        <f t="shared" si="24"/>
        <v>44389</v>
      </c>
      <c r="G26" s="280" t="s">
        <v>1610</v>
      </c>
      <c r="H26" s="298">
        <v>44382</v>
      </c>
      <c r="I26" s="280" t="s">
        <v>1610</v>
      </c>
      <c r="J26" s="280"/>
      <c r="K26" s="294">
        <f t="shared" ca="1" si="25"/>
        <v>3</v>
      </c>
    </row>
    <row r="27" spans="1:11" s="283" customFormat="1" ht="30">
      <c r="A27" s="280">
        <v>34</v>
      </c>
      <c r="B27" s="282" t="s">
        <v>1683</v>
      </c>
      <c r="C27" s="317" t="s">
        <v>1668</v>
      </c>
      <c r="D27" s="280" t="s">
        <v>1615</v>
      </c>
      <c r="E27" s="500">
        <v>44381</v>
      </c>
      <c r="F27" s="500">
        <f t="shared" si="24"/>
        <v>44391</v>
      </c>
      <c r="G27" s="280" t="s">
        <v>1823</v>
      </c>
      <c r="H27" s="280"/>
      <c r="I27" s="280"/>
      <c r="J27" s="280"/>
      <c r="K27" s="294">
        <f t="shared" ca="1" si="25"/>
        <v>361</v>
      </c>
    </row>
    <row r="28" spans="1:11" s="283" customFormat="1" ht="45" hidden="1">
      <c r="A28" s="280">
        <v>33</v>
      </c>
      <c r="B28" s="282" t="s">
        <v>1681</v>
      </c>
      <c r="C28" s="317" t="s">
        <v>1668</v>
      </c>
      <c r="D28" s="280" t="s">
        <v>1615</v>
      </c>
      <c r="E28" s="298">
        <v>44381</v>
      </c>
      <c r="F28" s="298">
        <f t="shared" si="24"/>
        <v>44391</v>
      </c>
      <c r="G28" s="280" t="s">
        <v>1823</v>
      </c>
      <c r="H28" s="298">
        <v>44382</v>
      </c>
      <c r="I28" s="280" t="s">
        <v>1610</v>
      </c>
      <c r="J28" s="280"/>
      <c r="K28" s="294">
        <f t="shared" ca="1" si="25"/>
        <v>1</v>
      </c>
    </row>
    <row r="29" spans="1:11" s="283" customFormat="1" ht="30" hidden="1">
      <c r="A29" s="280">
        <v>32</v>
      </c>
      <c r="B29" s="282" t="s">
        <v>1680</v>
      </c>
      <c r="C29" s="317" t="s">
        <v>1668</v>
      </c>
      <c r="D29" s="280" t="s">
        <v>1615</v>
      </c>
      <c r="E29" s="298">
        <v>44379</v>
      </c>
      <c r="F29" s="298">
        <f t="shared" si="24"/>
        <v>44389</v>
      </c>
      <c r="G29" s="280" t="s">
        <v>1823</v>
      </c>
      <c r="H29" s="298">
        <v>44380</v>
      </c>
      <c r="I29" s="280" t="s">
        <v>1610</v>
      </c>
      <c r="J29" s="280"/>
      <c r="K29" s="294">
        <f t="shared" ca="1" si="25"/>
        <v>1</v>
      </c>
    </row>
    <row r="30" spans="1:11" hidden="1">
      <c r="A30" s="280">
        <v>31</v>
      </c>
      <c r="B30" s="282" t="s">
        <v>1676</v>
      </c>
      <c r="C30" s="317" t="s">
        <v>1668</v>
      </c>
      <c r="D30" s="280" t="s">
        <v>1615</v>
      </c>
      <c r="E30" s="298">
        <v>44379</v>
      </c>
      <c r="F30" s="298">
        <f t="shared" si="24"/>
        <v>44389</v>
      </c>
      <c r="G30" s="280" t="s">
        <v>1610</v>
      </c>
      <c r="H30" s="298">
        <v>44382</v>
      </c>
      <c r="I30" s="280" t="s">
        <v>1610</v>
      </c>
      <c r="J30" s="280"/>
      <c r="K30" s="294">
        <f t="shared" ca="1" si="25"/>
        <v>3</v>
      </c>
    </row>
    <row r="31" spans="1:11" hidden="1">
      <c r="A31" s="280">
        <v>30</v>
      </c>
      <c r="B31" s="282" t="s">
        <v>1678</v>
      </c>
      <c r="C31" s="317" t="s">
        <v>1668</v>
      </c>
      <c r="D31" s="280" t="s">
        <v>1615</v>
      </c>
      <c r="E31" s="298">
        <v>44379</v>
      </c>
      <c r="F31" s="298">
        <f t="shared" si="24"/>
        <v>44389</v>
      </c>
      <c r="G31" s="280" t="s">
        <v>1823</v>
      </c>
      <c r="H31" s="298">
        <v>44380</v>
      </c>
      <c r="I31" s="280" t="s">
        <v>1610</v>
      </c>
      <c r="J31" s="280"/>
      <c r="K31" s="294">
        <f t="shared" ca="1" si="25"/>
        <v>1</v>
      </c>
    </row>
    <row r="32" spans="1:11" hidden="1">
      <c r="A32" s="280">
        <v>29</v>
      </c>
      <c r="B32" s="282" t="s">
        <v>1679</v>
      </c>
      <c r="C32" s="317" t="s">
        <v>1668</v>
      </c>
      <c r="D32" s="280" t="s">
        <v>1615</v>
      </c>
      <c r="E32" s="298">
        <v>44379</v>
      </c>
      <c r="F32" s="298">
        <f t="shared" si="24"/>
        <v>44389</v>
      </c>
      <c r="G32" s="280" t="s">
        <v>1823</v>
      </c>
      <c r="H32" s="298">
        <v>44380</v>
      </c>
      <c r="I32" s="280" t="s">
        <v>1610</v>
      </c>
      <c r="J32" s="280"/>
      <c r="K32" s="294">
        <f t="shared" ca="1" si="25"/>
        <v>1</v>
      </c>
    </row>
    <row r="33" spans="1:11" s="304" customFormat="1" hidden="1">
      <c r="A33" s="280">
        <v>28</v>
      </c>
      <c r="B33" s="282" t="s">
        <v>1677</v>
      </c>
      <c r="C33" s="317" t="s">
        <v>1668</v>
      </c>
      <c r="D33" s="280" t="s">
        <v>1615</v>
      </c>
      <c r="E33" s="298">
        <v>44379</v>
      </c>
      <c r="F33" s="298">
        <f t="shared" si="24"/>
        <v>44389</v>
      </c>
      <c r="G33" s="280" t="s">
        <v>1610</v>
      </c>
      <c r="H33" s="298">
        <v>44382</v>
      </c>
      <c r="I33" s="280" t="s">
        <v>1610</v>
      </c>
      <c r="J33" s="280"/>
      <c r="K33" s="294">
        <f t="shared" ca="1" si="25"/>
        <v>3</v>
      </c>
    </row>
    <row r="34" spans="1:11" s="304" customFormat="1" hidden="1">
      <c r="A34" s="280">
        <v>27</v>
      </c>
      <c r="B34" s="282" t="s">
        <v>1682</v>
      </c>
      <c r="C34" s="317" t="s">
        <v>1668</v>
      </c>
      <c r="D34" s="280" t="s">
        <v>1615</v>
      </c>
      <c r="E34" s="298">
        <v>44379</v>
      </c>
      <c r="F34" s="298">
        <f t="shared" si="24"/>
        <v>44389</v>
      </c>
      <c r="G34" s="280" t="s">
        <v>1610</v>
      </c>
      <c r="H34" s="298">
        <v>44382</v>
      </c>
      <c r="I34" s="280" t="s">
        <v>1610</v>
      </c>
      <c r="J34" s="280"/>
      <c r="K34" s="294">
        <f t="shared" ca="1" si="25"/>
        <v>3</v>
      </c>
    </row>
    <row r="35" spans="1:11" ht="47.25">
      <c r="A35" s="280">
        <v>26</v>
      </c>
      <c r="B35" s="282" t="s">
        <v>1675</v>
      </c>
      <c r="C35" s="317" t="s">
        <v>1587</v>
      </c>
      <c r="D35" s="280" t="s">
        <v>1586</v>
      </c>
      <c r="E35" s="500">
        <v>44377</v>
      </c>
      <c r="F35" s="500">
        <f t="shared" si="24"/>
        <v>44387</v>
      </c>
      <c r="G35" s="280" t="s">
        <v>1823</v>
      </c>
      <c r="H35" s="280"/>
      <c r="I35" s="280"/>
      <c r="J35" s="280"/>
      <c r="K35" s="294">
        <f t="shared" ca="1" si="25"/>
        <v>365</v>
      </c>
    </row>
    <row r="36" spans="1:11" s="304" customFormat="1" ht="47.25" hidden="1">
      <c r="A36" s="280">
        <v>25</v>
      </c>
      <c r="B36" s="282" t="s">
        <v>1674</v>
      </c>
      <c r="C36" s="317" t="s">
        <v>1587</v>
      </c>
      <c r="D36" s="280" t="s">
        <v>1586</v>
      </c>
      <c r="E36" s="298">
        <v>44377</v>
      </c>
      <c r="F36" s="298">
        <f t="shared" si="24"/>
        <v>44387</v>
      </c>
      <c r="G36" s="280" t="s">
        <v>1823</v>
      </c>
      <c r="H36" s="298">
        <v>44379</v>
      </c>
      <c r="I36" s="280" t="s">
        <v>1610</v>
      </c>
      <c r="J36" s="280"/>
      <c r="K36" s="294">
        <f t="shared" ca="1" si="25"/>
        <v>2</v>
      </c>
    </row>
    <row r="37" spans="1:11" ht="47.25">
      <c r="A37" s="280">
        <v>24</v>
      </c>
      <c r="B37" s="282" t="s">
        <v>1673</v>
      </c>
      <c r="C37" s="317" t="s">
        <v>1587</v>
      </c>
      <c r="D37" s="280" t="s">
        <v>1586</v>
      </c>
      <c r="E37" s="500">
        <v>44377</v>
      </c>
      <c r="F37" s="500">
        <f t="shared" si="24"/>
        <v>44387</v>
      </c>
      <c r="G37" s="280" t="s">
        <v>1823</v>
      </c>
      <c r="H37" s="280"/>
      <c r="I37" s="280"/>
      <c r="J37" s="280"/>
      <c r="K37" s="294">
        <f t="shared" ca="1" si="25"/>
        <v>365</v>
      </c>
    </row>
    <row r="38" spans="1:11">
      <c r="A38" s="280">
        <v>23</v>
      </c>
      <c r="B38" s="282" t="s">
        <v>1620</v>
      </c>
      <c r="C38" s="317" t="s">
        <v>1598</v>
      </c>
      <c r="D38" s="280" t="s">
        <v>1605</v>
      </c>
      <c r="E38" s="500">
        <v>44358</v>
      </c>
      <c r="F38" s="500"/>
      <c r="G38" s="280" t="s">
        <v>1823</v>
      </c>
      <c r="H38" s="280"/>
      <c r="I38" s="280"/>
      <c r="J38" s="280"/>
      <c r="K38" s="294">
        <f t="shared" ca="1" si="25"/>
        <v>384</v>
      </c>
    </row>
    <row r="39" spans="1:11" ht="30">
      <c r="A39" s="280">
        <v>22</v>
      </c>
      <c r="B39" s="282" t="s">
        <v>1628</v>
      </c>
      <c r="C39" s="317" t="s">
        <v>1625</v>
      </c>
      <c r="D39" s="280" t="s">
        <v>1626</v>
      </c>
      <c r="E39" s="500">
        <v>44358</v>
      </c>
      <c r="F39" s="500"/>
      <c r="G39" s="280" t="s">
        <v>1823</v>
      </c>
      <c r="H39" s="298">
        <v>44460</v>
      </c>
      <c r="I39" s="280" t="s">
        <v>1823</v>
      </c>
      <c r="J39" s="299" t="s">
        <v>1627</v>
      </c>
      <c r="K39" s="294">
        <f t="shared" ca="1" si="25"/>
        <v>102</v>
      </c>
    </row>
    <row r="40" spans="1:11" hidden="1">
      <c r="A40" s="280">
        <v>21</v>
      </c>
      <c r="B40" s="282" t="s">
        <v>1684</v>
      </c>
      <c r="C40" s="317" t="s">
        <v>1668</v>
      </c>
      <c r="D40" s="280" t="s">
        <v>1615</v>
      </c>
      <c r="E40" s="289">
        <v>44356</v>
      </c>
      <c r="F40" s="289">
        <v>44362</v>
      </c>
      <c r="G40" s="287" t="s">
        <v>1823</v>
      </c>
      <c r="H40" s="292">
        <v>44387</v>
      </c>
      <c r="I40" s="280" t="s">
        <v>1610</v>
      </c>
      <c r="J40" s="280"/>
      <c r="K40" s="294">
        <f t="shared" ca="1" si="25"/>
        <v>31</v>
      </c>
    </row>
    <row r="41" spans="1:11" hidden="1">
      <c r="A41" s="280">
        <v>20</v>
      </c>
      <c r="B41" s="282" t="s">
        <v>1617</v>
      </c>
      <c r="C41" s="317" t="s">
        <v>1668</v>
      </c>
      <c r="D41" s="280" t="s">
        <v>1615</v>
      </c>
      <c r="E41" s="289">
        <v>44356</v>
      </c>
      <c r="F41" s="289">
        <v>44362</v>
      </c>
      <c r="G41" s="287" t="s">
        <v>1823</v>
      </c>
      <c r="H41" s="292">
        <v>44370</v>
      </c>
      <c r="I41" s="280" t="s">
        <v>1610</v>
      </c>
      <c r="J41" s="280"/>
      <c r="K41" s="294">
        <f t="shared" ca="1" si="25"/>
        <v>14</v>
      </c>
    </row>
    <row r="42" spans="1:11" hidden="1">
      <c r="A42" s="280">
        <v>19</v>
      </c>
      <c r="B42" s="288" t="s">
        <v>1588</v>
      </c>
      <c r="C42" s="319" t="s">
        <v>1623</v>
      </c>
      <c r="D42" s="287" t="s">
        <v>1624</v>
      </c>
      <c r="E42" s="289">
        <v>44355</v>
      </c>
      <c r="F42" s="289">
        <v>44359</v>
      </c>
      <c r="G42" s="287" t="s">
        <v>1823</v>
      </c>
      <c r="H42" s="289">
        <v>44376</v>
      </c>
      <c r="I42" s="287" t="s">
        <v>1610</v>
      </c>
      <c r="J42" s="287"/>
      <c r="K42" s="297">
        <f t="shared" ca="1" si="25"/>
        <v>21</v>
      </c>
    </row>
    <row r="43" spans="1:11" hidden="1">
      <c r="A43" s="280">
        <v>18</v>
      </c>
      <c r="B43" s="288" t="s">
        <v>1588</v>
      </c>
      <c r="C43" s="319" t="s">
        <v>1590</v>
      </c>
      <c r="D43" s="287" t="s">
        <v>1591</v>
      </c>
      <c r="E43" s="289">
        <v>44355</v>
      </c>
      <c r="F43" s="289">
        <v>44359</v>
      </c>
      <c r="G43" s="287" t="s">
        <v>1823</v>
      </c>
      <c r="H43" s="289">
        <v>44372</v>
      </c>
      <c r="I43" s="287" t="s">
        <v>1610</v>
      </c>
      <c r="J43" s="287"/>
      <c r="K43" s="297">
        <f t="shared" ca="1" si="25"/>
        <v>17</v>
      </c>
    </row>
    <row r="44" spans="1:11" ht="30">
      <c r="A44" s="280">
        <v>17</v>
      </c>
      <c r="B44" s="291" t="s">
        <v>1611</v>
      </c>
      <c r="C44" s="320" t="s">
        <v>1598</v>
      </c>
      <c r="D44" s="290" t="s">
        <v>1599</v>
      </c>
      <c r="E44" s="501">
        <v>44350</v>
      </c>
      <c r="F44" s="501">
        <v>44356</v>
      </c>
      <c r="G44" s="290" t="s">
        <v>1823</v>
      </c>
      <c r="H44" s="290"/>
      <c r="I44" s="290"/>
      <c r="J44" s="290" t="s">
        <v>1612</v>
      </c>
      <c r="K44" s="296">
        <f t="shared" ca="1" si="25"/>
        <v>392</v>
      </c>
    </row>
    <row r="45" spans="1:11" ht="45">
      <c r="A45" s="280">
        <v>16</v>
      </c>
      <c r="B45" s="291" t="s">
        <v>1608</v>
      </c>
      <c r="C45" s="320" t="s">
        <v>1598</v>
      </c>
      <c r="D45" s="290" t="s">
        <v>1599</v>
      </c>
      <c r="E45" s="501">
        <v>44350</v>
      </c>
      <c r="F45" s="501">
        <v>44356</v>
      </c>
      <c r="G45" s="290" t="s">
        <v>1823</v>
      </c>
      <c r="H45" s="290"/>
      <c r="I45" s="290"/>
      <c r="J45" s="290"/>
      <c r="K45" s="296">
        <f t="shared" ca="1" si="25"/>
        <v>392</v>
      </c>
    </row>
    <row r="46" spans="1:11" ht="45">
      <c r="A46" s="280">
        <v>15</v>
      </c>
      <c r="B46" s="291" t="s">
        <v>1607</v>
      </c>
      <c r="C46" s="320" t="s">
        <v>1598</v>
      </c>
      <c r="D46" s="290" t="s">
        <v>1599</v>
      </c>
      <c r="E46" s="501">
        <v>44350</v>
      </c>
      <c r="F46" s="501">
        <v>44356</v>
      </c>
      <c r="G46" s="290" t="s">
        <v>1823</v>
      </c>
      <c r="H46" s="290"/>
      <c r="I46" s="290"/>
      <c r="J46" s="290"/>
      <c r="K46" s="296">
        <f t="shared" ca="1" si="25"/>
        <v>392</v>
      </c>
    </row>
    <row r="47" spans="1:11">
      <c r="A47" s="280">
        <v>14</v>
      </c>
      <c r="B47" s="282" t="s">
        <v>1614</v>
      </c>
      <c r="C47" s="317" t="s">
        <v>1668</v>
      </c>
      <c r="D47" s="280" t="s">
        <v>1615</v>
      </c>
      <c r="E47" s="499">
        <v>44350</v>
      </c>
      <c r="F47" s="499">
        <v>44353</v>
      </c>
      <c r="G47" s="287" t="s">
        <v>1823</v>
      </c>
      <c r="H47" s="280"/>
      <c r="I47" s="280"/>
      <c r="J47" s="280"/>
      <c r="K47" s="294">
        <f t="shared" ca="1" si="25"/>
        <v>392</v>
      </c>
    </row>
    <row r="48" spans="1:11" hidden="1">
      <c r="A48" s="280">
        <v>13</v>
      </c>
      <c r="B48" s="282" t="s">
        <v>1616</v>
      </c>
      <c r="C48" s="317" t="s">
        <v>1668</v>
      </c>
      <c r="D48" s="280" t="s">
        <v>1615</v>
      </c>
      <c r="E48" s="289">
        <v>44350</v>
      </c>
      <c r="F48" s="289">
        <v>44353</v>
      </c>
      <c r="G48" s="287" t="s">
        <v>1823</v>
      </c>
      <c r="H48" s="292">
        <v>44359</v>
      </c>
      <c r="I48" s="280" t="s">
        <v>1610</v>
      </c>
      <c r="J48" s="280"/>
      <c r="K48" s="294">
        <f t="shared" ca="1" si="25"/>
        <v>9</v>
      </c>
    </row>
    <row r="49" spans="1:11" ht="30" hidden="1">
      <c r="A49" s="280">
        <v>12</v>
      </c>
      <c r="B49" s="291" t="s">
        <v>1606</v>
      </c>
      <c r="C49" s="320" t="s">
        <v>1598</v>
      </c>
      <c r="D49" s="290" t="s">
        <v>1609</v>
      </c>
      <c r="E49" s="292">
        <v>44350</v>
      </c>
      <c r="F49" s="292">
        <v>44356</v>
      </c>
      <c r="G49" s="290" t="s">
        <v>1823</v>
      </c>
      <c r="H49" s="292">
        <v>44356</v>
      </c>
      <c r="I49" s="290" t="s">
        <v>1610</v>
      </c>
      <c r="J49" s="290"/>
      <c r="K49" s="296">
        <f t="shared" ca="1" si="25"/>
        <v>6</v>
      </c>
    </row>
    <row r="50" spans="1:11" ht="30" hidden="1">
      <c r="A50" s="280">
        <v>11</v>
      </c>
      <c r="B50" s="291" t="s">
        <v>1604</v>
      </c>
      <c r="C50" s="320" t="s">
        <v>1598</v>
      </c>
      <c r="D50" s="290" t="s">
        <v>1605</v>
      </c>
      <c r="E50" s="292">
        <v>44350</v>
      </c>
      <c r="F50" s="292">
        <v>44354</v>
      </c>
      <c r="G50" s="290" t="s">
        <v>1823</v>
      </c>
      <c r="H50" s="292">
        <v>44354</v>
      </c>
      <c r="I50" s="290" t="s">
        <v>1823</v>
      </c>
      <c r="J50" s="290"/>
      <c r="K50" s="296">
        <f t="shared" ca="1" si="25"/>
        <v>4</v>
      </c>
    </row>
    <row r="51" spans="1:11" ht="30" hidden="1">
      <c r="A51" s="280">
        <v>10</v>
      </c>
      <c r="B51" s="291" t="s">
        <v>1602</v>
      </c>
      <c r="C51" s="320" t="s">
        <v>1598</v>
      </c>
      <c r="D51" s="290" t="s">
        <v>1605</v>
      </c>
      <c r="E51" s="292">
        <v>44350</v>
      </c>
      <c r="F51" s="292">
        <v>44354</v>
      </c>
      <c r="G51" s="290" t="s">
        <v>1823</v>
      </c>
      <c r="H51" s="292">
        <v>44354</v>
      </c>
      <c r="I51" s="290" t="s">
        <v>1823</v>
      </c>
      <c r="J51" s="290"/>
      <c r="K51" s="296">
        <f t="shared" ca="1" si="25"/>
        <v>4</v>
      </c>
    </row>
    <row r="52" spans="1:11" ht="30" hidden="1">
      <c r="A52" s="280">
        <v>9</v>
      </c>
      <c r="B52" s="291" t="s">
        <v>1603</v>
      </c>
      <c r="C52" s="320" t="s">
        <v>1598</v>
      </c>
      <c r="D52" s="290" t="s">
        <v>1605</v>
      </c>
      <c r="E52" s="292">
        <v>44350</v>
      </c>
      <c r="F52" s="292">
        <v>44354</v>
      </c>
      <c r="G52" s="290" t="s">
        <v>1823</v>
      </c>
      <c r="H52" s="292">
        <v>44354</v>
      </c>
      <c r="I52" s="290" t="s">
        <v>1823</v>
      </c>
      <c r="J52" s="290"/>
      <c r="K52" s="296">
        <f t="shared" ca="1" si="25"/>
        <v>4</v>
      </c>
    </row>
    <row r="53" spans="1:11" ht="105" hidden="1">
      <c r="A53" s="280">
        <v>8</v>
      </c>
      <c r="B53" s="291" t="s">
        <v>1601</v>
      </c>
      <c r="C53" s="320" t="s">
        <v>1598</v>
      </c>
      <c r="D53" s="290" t="s">
        <v>1599</v>
      </c>
      <c r="E53" s="292">
        <v>44312</v>
      </c>
      <c r="F53" s="290"/>
      <c r="G53" s="290" t="s">
        <v>1823</v>
      </c>
      <c r="H53" s="292">
        <f>E53+5</f>
        <v>44317</v>
      </c>
      <c r="I53" s="290" t="s">
        <v>1823</v>
      </c>
      <c r="J53" s="290" t="s">
        <v>1820</v>
      </c>
      <c r="K53" s="296">
        <f t="shared" ca="1" si="25"/>
        <v>5</v>
      </c>
    </row>
    <row r="54" spans="1:11" ht="45" hidden="1">
      <c r="A54" s="280">
        <v>7</v>
      </c>
      <c r="B54" s="291" t="s">
        <v>1600</v>
      </c>
      <c r="C54" s="320" t="s">
        <v>1598</v>
      </c>
      <c r="D54" s="290" t="s">
        <v>1599</v>
      </c>
      <c r="E54" s="292">
        <v>44312</v>
      </c>
      <c r="F54" s="290"/>
      <c r="G54" s="290" t="s">
        <v>1823</v>
      </c>
      <c r="H54" s="292">
        <f>E54+5</f>
        <v>44317</v>
      </c>
      <c r="I54" s="290" t="s">
        <v>1823</v>
      </c>
      <c r="J54" s="290" t="s">
        <v>1820</v>
      </c>
      <c r="K54" s="296">
        <f t="shared" ca="1" si="25"/>
        <v>5</v>
      </c>
    </row>
    <row r="55" spans="1:11" hidden="1">
      <c r="A55" s="280">
        <v>6</v>
      </c>
      <c r="B55" s="291" t="s">
        <v>1597</v>
      </c>
      <c r="C55" s="320" t="s">
        <v>1598</v>
      </c>
      <c r="D55" s="290" t="s">
        <v>1599</v>
      </c>
      <c r="E55" s="292">
        <v>44312</v>
      </c>
      <c r="F55" s="290"/>
      <c r="G55" s="290" t="s">
        <v>1823</v>
      </c>
      <c r="H55" s="292">
        <f>E55</f>
        <v>44312</v>
      </c>
      <c r="I55" s="290" t="s">
        <v>1823</v>
      </c>
      <c r="J55" s="290" t="s">
        <v>1819</v>
      </c>
      <c r="K55" s="296">
        <f t="shared" ca="1" si="25"/>
        <v>0</v>
      </c>
    </row>
    <row r="56" spans="1:11" ht="47.25" hidden="1">
      <c r="A56" s="280">
        <v>5</v>
      </c>
      <c r="B56" s="285" t="s">
        <v>1588</v>
      </c>
      <c r="C56" s="321" t="s">
        <v>1587</v>
      </c>
      <c r="D56" s="284" t="s">
        <v>1586</v>
      </c>
      <c r="E56" s="286">
        <v>44305</v>
      </c>
      <c r="F56" s="286">
        <v>44307</v>
      </c>
      <c r="G56" s="284" t="s">
        <v>1823</v>
      </c>
      <c r="H56" s="312">
        <v>44372</v>
      </c>
      <c r="I56" s="284" t="s">
        <v>1610</v>
      </c>
      <c r="J56" s="284"/>
      <c r="K56" s="295">
        <f t="shared" ca="1" si="25"/>
        <v>67</v>
      </c>
    </row>
    <row r="57" spans="1:11" s="304" customFormat="1">
      <c r="A57" s="280">
        <v>4</v>
      </c>
      <c r="B57" s="282" t="s">
        <v>1618</v>
      </c>
      <c r="C57" s="317" t="s">
        <v>1668</v>
      </c>
      <c r="D57" s="280" t="s">
        <v>1615</v>
      </c>
      <c r="E57" s="499">
        <v>44295</v>
      </c>
      <c r="F57" s="500"/>
      <c r="G57" s="287" t="s">
        <v>1823</v>
      </c>
      <c r="H57" s="280"/>
      <c r="I57" s="280"/>
      <c r="J57" s="280"/>
      <c r="K57" s="294">
        <f t="shared" ca="1" si="25"/>
        <v>447</v>
      </c>
    </row>
    <row r="58" spans="1:11">
      <c r="A58" s="280">
        <v>3</v>
      </c>
      <c r="B58" s="282" t="s">
        <v>1629</v>
      </c>
      <c r="C58" s="317" t="s">
        <v>1668</v>
      </c>
      <c r="D58" s="280" t="s">
        <v>1615</v>
      </c>
      <c r="E58" s="499">
        <v>44295</v>
      </c>
      <c r="F58" s="500"/>
      <c r="G58" s="287" t="s">
        <v>1823</v>
      </c>
      <c r="H58" s="280"/>
      <c r="I58" s="280"/>
      <c r="J58" s="280" t="s">
        <v>1619</v>
      </c>
      <c r="K58" s="294">
        <f t="shared" ca="1" si="25"/>
        <v>447</v>
      </c>
    </row>
    <row r="59" spans="1:11">
      <c r="A59" s="280">
        <v>2</v>
      </c>
      <c r="B59" s="282" t="s">
        <v>1622</v>
      </c>
      <c r="C59" s="317" t="s">
        <v>1623</v>
      </c>
      <c r="D59" s="280" t="s">
        <v>1624</v>
      </c>
      <c r="E59" s="499">
        <v>43717</v>
      </c>
      <c r="F59" s="500"/>
      <c r="G59" s="280" t="s">
        <v>1823</v>
      </c>
      <c r="H59" s="280"/>
      <c r="I59" s="280"/>
      <c r="J59" s="280"/>
      <c r="K59" s="294">
        <f t="shared" ca="1" si="25"/>
        <v>1025</v>
      </c>
    </row>
    <row r="60" spans="1:11" hidden="1">
      <c r="A60" s="280">
        <v>1</v>
      </c>
      <c r="B60" s="282" t="s">
        <v>1685</v>
      </c>
      <c r="C60" s="317" t="s">
        <v>1590</v>
      </c>
      <c r="D60" s="280" t="s">
        <v>1591</v>
      </c>
      <c r="E60" s="289">
        <v>43717</v>
      </c>
      <c r="F60" s="280"/>
      <c r="G60" s="280" t="s">
        <v>1823</v>
      </c>
      <c r="H60" s="289">
        <v>44410</v>
      </c>
      <c r="I60" s="280" t="s">
        <v>1823</v>
      </c>
      <c r="J60" s="280" t="s">
        <v>1686</v>
      </c>
      <c r="K60" s="294">
        <f t="shared" ca="1" si="25"/>
        <v>693</v>
      </c>
    </row>
  </sheetData>
  <autoFilter ref="A3:K60" xr:uid="{5FACCCBD-5661-420F-AB0C-459F2615D0AD}">
    <filterColumn colId="8">
      <filters blank="1"/>
    </filterColumn>
  </autoFilter>
  <mergeCells count="1">
    <mergeCell ref="A2:K2"/>
  </mergeCells>
  <dataValidations count="5">
    <dataValidation type="list" allowBlank="1" showInputMessage="1" showErrorMessage="1" sqref="I61:I1048576" xr:uid="{A2F19B60-DF34-40E5-8B3C-D9C76EBBF109}">
      <formula1>"Developer End,Self"</formula1>
    </dataValidation>
    <dataValidation type="date" operator="greaterThanOrEqual" allowBlank="1" showInputMessage="1" showErrorMessage="1" sqref="H8 F39:F47 F35 F57:F60 H36 H56 H28:H34 H47:H48 H60 H25:H26 F27:F31 E54:E1048576 E25:E51 H21:H22 F4:F24 E3:E23 H4 H39:H42" xr:uid="{B2D2077A-18D8-46A3-869C-5E2162965203}">
      <formula1>44287</formula1>
    </dataValidation>
    <dataValidation type="date" operator="greaterThanOrEqual" allowBlank="1" showInputMessage="1" showErrorMessage="1" sqref="E52:E53 E24" xr:uid="{EDAB5F01-5FEC-433A-99BE-258F01B58987}">
      <formula1>43556</formula1>
    </dataValidation>
    <dataValidation type="list" allowBlank="1" showInputMessage="1" showErrorMessage="1" sqref="A4:A60" xr:uid="{DB2A3AAF-E715-4807-A567-E67FAD189BEC}">
      <formula1>$A$1</formula1>
    </dataValidation>
    <dataValidation type="list" allowBlank="1" showInputMessage="1" showErrorMessage="1" sqref="I4:I60 G4:G60" xr:uid="{1374262C-70AB-41F1-9853-2EF3C30C9C76}">
      <formula1>"Sanjeev Ji,Self"</formula1>
    </dataValidation>
  </dataValidation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646-6F7C-4688-B1FB-C5A4F65A81AE}">
  <sheetPr codeName="Sheet12"/>
  <dimension ref="A1:V84"/>
  <sheetViews>
    <sheetView workbookViewId="0">
      <pane xSplit="10" ySplit="1" topLeftCell="K2" activePane="bottomRight" state="frozen"/>
      <selection pane="topRight" activeCell="K1" sqref="K1"/>
      <selection pane="bottomLeft" activeCell="A2" sqref="A2"/>
      <selection pane="bottomRight" activeCell="K1" sqref="K1"/>
    </sheetView>
  </sheetViews>
  <sheetFormatPr defaultRowHeight="15" outlineLevelCol="1"/>
  <cols>
    <col min="1" max="1" width="10.28515625" bestFit="1" customWidth="1"/>
    <col min="2" max="2" width="14.42578125" hidden="1" customWidth="1" outlineLevel="1"/>
    <col min="3" max="3" width="8.85546875" hidden="1" customWidth="1" outlineLevel="1"/>
    <col min="4" max="4" width="11" hidden="1" customWidth="1" outlineLevel="1"/>
    <col min="5" max="5" width="7.85546875" hidden="1" customWidth="1" outlineLevel="1"/>
    <col min="6" max="6" width="11.140625" hidden="1" customWidth="1" outlineLevel="1"/>
    <col min="7" max="7" width="9.140625" hidden="1" customWidth="1" outlineLevel="1" collapsed="1"/>
    <col min="8" max="9" width="9.140625" hidden="1" customWidth="1" outlineLevel="1"/>
    <col min="10" max="10" width="23.140625" bestFit="1" customWidth="1" collapsed="1"/>
    <col min="11" max="11" width="16" bestFit="1" customWidth="1"/>
    <col min="12" max="12" width="13.85546875" bestFit="1" customWidth="1"/>
    <col min="13" max="13" width="8.42578125" bestFit="1" customWidth="1"/>
    <col min="14" max="14" width="2.5703125" bestFit="1" customWidth="1"/>
    <col min="15" max="15" width="88.7109375" bestFit="1" customWidth="1"/>
    <col min="16" max="16" width="12.140625" hidden="1" customWidth="1"/>
    <col min="17" max="17" width="47.7109375" bestFit="1" customWidth="1"/>
    <col min="18" max="18" width="137.140625" bestFit="1" customWidth="1"/>
    <col min="19" max="19" width="48.42578125" bestFit="1" customWidth="1"/>
    <col min="20" max="20" width="48.140625" bestFit="1" customWidth="1"/>
    <col min="21" max="21" width="47.7109375" style="304" bestFit="1" customWidth="1"/>
    <col min="22" max="22" width="82.28515625" bestFit="1" customWidth="1"/>
  </cols>
  <sheetData>
    <row r="1" spans="1:22">
      <c r="A1" s="211" t="s">
        <v>1583</v>
      </c>
      <c r="B1" s="301" t="s">
        <v>1630</v>
      </c>
      <c r="C1" s="301" t="s">
        <v>1662</v>
      </c>
      <c r="D1" s="301" t="s">
        <v>1631</v>
      </c>
      <c r="E1" s="302" t="s">
        <v>1632</v>
      </c>
      <c r="F1" s="302" t="s">
        <v>1633</v>
      </c>
      <c r="G1" s="301"/>
      <c r="H1" s="301"/>
      <c r="I1" s="301"/>
      <c r="J1" s="301" t="s">
        <v>1634</v>
      </c>
      <c r="K1" s="307" t="s">
        <v>1849</v>
      </c>
      <c r="M1" s="307" t="s">
        <v>1847</v>
      </c>
      <c r="O1" s="307" t="s">
        <v>1664</v>
      </c>
      <c r="Q1" s="307" t="s">
        <v>1669</v>
      </c>
      <c r="R1" s="308" t="s">
        <v>1666</v>
      </c>
      <c r="S1" s="308" t="s">
        <v>1667</v>
      </c>
      <c r="T1" s="307" t="s">
        <v>1672</v>
      </c>
      <c r="U1" s="307" t="s">
        <v>1670</v>
      </c>
      <c r="V1" s="308" t="s">
        <v>1848</v>
      </c>
    </row>
    <row r="2" spans="1:22">
      <c r="A2" s="211">
        <v>1</v>
      </c>
      <c r="B2" s="301" t="s">
        <v>1635</v>
      </c>
      <c r="C2" s="301"/>
      <c r="D2" s="301" t="s">
        <v>1636</v>
      </c>
      <c r="E2" s="302"/>
      <c r="F2" s="302"/>
      <c r="G2" s="301"/>
      <c r="H2" s="301"/>
      <c r="I2" s="301"/>
      <c r="J2" s="471" t="str">
        <f t="shared" ref="J2:J35" si="0">CONCATENATE(B2&amp;C2&amp;D2&amp;E2&amp;F2&amp;G2&amp;H2&amp;I2)</f>
        <v>AccountMaster</v>
      </c>
      <c r="K2" s="165" t="s">
        <v>1664</v>
      </c>
      <c r="L2" s="165" t="s">
        <v>1665</v>
      </c>
      <c r="M2" s="165" t="str">
        <f>M1</f>
        <v>EP411</v>
      </c>
      <c r="N2" s="303" t="s">
        <v>1663</v>
      </c>
      <c r="O2" s="161" t="str">
        <f>K2&amp;K$1&amp;J2&amp;L2&amp;M2&amp;N2&amp;J2</f>
        <v>Insert Into [EP411].[dbo].AccountMaster Select * From EP411. .AccountMaster</v>
      </c>
      <c r="P2" s="307"/>
      <c r="Q2" s="161" t="str">
        <f>Q$1&amp;$J2</f>
        <v>Delete from [EP000].[dbo].AccountMaster</v>
      </c>
      <c r="R2" t="str">
        <f t="shared" ref="R2:R35" si="1">Q2&amp;"--"&amp;O2</f>
        <v>Delete from [EP000].[dbo].AccountMaster--Insert Into [EP411].[dbo].AccountMaster Select * From EP411. .AccountMaster</v>
      </c>
      <c r="S2" t="str">
        <f>S$1&amp;K$1&amp;J2</f>
        <v>Select *From [EP411].[dbo].AccountMaster</v>
      </c>
      <c r="T2" s="309" t="str">
        <f>T$1&amp;J2</f>
        <v>DROP TABLE  [EP001].[dbo].AccountMaster</v>
      </c>
      <c r="U2" s="161" t="str">
        <f>U$1&amp;$J2</f>
        <v>Delete from [EP001].[dbo].AccountMaster</v>
      </c>
      <c r="V2" s="161" t="str">
        <f>S2&amp;V$1</f>
        <v>Select *From [EP411].[dbo].AccountMaster Where FYCODE='' OR FYCODE IS NULL</v>
      </c>
    </row>
    <row r="3" spans="1:22">
      <c r="A3" s="211">
        <v>2</v>
      </c>
      <c r="B3" s="301" t="s">
        <v>1635</v>
      </c>
      <c r="C3" s="301"/>
      <c r="D3" s="301" t="s">
        <v>1632</v>
      </c>
      <c r="E3" s="302" t="s">
        <v>69</v>
      </c>
      <c r="F3" s="302"/>
      <c r="G3" s="301"/>
      <c r="H3" s="301"/>
      <c r="I3" s="301"/>
      <c r="J3" s="471" t="str">
        <f t="shared" si="0"/>
        <v>AccountChild04</v>
      </c>
      <c r="K3" s="303" t="str">
        <f>K$2</f>
        <v xml:space="preserve">Insert Into </v>
      </c>
      <c r="L3" s="303" t="str">
        <f>L$2</f>
        <v xml:space="preserve"> Select * From </v>
      </c>
      <c r="M3" s="303" t="str">
        <f>M$2</f>
        <v>EP411</v>
      </c>
      <c r="N3" s="303" t="s">
        <v>1663</v>
      </c>
      <c r="O3" s="161" t="str">
        <f t="shared" ref="O3:O73" si="2">K3&amp;K$1&amp;J3&amp;L3&amp;M3&amp;N3&amp;J3</f>
        <v>Insert Into [EP411].[dbo].AccountChild04 Select * From EP411. .AccountChild04</v>
      </c>
      <c r="Q3" s="161" t="str">
        <f t="shared" ref="Q3:Q72" si="3">Q$1&amp;$J3</f>
        <v>Delete from [EP000].[dbo].AccountChild04</v>
      </c>
      <c r="R3" s="304" t="str">
        <f t="shared" si="1"/>
        <v>Delete from [EP000].[dbo].AccountChild04--Insert Into [EP411].[dbo].AccountChild04 Select * From EP411. .AccountChild04</v>
      </c>
      <c r="S3" s="304" t="str">
        <f t="shared" ref="S3:S73" si="4">S$1&amp;K$1&amp;J3</f>
        <v>Select *From [EP411].[dbo].AccountChild04</v>
      </c>
      <c r="T3" s="309" t="str">
        <f t="shared" ref="T3:T73" si="5">T$1&amp;J3</f>
        <v>DROP TABLE  [EP001].[dbo].AccountChild04</v>
      </c>
      <c r="U3" s="161" t="str">
        <f t="shared" ref="U3:U72" si="6">U$1&amp;$J3</f>
        <v>Delete from [EP001].[dbo].AccountChild04</v>
      </c>
      <c r="V3" s="161" t="str">
        <f t="shared" ref="V3:V72" si="7">S3&amp;V$1</f>
        <v>Select *From [EP411].[dbo].AccountChild04 Where FYCODE='' OR FYCODE IS NULL</v>
      </c>
    </row>
    <row r="4" spans="1:22">
      <c r="A4" s="211">
        <v>3</v>
      </c>
      <c r="B4" s="301" t="s">
        <v>1635</v>
      </c>
      <c r="C4" s="301"/>
      <c r="D4" s="301" t="s">
        <v>1632</v>
      </c>
      <c r="E4" s="302" t="s">
        <v>70</v>
      </c>
      <c r="F4" s="302"/>
      <c r="G4" s="301"/>
      <c r="H4" s="301"/>
      <c r="I4" s="301"/>
      <c r="J4" s="471" t="str">
        <f t="shared" si="0"/>
        <v>AccountChild05</v>
      </c>
      <c r="K4" s="304" t="str">
        <f t="shared" ref="K4:M72" si="8">K$2</f>
        <v xml:space="preserve">Insert Into </v>
      </c>
      <c r="L4" s="304" t="str">
        <f t="shared" si="8"/>
        <v xml:space="preserve"> Select * From </v>
      </c>
      <c r="M4" s="304" t="str">
        <f t="shared" si="8"/>
        <v>EP411</v>
      </c>
      <c r="N4" s="303" t="s">
        <v>1663</v>
      </c>
      <c r="O4" s="161" t="str">
        <f t="shared" si="2"/>
        <v>Insert Into [EP411].[dbo].AccountChild05 Select * From EP411. .AccountChild05</v>
      </c>
      <c r="Q4" s="161" t="str">
        <f t="shared" si="3"/>
        <v>Delete from [EP000].[dbo].AccountChild05</v>
      </c>
      <c r="R4" s="304" t="str">
        <f t="shared" si="1"/>
        <v>Delete from [EP000].[dbo].AccountChild05--Insert Into [EP411].[dbo].AccountChild05 Select * From EP411. .AccountChild05</v>
      </c>
      <c r="S4" s="304" t="str">
        <f t="shared" si="4"/>
        <v>Select *From [EP411].[dbo].AccountChild05</v>
      </c>
      <c r="T4" s="309" t="str">
        <f t="shared" si="5"/>
        <v>DROP TABLE  [EP001].[dbo].AccountChild05</v>
      </c>
      <c r="U4" s="161" t="str">
        <f t="shared" si="6"/>
        <v>Delete from [EP001].[dbo].AccountChild05</v>
      </c>
      <c r="V4" s="161" t="str">
        <f t="shared" si="7"/>
        <v>Select *From [EP411].[dbo].AccountChild05 Where FYCODE='' OR FYCODE IS NULL</v>
      </c>
    </row>
    <row r="5" spans="1:22">
      <c r="A5" s="211">
        <v>4</v>
      </c>
      <c r="B5" s="301" t="s">
        <v>1635</v>
      </c>
      <c r="C5" s="301"/>
      <c r="D5" s="301" t="s">
        <v>1632</v>
      </c>
      <c r="E5" s="302" t="s">
        <v>71</v>
      </c>
      <c r="F5" s="302"/>
      <c r="G5" s="301"/>
      <c r="H5" s="301"/>
      <c r="I5" s="301"/>
      <c r="J5" s="471" t="str">
        <f t="shared" si="0"/>
        <v>AccountChild06</v>
      </c>
      <c r="K5" s="304" t="str">
        <f t="shared" si="8"/>
        <v xml:space="preserve">Insert Into </v>
      </c>
      <c r="L5" s="304" t="str">
        <f t="shared" si="8"/>
        <v xml:space="preserve"> Select * From </v>
      </c>
      <c r="M5" s="304" t="str">
        <f t="shared" si="8"/>
        <v>EP411</v>
      </c>
      <c r="N5" s="303" t="s">
        <v>1663</v>
      </c>
      <c r="O5" s="161" t="str">
        <f t="shared" si="2"/>
        <v>Insert Into [EP411].[dbo].AccountChild06 Select * From EP411. .AccountChild06</v>
      </c>
      <c r="Q5" s="161" t="str">
        <f t="shared" si="3"/>
        <v>Delete from [EP000].[dbo].AccountChild06</v>
      </c>
      <c r="R5" s="304" t="str">
        <f t="shared" si="1"/>
        <v>Delete from [EP000].[dbo].AccountChild06--Insert Into [EP411].[dbo].AccountChild06 Select * From EP411. .AccountChild06</v>
      </c>
      <c r="S5" s="304" t="str">
        <f t="shared" si="4"/>
        <v>Select *From [EP411].[dbo].AccountChild06</v>
      </c>
      <c r="T5" s="309" t="str">
        <f t="shared" si="5"/>
        <v>DROP TABLE  [EP001].[dbo].AccountChild06</v>
      </c>
      <c r="U5" s="161" t="str">
        <f t="shared" si="6"/>
        <v>Delete from [EP001].[dbo].AccountChild06</v>
      </c>
      <c r="V5" s="161" t="str">
        <f t="shared" si="7"/>
        <v>Select *From [EP411].[dbo].AccountChild06 Where FYCODE='' OR FYCODE IS NULL</v>
      </c>
    </row>
    <row r="6" spans="1:22">
      <c r="A6" s="211">
        <v>5</v>
      </c>
      <c r="B6" s="301" t="s">
        <v>1635</v>
      </c>
      <c r="C6" s="301"/>
      <c r="D6" s="301" t="s">
        <v>1632</v>
      </c>
      <c r="E6" s="302" t="s">
        <v>82</v>
      </c>
      <c r="F6" s="302"/>
      <c r="G6" s="301"/>
      <c r="H6" s="301"/>
      <c r="I6" s="301"/>
      <c r="J6" s="471" t="str">
        <f t="shared" si="0"/>
        <v>AccountChild07</v>
      </c>
      <c r="K6" s="304" t="str">
        <f t="shared" si="8"/>
        <v xml:space="preserve">Insert Into </v>
      </c>
      <c r="L6" s="304" t="str">
        <f t="shared" si="8"/>
        <v xml:space="preserve"> Select * From </v>
      </c>
      <c r="M6" s="304" t="str">
        <f t="shared" si="8"/>
        <v>EP411</v>
      </c>
      <c r="N6" s="303" t="s">
        <v>1663</v>
      </c>
      <c r="O6" s="161" t="str">
        <f t="shared" si="2"/>
        <v>Insert Into [EP411].[dbo].AccountChild07 Select * From EP411. .AccountChild07</v>
      </c>
      <c r="Q6" s="161" t="str">
        <f t="shared" si="3"/>
        <v>Delete from [EP000].[dbo].AccountChild07</v>
      </c>
      <c r="R6" s="304" t="str">
        <f t="shared" si="1"/>
        <v>Delete from [EP000].[dbo].AccountChild07--Insert Into [EP411].[dbo].AccountChild07 Select * From EP411. .AccountChild07</v>
      </c>
      <c r="S6" s="304" t="str">
        <f t="shared" si="4"/>
        <v>Select *From [EP411].[dbo].AccountChild07</v>
      </c>
      <c r="T6" s="309" t="str">
        <f t="shared" si="5"/>
        <v>DROP TABLE  [EP001].[dbo].AccountChild07</v>
      </c>
      <c r="U6" s="161" t="str">
        <f t="shared" si="6"/>
        <v>Delete from [EP001].[dbo].AccountChild07</v>
      </c>
      <c r="V6" s="161" t="str">
        <f t="shared" si="7"/>
        <v>Select *From [EP411].[dbo].AccountChild07 Where FYCODE='' OR FYCODE IS NULL</v>
      </c>
    </row>
    <row r="7" spans="1:22">
      <c r="A7" s="211">
        <v>6</v>
      </c>
      <c r="B7" s="301" t="s">
        <v>1635</v>
      </c>
      <c r="C7" s="301"/>
      <c r="D7" s="301" t="s">
        <v>1632</v>
      </c>
      <c r="E7" s="302" t="s">
        <v>83</v>
      </c>
      <c r="F7" s="302"/>
      <c r="G7" s="301"/>
      <c r="H7" s="301"/>
      <c r="I7" s="301"/>
      <c r="J7" s="471" t="str">
        <f t="shared" si="0"/>
        <v>AccountChild08</v>
      </c>
      <c r="K7" s="304" t="str">
        <f t="shared" si="8"/>
        <v xml:space="preserve">Insert Into </v>
      </c>
      <c r="L7" s="304" t="str">
        <f t="shared" si="8"/>
        <v xml:space="preserve"> Select * From </v>
      </c>
      <c r="M7" s="304" t="str">
        <f t="shared" si="8"/>
        <v>EP411</v>
      </c>
      <c r="N7" s="303" t="s">
        <v>1663</v>
      </c>
      <c r="O7" s="161" t="str">
        <f t="shared" si="2"/>
        <v>Insert Into [EP411].[dbo].AccountChild08 Select * From EP411. .AccountChild08</v>
      </c>
      <c r="Q7" s="161" t="str">
        <f t="shared" si="3"/>
        <v>Delete from [EP000].[dbo].AccountChild08</v>
      </c>
      <c r="R7" s="304" t="str">
        <f t="shared" si="1"/>
        <v>Delete from [EP000].[dbo].AccountChild08--Insert Into [EP411].[dbo].AccountChild08 Select * From EP411. .AccountChild08</v>
      </c>
      <c r="S7" s="304" t="str">
        <f t="shared" si="4"/>
        <v>Select *From [EP411].[dbo].AccountChild08</v>
      </c>
      <c r="T7" s="309" t="str">
        <f t="shared" si="5"/>
        <v>DROP TABLE  [EP001].[dbo].AccountChild08</v>
      </c>
      <c r="U7" s="161" t="str">
        <f t="shared" si="6"/>
        <v>Delete from [EP001].[dbo].AccountChild08</v>
      </c>
      <c r="V7" s="161" t="str">
        <f t="shared" si="7"/>
        <v>Select *From [EP411].[dbo].AccountChild08 Where FYCODE='' OR FYCODE IS NULL</v>
      </c>
    </row>
    <row r="8" spans="1:22">
      <c r="A8" s="211">
        <v>7</v>
      </c>
      <c r="B8" s="301" t="s">
        <v>1635</v>
      </c>
      <c r="C8" s="301"/>
      <c r="D8" s="301" t="s">
        <v>1632</v>
      </c>
      <c r="E8" s="302" t="s">
        <v>83</v>
      </c>
      <c r="F8" s="302" t="s">
        <v>57</v>
      </c>
      <c r="G8" s="301"/>
      <c r="H8" s="301"/>
      <c r="I8" s="301"/>
      <c r="J8" s="471" t="str">
        <f t="shared" si="0"/>
        <v>AccountChild0801</v>
      </c>
      <c r="K8" s="304" t="str">
        <f t="shared" si="8"/>
        <v xml:space="preserve">Insert Into </v>
      </c>
      <c r="L8" s="304" t="str">
        <f t="shared" si="8"/>
        <v xml:space="preserve"> Select * From </v>
      </c>
      <c r="M8" s="304" t="str">
        <f t="shared" si="8"/>
        <v>EP411</v>
      </c>
      <c r="N8" s="303" t="s">
        <v>1663</v>
      </c>
      <c r="O8" s="161" t="str">
        <f t="shared" si="2"/>
        <v>Insert Into [EP411].[dbo].AccountChild0801 Select * From EP411. .AccountChild0801</v>
      </c>
      <c r="Q8" s="161" t="str">
        <f t="shared" si="3"/>
        <v>Delete from [EP000].[dbo].AccountChild0801</v>
      </c>
      <c r="R8" s="304" t="str">
        <f t="shared" si="1"/>
        <v>Delete from [EP000].[dbo].AccountChild0801--Insert Into [EP411].[dbo].AccountChild0801 Select * From EP411. .AccountChild0801</v>
      </c>
      <c r="S8" s="304" t="str">
        <f t="shared" si="4"/>
        <v>Select *From [EP411].[dbo].AccountChild0801</v>
      </c>
      <c r="T8" s="309" t="str">
        <f t="shared" si="5"/>
        <v>DROP TABLE  [EP001].[dbo].AccountChild0801</v>
      </c>
      <c r="U8" s="161" t="str">
        <f t="shared" si="6"/>
        <v>Delete from [EP001].[dbo].AccountChild0801</v>
      </c>
      <c r="V8" s="161" t="str">
        <f t="shared" si="7"/>
        <v>Select *From [EP411].[dbo].AccountChild0801 Where FYCODE='' OR FYCODE IS NULL</v>
      </c>
    </row>
    <row r="9" spans="1:22">
      <c r="A9" s="211">
        <v>8</v>
      </c>
      <c r="B9" s="301" t="s">
        <v>1637</v>
      </c>
      <c r="C9" s="301"/>
      <c r="D9" s="301"/>
      <c r="E9" s="302"/>
      <c r="F9" s="302"/>
      <c r="G9" s="301"/>
      <c r="H9" s="301"/>
      <c r="I9" s="301"/>
      <c r="J9" s="342" t="str">
        <f t="shared" si="0"/>
        <v>AppConfig</v>
      </c>
      <c r="K9" s="304" t="str">
        <f t="shared" si="8"/>
        <v xml:space="preserve">Insert Into </v>
      </c>
      <c r="L9" s="304" t="str">
        <f t="shared" si="8"/>
        <v xml:space="preserve"> Select * From </v>
      </c>
      <c r="M9" s="304" t="str">
        <f t="shared" si="8"/>
        <v>EP411</v>
      </c>
      <c r="N9" s="304" t="s">
        <v>1663</v>
      </c>
      <c r="O9" s="161" t="str">
        <f t="shared" si="2"/>
        <v>Insert Into [EP411].[dbo].AppConfig Select * From EP411. .AppConfig</v>
      </c>
      <c r="P9" s="307"/>
      <c r="Q9" s="161" t="str">
        <f t="shared" si="3"/>
        <v>Delete from [EP000].[dbo].AppConfig</v>
      </c>
      <c r="R9" s="304" t="str">
        <f t="shared" si="1"/>
        <v>Delete from [EP000].[dbo].AppConfig--Insert Into [EP411].[dbo].AppConfig Select * From EP411. .AppConfig</v>
      </c>
      <c r="S9" s="304" t="str">
        <f t="shared" si="4"/>
        <v>Select *From [EP411].[dbo].AppConfig</v>
      </c>
      <c r="T9" s="309" t="str">
        <f t="shared" si="5"/>
        <v>DROP TABLE  [EP001].[dbo].AppConfig</v>
      </c>
      <c r="U9" s="161" t="str">
        <f t="shared" si="6"/>
        <v>Delete from [EP001].[dbo].AppConfig</v>
      </c>
      <c r="V9" s="161" t="str">
        <f t="shared" si="7"/>
        <v>Select *From [EP411].[dbo].AppConfig Where FYCODE='' OR FYCODE IS NULL</v>
      </c>
    </row>
    <row r="10" spans="1:22">
      <c r="A10" s="211">
        <v>9</v>
      </c>
      <c r="B10" s="301" t="s">
        <v>462</v>
      </c>
      <c r="C10" s="301"/>
      <c r="D10" s="301" t="s">
        <v>1636</v>
      </c>
      <c r="E10" s="302"/>
      <c r="F10" s="302"/>
      <c r="G10" s="301"/>
      <c r="H10" s="301"/>
      <c r="I10" s="301"/>
      <c r="J10" s="471" t="str">
        <f t="shared" si="0"/>
        <v>BookMaster</v>
      </c>
      <c r="K10" s="304" t="str">
        <f t="shared" si="8"/>
        <v xml:space="preserve">Insert Into </v>
      </c>
      <c r="L10" s="304" t="str">
        <f t="shared" si="8"/>
        <v xml:space="preserve"> Select * From </v>
      </c>
      <c r="M10" s="304" t="str">
        <f t="shared" si="8"/>
        <v>EP411</v>
      </c>
      <c r="N10" s="304" t="s">
        <v>1663</v>
      </c>
      <c r="O10" s="161" t="str">
        <f t="shared" si="2"/>
        <v>Insert Into [EP411].[dbo].BookMaster Select * From EP411. .BookMaster</v>
      </c>
      <c r="P10" s="307"/>
      <c r="Q10" s="161" t="str">
        <f t="shared" si="3"/>
        <v>Delete from [EP000].[dbo].BookMaster</v>
      </c>
      <c r="R10" s="304" t="str">
        <f t="shared" si="1"/>
        <v>Delete from [EP000].[dbo].BookMaster--Insert Into [EP411].[dbo].BookMaster Select * From EP411. .BookMaster</v>
      </c>
      <c r="S10" s="304" t="str">
        <f t="shared" si="4"/>
        <v>Select *From [EP411].[dbo].BookMaster</v>
      </c>
      <c r="T10" s="309" t="str">
        <f t="shared" si="5"/>
        <v>DROP TABLE  [EP001].[dbo].BookMaster</v>
      </c>
      <c r="U10" s="161" t="str">
        <f t="shared" si="6"/>
        <v>Delete from [EP001].[dbo].BookMaster</v>
      </c>
      <c r="V10" s="161" t="str">
        <f t="shared" si="7"/>
        <v>Select *From [EP411].[dbo].BookMaster Where FYCODE='' OR FYCODE IS NULL</v>
      </c>
    </row>
    <row r="11" spans="1:22">
      <c r="A11" s="211">
        <v>10</v>
      </c>
      <c r="B11" s="136" t="s">
        <v>462</v>
      </c>
      <c r="C11" s="305"/>
      <c r="D11" s="136" t="s">
        <v>1632</v>
      </c>
      <c r="E11" s="305"/>
      <c r="F11" s="305"/>
      <c r="G11" s="305"/>
      <c r="H11" s="305"/>
      <c r="I11" s="305"/>
      <c r="J11" s="471" t="str">
        <f>CONCATENATE(B11&amp;C11&amp;D11&amp;E11&amp;F11&amp;G11&amp;H11&amp;I11)</f>
        <v>BookChild</v>
      </c>
      <c r="K11" s="304" t="str">
        <f t="shared" si="8"/>
        <v xml:space="preserve">Insert Into </v>
      </c>
      <c r="L11" s="304" t="str">
        <f t="shared" si="8"/>
        <v xml:space="preserve"> Select * From </v>
      </c>
      <c r="M11" s="304" t="str">
        <f t="shared" si="8"/>
        <v>EP411</v>
      </c>
      <c r="N11" s="304" t="s">
        <v>1663</v>
      </c>
      <c r="O11" s="161" t="str">
        <f>K11&amp;K$1&amp;J11&amp;L11&amp;M11&amp;N11&amp;J11</f>
        <v>Insert Into [EP411].[dbo].BookChild Select * From EP411. .BookChild</v>
      </c>
      <c r="Q11" s="161" t="str">
        <f>Q$1&amp;$J11</f>
        <v>Delete from [EP000].[dbo].BookChild</v>
      </c>
      <c r="R11" s="304" t="str">
        <f>Q11&amp;"--"&amp;O11</f>
        <v>Delete from [EP000].[dbo].BookChild--Insert Into [EP411].[dbo].BookChild Select * From EP411. .BookChild</v>
      </c>
      <c r="S11" s="304" t="str">
        <f>S$1&amp;K$1&amp;J11</f>
        <v>Select *From [EP411].[dbo].BookChild</v>
      </c>
      <c r="T11" s="309" t="str">
        <f>T$1&amp;J11</f>
        <v>DROP TABLE  [EP001].[dbo].BookChild</v>
      </c>
      <c r="U11" s="161" t="str">
        <f>U$1&amp;$J11</f>
        <v>Delete from [EP001].[dbo].BookChild</v>
      </c>
      <c r="V11" s="161" t="str">
        <f>S11&amp;V$1</f>
        <v>Select *From [EP411].[dbo].BookChild Where FYCODE='' OR FYCODE IS NULL</v>
      </c>
    </row>
    <row r="12" spans="1:22">
      <c r="A12" s="211">
        <v>11</v>
      </c>
      <c r="B12" s="301" t="s">
        <v>462</v>
      </c>
      <c r="C12" s="301"/>
      <c r="D12" s="301" t="s">
        <v>1632</v>
      </c>
      <c r="E12" s="302" t="s">
        <v>57</v>
      </c>
      <c r="F12" s="302"/>
      <c r="G12" s="301"/>
      <c r="H12" s="301"/>
      <c r="I12" s="301"/>
      <c r="J12" s="471" t="str">
        <f t="shared" si="0"/>
        <v>BookChild01</v>
      </c>
      <c r="K12" s="304" t="str">
        <f t="shared" si="8"/>
        <v xml:space="preserve">Insert Into </v>
      </c>
      <c r="L12" s="304" t="str">
        <f t="shared" si="8"/>
        <v xml:space="preserve"> Select * From </v>
      </c>
      <c r="M12" s="304" t="str">
        <f t="shared" si="8"/>
        <v>EP411</v>
      </c>
      <c r="N12" s="304" t="s">
        <v>1663</v>
      </c>
      <c r="O12" s="161" t="str">
        <f t="shared" si="2"/>
        <v>Insert Into [EP411].[dbo].BookChild01 Select * From EP411. .BookChild01</v>
      </c>
      <c r="Q12" s="161" t="str">
        <f t="shared" si="3"/>
        <v>Delete from [EP000].[dbo].BookChild01</v>
      </c>
      <c r="R12" s="304" t="str">
        <f t="shared" si="1"/>
        <v>Delete from [EP000].[dbo].BookChild01--Insert Into [EP411].[dbo].BookChild01 Select * From EP411. .BookChild01</v>
      </c>
      <c r="S12" s="304" t="str">
        <f t="shared" si="4"/>
        <v>Select *From [EP411].[dbo].BookChild01</v>
      </c>
      <c r="T12" s="309" t="str">
        <f t="shared" si="5"/>
        <v>DROP TABLE  [EP001].[dbo].BookChild01</v>
      </c>
      <c r="U12" s="161" t="str">
        <f t="shared" si="6"/>
        <v>Delete from [EP001].[dbo].BookChild01</v>
      </c>
      <c r="V12" s="161" t="str">
        <f t="shared" si="7"/>
        <v>Select *From [EP411].[dbo].BookChild01 Where FYCODE='' OR FYCODE IS NULL</v>
      </c>
    </row>
    <row r="13" spans="1:22" s="304" customFormat="1">
      <c r="A13" s="211">
        <v>12</v>
      </c>
      <c r="B13" s="305" t="s">
        <v>462</v>
      </c>
      <c r="C13" s="305"/>
      <c r="D13" s="305" t="s">
        <v>1632</v>
      </c>
      <c r="E13" s="306" t="s">
        <v>67</v>
      </c>
      <c r="F13" s="306"/>
      <c r="G13" s="305"/>
      <c r="H13" s="305"/>
      <c r="I13" s="305"/>
      <c r="J13" s="471" t="str">
        <f t="shared" si="0"/>
        <v>BookChild02</v>
      </c>
      <c r="K13" s="304" t="str">
        <f t="shared" si="8"/>
        <v xml:space="preserve">Insert Into </v>
      </c>
      <c r="L13" s="304" t="str">
        <f t="shared" si="8"/>
        <v xml:space="preserve"> Select * From </v>
      </c>
      <c r="M13" s="304" t="str">
        <f t="shared" si="8"/>
        <v>EP411</v>
      </c>
      <c r="N13" s="304" t="s">
        <v>1663</v>
      </c>
      <c r="O13" s="161" t="str">
        <f t="shared" si="2"/>
        <v>Insert Into [EP411].[dbo].BookChild02 Select * From EP411. .BookChild02</v>
      </c>
      <c r="Q13" s="161" t="str">
        <f t="shared" si="3"/>
        <v>Delete from [EP000].[dbo].BookChild02</v>
      </c>
      <c r="R13" s="304" t="str">
        <f t="shared" si="1"/>
        <v>Delete from [EP000].[dbo].BookChild02--Insert Into [EP411].[dbo].BookChild02 Select * From EP411. .BookChild02</v>
      </c>
      <c r="S13" s="304" t="str">
        <f t="shared" si="4"/>
        <v>Select *From [EP411].[dbo].BookChild02</v>
      </c>
      <c r="T13" s="309" t="str">
        <f t="shared" si="5"/>
        <v>DROP TABLE  [EP001].[dbo].BookChild02</v>
      </c>
      <c r="U13" s="161" t="str">
        <f t="shared" si="6"/>
        <v>Delete from [EP001].[dbo].BookChild02</v>
      </c>
      <c r="V13" s="161" t="str">
        <f t="shared" si="7"/>
        <v>Select *From [EP411].[dbo].BookChild02 Where FYCODE='' OR FYCODE IS NULL</v>
      </c>
    </row>
    <row r="14" spans="1:22">
      <c r="A14" s="211">
        <v>13</v>
      </c>
      <c r="B14" s="301" t="s">
        <v>462</v>
      </c>
      <c r="C14" s="301"/>
      <c r="D14" s="301" t="s">
        <v>1632</v>
      </c>
      <c r="E14" s="302" t="s">
        <v>67</v>
      </c>
      <c r="F14" s="302" t="s">
        <v>57</v>
      </c>
      <c r="G14" s="301"/>
      <c r="H14" s="301"/>
      <c r="I14" s="301"/>
      <c r="J14" s="341" t="str">
        <f t="shared" si="0"/>
        <v>BookChild0201</v>
      </c>
      <c r="K14" s="304" t="str">
        <f t="shared" si="8"/>
        <v xml:space="preserve">Insert Into </v>
      </c>
      <c r="L14" s="304" t="str">
        <f t="shared" si="8"/>
        <v xml:space="preserve"> Select * From </v>
      </c>
      <c r="M14" s="304" t="str">
        <f t="shared" si="8"/>
        <v>EP411</v>
      </c>
      <c r="N14" s="304" t="s">
        <v>1663</v>
      </c>
      <c r="O14" s="161" t="str">
        <f t="shared" si="2"/>
        <v>Insert Into [EP411].[dbo].BookChild0201 Select * From EP411. .BookChild0201</v>
      </c>
      <c r="Q14" s="161" t="str">
        <f t="shared" si="3"/>
        <v>Delete from [EP000].[dbo].BookChild0201</v>
      </c>
      <c r="R14" s="304" t="str">
        <f t="shared" si="1"/>
        <v>Delete from [EP000].[dbo].BookChild0201--Insert Into [EP411].[dbo].BookChild0201 Select * From EP411. .BookChild0201</v>
      </c>
      <c r="S14" s="304" t="str">
        <f t="shared" si="4"/>
        <v>Select *From [EP411].[dbo].BookChild0201</v>
      </c>
      <c r="T14" s="309" t="str">
        <f t="shared" si="5"/>
        <v>DROP TABLE  [EP001].[dbo].BookChild0201</v>
      </c>
      <c r="U14" s="161" t="str">
        <f t="shared" si="6"/>
        <v>Delete from [EP001].[dbo].BookChild0201</v>
      </c>
      <c r="V14" s="161" t="str">
        <f t="shared" si="7"/>
        <v>Select *From [EP411].[dbo].BookChild0201 Where FYCODE='' OR FYCODE IS NULL</v>
      </c>
    </row>
    <row r="15" spans="1:22">
      <c r="A15" s="211">
        <v>14</v>
      </c>
      <c r="B15" s="301" t="s">
        <v>462</v>
      </c>
      <c r="C15" s="301"/>
      <c r="D15" s="301" t="s">
        <v>1632</v>
      </c>
      <c r="E15" s="302" t="s">
        <v>68</v>
      </c>
      <c r="F15" s="302"/>
      <c r="G15" s="301"/>
      <c r="H15" s="301"/>
      <c r="I15" s="301"/>
      <c r="J15" s="471" t="str">
        <f t="shared" si="0"/>
        <v>BookChild03</v>
      </c>
      <c r="K15" s="304" t="str">
        <f t="shared" si="8"/>
        <v xml:space="preserve">Insert Into </v>
      </c>
      <c r="L15" s="304" t="str">
        <f t="shared" si="8"/>
        <v xml:space="preserve"> Select * From </v>
      </c>
      <c r="M15" s="304" t="str">
        <f t="shared" si="8"/>
        <v>EP411</v>
      </c>
      <c r="N15" s="304" t="s">
        <v>1663</v>
      </c>
      <c r="O15" s="161" t="str">
        <f t="shared" si="2"/>
        <v>Insert Into [EP411].[dbo].BookChild03 Select * From EP411. .BookChild03</v>
      </c>
      <c r="Q15" s="161" t="str">
        <f t="shared" si="3"/>
        <v>Delete from [EP000].[dbo].BookChild03</v>
      </c>
      <c r="R15" s="304" t="str">
        <f t="shared" si="1"/>
        <v>Delete from [EP000].[dbo].BookChild03--Insert Into [EP411].[dbo].BookChild03 Select * From EP411. .BookChild03</v>
      </c>
      <c r="S15" s="304" t="str">
        <f t="shared" si="4"/>
        <v>Select *From [EP411].[dbo].BookChild03</v>
      </c>
      <c r="T15" s="309" t="str">
        <f t="shared" si="5"/>
        <v>DROP TABLE  [EP001].[dbo].BookChild03</v>
      </c>
      <c r="U15" s="161" t="str">
        <f t="shared" si="6"/>
        <v>Delete from [EP001].[dbo].BookChild03</v>
      </c>
      <c r="V15" s="161" t="str">
        <f t="shared" si="7"/>
        <v>Select *From [EP411].[dbo].BookChild03 Where FYCODE='' OR FYCODE IS NULL</v>
      </c>
    </row>
    <row r="16" spans="1:22">
      <c r="A16" s="211">
        <v>15</v>
      </c>
      <c r="B16" s="301" t="s">
        <v>462</v>
      </c>
      <c r="C16" s="301"/>
      <c r="D16" s="301" t="s">
        <v>1632</v>
      </c>
      <c r="E16" s="302" t="s">
        <v>70</v>
      </c>
      <c r="F16" s="302"/>
      <c r="G16" s="301"/>
      <c r="H16" s="301"/>
      <c r="I16" s="301"/>
      <c r="J16" s="471" t="str">
        <f t="shared" si="0"/>
        <v>BookChild05</v>
      </c>
      <c r="K16" s="304" t="str">
        <f t="shared" si="8"/>
        <v xml:space="preserve">Insert Into </v>
      </c>
      <c r="L16" s="304" t="str">
        <f t="shared" si="8"/>
        <v xml:space="preserve"> Select * From </v>
      </c>
      <c r="M16" s="304" t="str">
        <f t="shared" si="8"/>
        <v>EP411</v>
      </c>
      <c r="N16" s="304" t="s">
        <v>1663</v>
      </c>
      <c r="O16" s="161" t="str">
        <f t="shared" si="2"/>
        <v>Insert Into [EP411].[dbo].BookChild05 Select * From EP411. .BookChild05</v>
      </c>
      <c r="Q16" s="161" t="str">
        <f t="shared" si="3"/>
        <v>Delete from [EP000].[dbo].BookChild05</v>
      </c>
      <c r="R16" s="304" t="str">
        <f t="shared" si="1"/>
        <v>Delete from [EP000].[dbo].BookChild05--Insert Into [EP411].[dbo].BookChild05 Select * From EP411. .BookChild05</v>
      </c>
      <c r="S16" s="304" t="str">
        <f t="shared" si="4"/>
        <v>Select *From [EP411].[dbo].BookChild05</v>
      </c>
      <c r="T16" s="309" t="str">
        <f t="shared" si="5"/>
        <v>DROP TABLE  [EP001].[dbo].BookChild05</v>
      </c>
      <c r="U16" s="161" t="str">
        <f t="shared" si="6"/>
        <v>Delete from [EP001].[dbo].BookChild05</v>
      </c>
      <c r="V16" s="161" t="str">
        <f t="shared" si="7"/>
        <v>Select *From [EP411].[dbo].BookChild05 Where FYCODE='' OR FYCODE IS NULL</v>
      </c>
    </row>
    <row r="17" spans="1:22">
      <c r="A17" s="211">
        <v>16</v>
      </c>
      <c r="B17" s="301" t="s">
        <v>462</v>
      </c>
      <c r="C17" s="301"/>
      <c r="D17" s="301" t="s">
        <v>1632</v>
      </c>
      <c r="E17" s="302" t="s">
        <v>71</v>
      </c>
      <c r="F17" s="302"/>
      <c r="G17" s="301"/>
      <c r="H17" s="301"/>
      <c r="I17" s="301"/>
      <c r="J17" s="471" t="str">
        <f t="shared" si="0"/>
        <v>BookChild06</v>
      </c>
      <c r="K17" s="304" t="str">
        <f t="shared" si="8"/>
        <v xml:space="preserve">Insert Into </v>
      </c>
      <c r="L17" s="304" t="str">
        <f t="shared" si="8"/>
        <v xml:space="preserve"> Select * From </v>
      </c>
      <c r="M17" s="304" t="str">
        <f t="shared" si="8"/>
        <v>EP411</v>
      </c>
      <c r="N17" s="304" t="s">
        <v>1663</v>
      </c>
      <c r="O17" s="161" t="str">
        <f t="shared" si="2"/>
        <v>Insert Into [EP411].[dbo].BookChild06 Select * From EP411. .BookChild06</v>
      </c>
      <c r="Q17" s="161" t="str">
        <f t="shared" si="3"/>
        <v>Delete from [EP000].[dbo].BookChild06</v>
      </c>
      <c r="R17" s="304" t="str">
        <f t="shared" si="1"/>
        <v>Delete from [EP000].[dbo].BookChild06--Insert Into [EP411].[dbo].BookChild06 Select * From EP411. .BookChild06</v>
      </c>
      <c r="S17" s="304" t="str">
        <f t="shared" si="4"/>
        <v>Select *From [EP411].[dbo].BookChild06</v>
      </c>
      <c r="T17" s="309" t="str">
        <f t="shared" si="5"/>
        <v>DROP TABLE  [EP001].[dbo].BookChild06</v>
      </c>
      <c r="U17" s="161" t="str">
        <f t="shared" si="6"/>
        <v>Delete from [EP001].[dbo].BookChild06</v>
      </c>
      <c r="V17" s="161" t="str">
        <f t="shared" si="7"/>
        <v>Select *From [EP411].[dbo].BookChild06 Where FYCODE='' OR FYCODE IS NULL</v>
      </c>
    </row>
    <row r="18" spans="1:22">
      <c r="A18" s="211">
        <v>17</v>
      </c>
      <c r="B18" s="301" t="s">
        <v>462</v>
      </c>
      <c r="C18" s="301"/>
      <c r="D18" s="301" t="s">
        <v>1632</v>
      </c>
      <c r="E18" s="302" t="s">
        <v>82</v>
      </c>
      <c r="F18" s="302"/>
      <c r="G18" s="301"/>
      <c r="H18" s="301"/>
      <c r="I18" s="301"/>
      <c r="J18" s="471" t="str">
        <f t="shared" si="0"/>
        <v>BookChild07</v>
      </c>
      <c r="K18" s="304" t="str">
        <f t="shared" si="8"/>
        <v xml:space="preserve">Insert Into </v>
      </c>
      <c r="L18" s="304" t="str">
        <f t="shared" si="8"/>
        <v xml:space="preserve"> Select * From </v>
      </c>
      <c r="M18" s="304" t="str">
        <f t="shared" si="8"/>
        <v>EP411</v>
      </c>
      <c r="N18" s="304" t="s">
        <v>1663</v>
      </c>
      <c r="O18" s="161" t="str">
        <f t="shared" si="2"/>
        <v>Insert Into [EP411].[dbo].BookChild07 Select * From EP411. .BookChild07</v>
      </c>
      <c r="Q18" s="161" t="str">
        <f t="shared" si="3"/>
        <v>Delete from [EP000].[dbo].BookChild07</v>
      </c>
      <c r="R18" s="304" t="str">
        <f t="shared" si="1"/>
        <v>Delete from [EP000].[dbo].BookChild07--Insert Into [EP411].[dbo].BookChild07 Select * From EP411. .BookChild07</v>
      </c>
      <c r="S18" s="304" t="str">
        <f t="shared" si="4"/>
        <v>Select *From [EP411].[dbo].BookChild07</v>
      </c>
      <c r="T18" s="309" t="str">
        <f t="shared" si="5"/>
        <v>DROP TABLE  [EP001].[dbo].BookChild07</v>
      </c>
      <c r="U18" s="161" t="str">
        <f t="shared" si="6"/>
        <v>Delete from [EP001].[dbo].BookChild07</v>
      </c>
      <c r="V18" s="161" t="str">
        <f t="shared" si="7"/>
        <v>Select *From [EP411].[dbo].BookChild07 Where FYCODE='' OR FYCODE IS NULL</v>
      </c>
    </row>
    <row r="19" spans="1:22">
      <c r="A19" s="211">
        <v>18</v>
      </c>
      <c r="B19" s="301" t="s">
        <v>462</v>
      </c>
      <c r="C19" s="301"/>
      <c r="D19" s="301" t="s">
        <v>1632</v>
      </c>
      <c r="E19" s="302" t="s">
        <v>83</v>
      </c>
      <c r="F19" s="302"/>
      <c r="G19" s="301"/>
      <c r="H19" s="301"/>
      <c r="I19" s="301"/>
      <c r="J19" s="341" t="str">
        <f t="shared" si="0"/>
        <v>BookChild08</v>
      </c>
      <c r="K19" s="304" t="str">
        <f t="shared" si="8"/>
        <v xml:space="preserve">Insert Into </v>
      </c>
      <c r="L19" s="304" t="str">
        <f t="shared" si="8"/>
        <v xml:space="preserve"> Select * From </v>
      </c>
      <c r="M19" s="304" t="str">
        <f t="shared" si="8"/>
        <v>EP411</v>
      </c>
      <c r="N19" s="304" t="s">
        <v>1663</v>
      </c>
      <c r="O19" s="161" t="str">
        <f t="shared" si="2"/>
        <v>Insert Into [EP411].[dbo].BookChild08 Select * From EP411. .BookChild08</v>
      </c>
      <c r="Q19" s="161" t="str">
        <f t="shared" si="3"/>
        <v>Delete from [EP000].[dbo].BookChild08</v>
      </c>
      <c r="R19" s="304" t="str">
        <f t="shared" si="1"/>
        <v>Delete from [EP000].[dbo].BookChild08--Insert Into [EP411].[dbo].BookChild08 Select * From EP411. .BookChild08</v>
      </c>
      <c r="S19" s="304" t="str">
        <f t="shared" si="4"/>
        <v>Select *From [EP411].[dbo].BookChild08</v>
      </c>
      <c r="T19" s="309" t="str">
        <f t="shared" si="5"/>
        <v>DROP TABLE  [EP001].[dbo].BookChild08</v>
      </c>
      <c r="U19" s="161" t="str">
        <f t="shared" si="6"/>
        <v>Delete from [EP001].[dbo].BookChild08</v>
      </c>
      <c r="V19" s="161" t="str">
        <f t="shared" si="7"/>
        <v>Select *From [EP411].[dbo].BookChild08 Where FYCODE='' OR FYCODE IS NULL</v>
      </c>
    </row>
    <row r="20" spans="1:22">
      <c r="A20" s="211">
        <v>19</v>
      </c>
      <c r="B20" s="301" t="s">
        <v>462</v>
      </c>
      <c r="C20" s="301" t="s">
        <v>1638</v>
      </c>
      <c r="D20" s="301" t="s">
        <v>1</v>
      </c>
      <c r="E20" s="302"/>
      <c r="F20" s="302"/>
      <c r="G20" s="301"/>
      <c r="H20" s="301"/>
      <c r="I20" s="301"/>
      <c r="J20" s="1" t="str">
        <f t="shared" si="0"/>
        <v>BookDNParent</v>
      </c>
      <c r="K20" s="304" t="str">
        <f t="shared" si="8"/>
        <v xml:space="preserve">Insert Into </v>
      </c>
      <c r="L20" s="304" t="str">
        <f t="shared" si="8"/>
        <v xml:space="preserve"> Select * From </v>
      </c>
      <c r="M20" s="304" t="str">
        <f t="shared" si="8"/>
        <v>EP411</v>
      </c>
      <c r="N20" s="304" t="s">
        <v>1663</v>
      </c>
      <c r="O20" s="161" t="str">
        <f t="shared" si="2"/>
        <v>Insert Into [EP411].[dbo].BookDNParent Select * From EP411. .BookDNParent</v>
      </c>
      <c r="P20" s="307"/>
      <c r="Q20" s="161" t="str">
        <f t="shared" si="3"/>
        <v>Delete from [EP000].[dbo].BookDNParent</v>
      </c>
      <c r="R20" s="304" t="str">
        <f t="shared" si="1"/>
        <v>Delete from [EP000].[dbo].BookDNParent--Insert Into [EP411].[dbo].BookDNParent Select * From EP411. .BookDNParent</v>
      </c>
      <c r="S20" s="304" t="str">
        <f t="shared" si="4"/>
        <v>Select *From [EP411].[dbo].BookDNParent</v>
      </c>
      <c r="T20" s="309" t="str">
        <f t="shared" si="5"/>
        <v>DROP TABLE  [EP001].[dbo].BookDNParent</v>
      </c>
      <c r="U20" s="161" t="str">
        <f t="shared" si="6"/>
        <v>Delete from [EP001].[dbo].BookDNParent</v>
      </c>
      <c r="V20" s="161" t="str">
        <f t="shared" si="7"/>
        <v>Select *From [EP411].[dbo].BookDNParent Where FYCODE='' OR FYCODE IS NULL</v>
      </c>
    </row>
    <row r="21" spans="1:22">
      <c r="A21" s="211">
        <v>20</v>
      </c>
      <c r="B21" s="301" t="s">
        <v>462</v>
      </c>
      <c r="C21" s="301" t="s">
        <v>1638</v>
      </c>
      <c r="D21" s="301" t="s">
        <v>1632</v>
      </c>
      <c r="E21" s="302"/>
      <c r="F21" s="302"/>
      <c r="G21" s="301"/>
      <c r="H21" s="301"/>
      <c r="I21" s="301"/>
      <c r="J21" s="1" t="str">
        <f t="shared" si="0"/>
        <v>BookDNChild</v>
      </c>
      <c r="K21" s="304" t="str">
        <f t="shared" si="8"/>
        <v xml:space="preserve">Insert Into </v>
      </c>
      <c r="L21" s="304" t="str">
        <f t="shared" si="8"/>
        <v xml:space="preserve"> Select * From </v>
      </c>
      <c r="M21" s="304" t="str">
        <f t="shared" si="8"/>
        <v>EP411</v>
      </c>
      <c r="N21" s="304" t="s">
        <v>1663</v>
      </c>
      <c r="O21" s="161" t="str">
        <f t="shared" si="2"/>
        <v>Insert Into [EP411].[dbo].BookDNChild Select * From EP411. .BookDNChild</v>
      </c>
      <c r="Q21" s="161" t="str">
        <f t="shared" si="3"/>
        <v>Delete from [EP000].[dbo].BookDNChild</v>
      </c>
      <c r="R21" s="304" t="str">
        <f t="shared" si="1"/>
        <v>Delete from [EP000].[dbo].BookDNChild--Insert Into [EP411].[dbo].BookDNChild Select * From EP411. .BookDNChild</v>
      </c>
      <c r="S21" s="304" t="str">
        <f t="shared" si="4"/>
        <v>Select *From [EP411].[dbo].BookDNChild</v>
      </c>
      <c r="T21" s="309" t="str">
        <f t="shared" si="5"/>
        <v>DROP TABLE  [EP001].[dbo].BookDNChild</v>
      </c>
      <c r="U21" s="161" t="str">
        <f t="shared" si="6"/>
        <v>Delete from [EP001].[dbo].BookDNChild</v>
      </c>
      <c r="V21" s="161" t="str">
        <f t="shared" si="7"/>
        <v>Select *From [EP411].[dbo].BookDNChild Where FYCODE='' OR FYCODE IS NULL</v>
      </c>
    </row>
    <row r="22" spans="1:22">
      <c r="A22" s="211">
        <v>21</v>
      </c>
      <c r="B22" s="301" t="s">
        <v>1639</v>
      </c>
      <c r="C22" s="301"/>
      <c r="D22" s="301" t="s">
        <v>1636</v>
      </c>
      <c r="E22" s="302"/>
      <c r="F22" s="302"/>
      <c r="G22" s="301"/>
      <c r="H22" s="301"/>
      <c r="I22" s="301"/>
      <c r="J22" s="471" t="str">
        <f t="shared" si="0"/>
        <v>BookingRouteMaster</v>
      </c>
      <c r="K22" s="304" t="str">
        <f t="shared" si="8"/>
        <v xml:space="preserve">Insert Into </v>
      </c>
      <c r="L22" s="304" t="str">
        <f t="shared" si="8"/>
        <v xml:space="preserve"> Select * From </v>
      </c>
      <c r="M22" s="304" t="str">
        <f t="shared" si="8"/>
        <v>EP411</v>
      </c>
      <c r="N22" s="304" t="s">
        <v>1663</v>
      </c>
      <c r="O22" s="161" t="str">
        <f t="shared" si="2"/>
        <v>Insert Into [EP411].[dbo].BookingRouteMaster Select * From EP411. .BookingRouteMaster</v>
      </c>
      <c r="P22" s="307"/>
      <c r="Q22" s="161" t="str">
        <f t="shared" si="3"/>
        <v>Delete from [EP000].[dbo].BookingRouteMaster</v>
      </c>
      <c r="R22" s="304" t="str">
        <f t="shared" si="1"/>
        <v>Delete from [EP000].[dbo].BookingRouteMaster--Insert Into [EP411].[dbo].BookingRouteMaster Select * From EP411. .BookingRouteMaster</v>
      </c>
      <c r="S22" s="304" t="str">
        <f t="shared" si="4"/>
        <v>Select *From [EP411].[dbo].BookingRouteMaster</v>
      </c>
      <c r="T22" s="309" t="str">
        <f t="shared" si="5"/>
        <v>DROP TABLE  [EP001].[dbo].BookingRouteMaster</v>
      </c>
      <c r="U22" s="161" t="str">
        <f t="shared" si="6"/>
        <v>Delete from [EP001].[dbo].BookingRouteMaster</v>
      </c>
      <c r="V22" s="161" t="str">
        <f t="shared" si="7"/>
        <v>Select *From [EP411].[dbo].BookingRouteMaster Where FYCODE='' OR FYCODE IS NULL</v>
      </c>
    </row>
    <row r="23" spans="1:22">
      <c r="A23" s="211">
        <v>22</v>
      </c>
      <c r="B23" s="301" t="s">
        <v>462</v>
      </c>
      <c r="C23" s="301" t="s">
        <v>1640</v>
      </c>
      <c r="D23" s="301" t="s">
        <v>1</v>
      </c>
      <c r="E23" s="302"/>
      <c r="F23" s="302"/>
      <c r="G23" s="301"/>
      <c r="H23" s="301"/>
      <c r="I23" s="301"/>
      <c r="J23" s="1" t="str">
        <f t="shared" si="0"/>
        <v>BookOOParent</v>
      </c>
      <c r="K23" s="304" t="str">
        <f t="shared" si="8"/>
        <v xml:space="preserve">Insert Into </v>
      </c>
      <c r="L23" s="304" t="str">
        <f t="shared" si="8"/>
        <v xml:space="preserve"> Select * From </v>
      </c>
      <c r="M23" s="304" t="str">
        <f t="shared" si="8"/>
        <v>EP411</v>
      </c>
      <c r="N23" s="304" t="s">
        <v>1663</v>
      </c>
      <c r="O23" s="161" t="str">
        <f t="shared" si="2"/>
        <v>Insert Into [EP411].[dbo].BookOOParent Select * From EP411. .BookOOParent</v>
      </c>
      <c r="P23" s="307"/>
      <c r="Q23" s="161" t="str">
        <f t="shared" si="3"/>
        <v>Delete from [EP000].[dbo].BookOOParent</v>
      </c>
      <c r="R23" s="304" t="str">
        <f t="shared" si="1"/>
        <v>Delete from [EP000].[dbo].BookOOParent--Insert Into [EP411].[dbo].BookOOParent Select * From EP411. .BookOOParent</v>
      </c>
      <c r="S23" s="304" t="str">
        <f t="shared" si="4"/>
        <v>Select *From [EP411].[dbo].BookOOParent</v>
      </c>
      <c r="T23" s="309" t="str">
        <f t="shared" si="5"/>
        <v>DROP TABLE  [EP001].[dbo].BookOOParent</v>
      </c>
      <c r="U23" s="161" t="str">
        <f t="shared" si="6"/>
        <v>Delete from [EP001].[dbo].BookOOParent</v>
      </c>
      <c r="V23" s="161" t="str">
        <f t="shared" si="7"/>
        <v>Select *From [EP411].[dbo].BookOOParent Where FYCODE='' OR FYCODE IS NULL</v>
      </c>
    </row>
    <row r="24" spans="1:22">
      <c r="A24" s="211">
        <v>23</v>
      </c>
      <c r="B24" s="301" t="s">
        <v>462</v>
      </c>
      <c r="C24" s="301" t="s">
        <v>1640</v>
      </c>
      <c r="D24" s="301" t="s">
        <v>1632</v>
      </c>
      <c r="E24" s="302"/>
      <c r="F24" s="302"/>
      <c r="G24" s="301"/>
      <c r="H24" s="301"/>
      <c r="I24" s="301"/>
      <c r="J24" s="1" t="str">
        <f t="shared" si="0"/>
        <v>BookOOChild</v>
      </c>
      <c r="K24" s="304" t="str">
        <f t="shared" si="8"/>
        <v xml:space="preserve">Insert Into </v>
      </c>
      <c r="L24" s="304" t="str">
        <f t="shared" si="8"/>
        <v xml:space="preserve"> Select * From </v>
      </c>
      <c r="M24" s="304" t="str">
        <f t="shared" si="8"/>
        <v>EP411</v>
      </c>
      <c r="N24" s="304" t="s">
        <v>1663</v>
      </c>
      <c r="O24" s="161" t="str">
        <f t="shared" si="2"/>
        <v>Insert Into [EP411].[dbo].BookOOChild Select * From EP411. .BookOOChild</v>
      </c>
      <c r="Q24" s="161" t="str">
        <f t="shared" si="3"/>
        <v>Delete from [EP000].[dbo].BookOOChild</v>
      </c>
      <c r="R24" s="304" t="str">
        <f t="shared" si="1"/>
        <v>Delete from [EP000].[dbo].BookOOChild--Insert Into [EP411].[dbo].BookOOChild Select * From EP411. .BookOOChild</v>
      </c>
      <c r="S24" s="304" t="str">
        <f t="shared" si="4"/>
        <v>Select *From [EP411].[dbo].BookOOChild</v>
      </c>
      <c r="T24" s="309" t="str">
        <f t="shared" si="5"/>
        <v>DROP TABLE  [EP001].[dbo].BookOOChild</v>
      </c>
      <c r="U24" s="161" t="str">
        <f t="shared" si="6"/>
        <v>Delete from [EP001].[dbo].BookOOChild</v>
      </c>
      <c r="V24" s="161" t="str">
        <f t="shared" si="7"/>
        <v>Select *From [EP411].[dbo].BookOOChild Where FYCODE='' OR FYCODE IS NULL</v>
      </c>
    </row>
    <row r="25" spans="1:22">
      <c r="A25" s="211">
        <v>24</v>
      </c>
      <c r="B25" s="301" t="s">
        <v>462</v>
      </c>
      <c r="C25" s="301" t="s">
        <v>1641</v>
      </c>
      <c r="D25" s="301" t="s">
        <v>1</v>
      </c>
      <c r="E25" s="302"/>
      <c r="F25" s="302"/>
      <c r="G25" s="301"/>
      <c r="H25" s="301"/>
      <c r="I25" s="301"/>
      <c r="J25" s="1" t="str">
        <f t="shared" si="0"/>
        <v>BookPOParent</v>
      </c>
      <c r="K25" s="304" t="str">
        <f t="shared" si="8"/>
        <v xml:space="preserve">Insert Into </v>
      </c>
      <c r="L25" s="304" t="str">
        <f t="shared" si="8"/>
        <v xml:space="preserve"> Select * From </v>
      </c>
      <c r="M25" s="304" t="str">
        <f t="shared" si="8"/>
        <v>EP411</v>
      </c>
      <c r="N25" s="304" t="s">
        <v>1663</v>
      </c>
      <c r="O25" s="161" t="str">
        <f t="shared" si="2"/>
        <v>Insert Into [EP411].[dbo].BookPOParent Select * From EP411. .BookPOParent</v>
      </c>
      <c r="P25" s="307"/>
      <c r="Q25" s="161" t="str">
        <f t="shared" si="3"/>
        <v>Delete from [EP000].[dbo].BookPOParent</v>
      </c>
      <c r="R25" s="304" t="str">
        <f t="shared" si="1"/>
        <v>Delete from [EP000].[dbo].BookPOParent--Insert Into [EP411].[dbo].BookPOParent Select * From EP411. .BookPOParent</v>
      </c>
      <c r="S25" s="304" t="str">
        <f t="shared" si="4"/>
        <v>Select *From [EP411].[dbo].BookPOParent</v>
      </c>
      <c r="T25" s="309" t="str">
        <f t="shared" si="5"/>
        <v>DROP TABLE  [EP001].[dbo].BookPOParent</v>
      </c>
      <c r="U25" s="161" t="str">
        <f t="shared" si="6"/>
        <v>Delete from [EP001].[dbo].BookPOParent</v>
      </c>
      <c r="V25" s="161" t="str">
        <f t="shared" si="7"/>
        <v>Select *From [EP411].[dbo].BookPOParent Where FYCODE='' OR FYCODE IS NULL</v>
      </c>
    </row>
    <row r="26" spans="1:22">
      <c r="A26" s="211">
        <v>25</v>
      </c>
      <c r="B26" s="301" t="s">
        <v>462</v>
      </c>
      <c r="C26" s="301" t="s">
        <v>1641</v>
      </c>
      <c r="D26" s="301" t="s">
        <v>1632</v>
      </c>
      <c r="E26" s="302" t="s">
        <v>70</v>
      </c>
      <c r="F26" s="302"/>
      <c r="G26" s="301"/>
      <c r="H26" s="301"/>
      <c r="I26" s="301"/>
      <c r="J26" s="1" t="str">
        <f t="shared" si="0"/>
        <v>BookPOChild05</v>
      </c>
      <c r="K26" s="304" t="str">
        <f t="shared" si="8"/>
        <v xml:space="preserve">Insert Into </v>
      </c>
      <c r="L26" s="304" t="str">
        <f t="shared" si="8"/>
        <v xml:space="preserve"> Select * From </v>
      </c>
      <c r="M26" s="304" t="str">
        <f t="shared" si="8"/>
        <v>EP411</v>
      </c>
      <c r="N26" s="304" t="s">
        <v>1663</v>
      </c>
      <c r="O26" s="161" t="str">
        <f t="shared" si="2"/>
        <v>Insert Into [EP411].[dbo].BookPOChild05 Select * From EP411. .BookPOChild05</v>
      </c>
      <c r="Q26" s="161" t="str">
        <f t="shared" si="3"/>
        <v>Delete from [EP000].[dbo].BookPOChild05</v>
      </c>
      <c r="R26" s="304" t="str">
        <f t="shared" si="1"/>
        <v>Delete from [EP000].[dbo].BookPOChild05--Insert Into [EP411].[dbo].BookPOChild05 Select * From EP411. .BookPOChild05</v>
      </c>
      <c r="S26" s="304" t="str">
        <f t="shared" si="4"/>
        <v>Select *From [EP411].[dbo].BookPOChild05</v>
      </c>
      <c r="T26" s="309" t="str">
        <f t="shared" si="5"/>
        <v>DROP TABLE  [EP001].[dbo].BookPOChild05</v>
      </c>
      <c r="U26" s="161" t="str">
        <f t="shared" si="6"/>
        <v>Delete from [EP001].[dbo].BookPOChild05</v>
      </c>
      <c r="V26" s="161" t="str">
        <f t="shared" si="7"/>
        <v>Select *From [EP411].[dbo].BookPOChild05 Where FYCODE='' OR FYCODE IS NULL</v>
      </c>
    </row>
    <row r="27" spans="1:22">
      <c r="A27" s="211">
        <v>26</v>
      </c>
      <c r="B27" s="301" t="s">
        <v>462</v>
      </c>
      <c r="C27" s="301" t="s">
        <v>1641</v>
      </c>
      <c r="D27" s="301" t="s">
        <v>1632</v>
      </c>
      <c r="E27" s="302" t="s">
        <v>70</v>
      </c>
      <c r="F27" s="302" t="s">
        <v>57</v>
      </c>
      <c r="G27" s="301"/>
      <c r="H27" s="301"/>
      <c r="I27" s="301"/>
      <c r="J27" s="1" t="str">
        <f t="shared" si="0"/>
        <v>BookPOChild0501</v>
      </c>
      <c r="K27" s="304" t="str">
        <f t="shared" si="8"/>
        <v xml:space="preserve">Insert Into </v>
      </c>
      <c r="L27" s="304" t="str">
        <f t="shared" si="8"/>
        <v xml:space="preserve"> Select * From </v>
      </c>
      <c r="M27" s="304" t="str">
        <f t="shared" si="8"/>
        <v>EP411</v>
      </c>
      <c r="N27" s="304" t="s">
        <v>1663</v>
      </c>
      <c r="O27" s="161" t="str">
        <f t="shared" si="2"/>
        <v>Insert Into [EP411].[dbo].BookPOChild0501 Select * From EP411. .BookPOChild0501</v>
      </c>
      <c r="Q27" s="161" t="str">
        <f t="shared" si="3"/>
        <v>Delete from [EP000].[dbo].BookPOChild0501</v>
      </c>
      <c r="R27" s="304" t="str">
        <f t="shared" si="1"/>
        <v>Delete from [EP000].[dbo].BookPOChild0501--Insert Into [EP411].[dbo].BookPOChild0501 Select * From EP411. .BookPOChild0501</v>
      </c>
      <c r="S27" s="304" t="str">
        <f t="shared" si="4"/>
        <v>Select *From [EP411].[dbo].BookPOChild0501</v>
      </c>
      <c r="T27" s="309" t="str">
        <f t="shared" si="5"/>
        <v>DROP TABLE  [EP001].[dbo].BookPOChild0501</v>
      </c>
      <c r="U27" s="161" t="str">
        <f t="shared" si="6"/>
        <v>Delete from [EP001].[dbo].BookPOChild0501</v>
      </c>
      <c r="V27" s="161" t="str">
        <f t="shared" si="7"/>
        <v>Select *From [EP411].[dbo].BookPOChild0501 Where FYCODE='' OR FYCODE IS NULL</v>
      </c>
    </row>
    <row r="28" spans="1:22">
      <c r="A28" s="211">
        <v>27</v>
      </c>
      <c r="B28" s="301" t="s">
        <v>462</v>
      </c>
      <c r="C28" s="301" t="s">
        <v>1641</v>
      </c>
      <c r="D28" s="301" t="s">
        <v>1632</v>
      </c>
      <c r="E28" s="302" t="s">
        <v>71</v>
      </c>
      <c r="F28" s="302"/>
      <c r="G28" s="301"/>
      <c r="H28" s="301"/>
      <c r="I28" s="301"/>
      <c r="J28" s="1" t="str">
        <f t="shared" si="0"/>
        <v>BookPOChild06</v>
      </c>
      <c r="K28" s="304" t="str">
        <f t="shared" si="8"/>
        <v xml:space="preserve">Insert Into </v>
      </c>
      <c r="L28" s="304" t="str">
        <f t="shared" si="8"/>
        <v xml:space="preserve"> Select * From </v>
      </c>
      <c r="M28" s="304" t="str">
        <f t="shared" si="8"/>
        <v>EP411</v>
      </c>
      <c r="N28" s="304" t="s">
        <v>1663</v>
      </c>
      <c r="O28" s="161" t="str">
        <f t="shared" si="2"/>
        <v>Insert Into [EP411].[dbo].BookPOChild06 Select * From EP411. .BookPOChild06</v>
      </c>
      <c r="Q28" s="161" t="str">
        <f t="shared" si="3"/>
        <v>Delete from [EP000].[dbo].BookPOChild06</v>
      </c>
      <c r="R28" s="304" t="str">
        <f t="shared" si="1"/>
        <v>Delete from [EP000].[dbo].BookPOChild06--Insert Into [EP411].[dbo].BookPOChild06 Select * From EP411. .BookPOChild06</v>
      </c>
      <c r="S28" s="304" t="str">
        <f t="shared" si="4"/>
        <v>Select *From [EP411].[dbo].BookPOChild06</v>
      </c>
      <c r="T28" s="309" t="str">
        <f t="shared" si="5"/>
        <v>DROP TABLE  [EP001].[dbo].BookPOChild06</v>
      </c>
      <c r="U28" s="161" t="str">
        <f t="shared" si="6"/>
        <v>Delete from [EP001].[dbo].BookPOChild06</v>
      </c>
      <c r="V28" s="161" t="str">
        <f t="shared" si="7"/>
        <v>Select *From [EP411].[dbo].BookPOChild06 Where FYCODE='' OR FYCODE IS NULL</v>
      </c>
    </row>
    <row r="29" spans="1:22">
      <c r="A29" s="211">
        <v>28</v>
      </c>
      <c r="B29" s="301" t="s">
        <v>462</v>
      </c>
      <c r="C29" s="301" t="s">
        <v>1641</v>
      </c>
      <c r="D29" s="301" t="s">
        <v>1632</v>
      </c>
      <c r="E29" s="302" t="s">
        <v>82</v>
      </c>
      <c r="F29" s="302"/>
      <c r="G29" s="301"/>
      <c r="H29" s="301"/>
      <c r="I29" s="301"/>
      <c r="J29" s="1" t="str">
        <f t="shared" si="0"/>
        <v>BookPOChild07</v>
      </c>
      <c r="K29" s="304" t="str">
        <f t="shared" si="8"/>
        <v xml:space="preserve">Insert Into </v>
      </c>
      <c r="L29" s="304" t="str">
        <f t="shared" si="8"/>
        <v xml:space="preserve"> Select * From </v>
      </c>
      <c r="M29" s="304" t="str">
        <f t="shared" si="8"/>
        <v>EP411</v>
      </c>
      <c r="N29" s="304" t="s">
        <v>1663</v>
      </c>
      <c r="O29" s="161" t="str">
        <f t="shared" si="2"/>
        <v>Insert Into [EP411].[dbo].BookPOChild07 Select * From EP411. .BookPOChild07</v>
      </c>
      <c r="Q29" s="161" t="str">
        <f t="shared" si="3"/>
        <v>Delete from [EP000].[dbo].BookPOChild07</v>
      </c>
      <c r="R29" s="304" t="str">
        <f t="shared" si="1"/>
        <v>Delete from [EP000].[dbo].BookPOChild07--Insert Into [EP411].[dbo].BookPOChild07 Select * From EP411. .BookPOChild07</v>
      </c>
      <c r="S29" s="304" t="str">
        <f t="shared" si="4"/>
        <v>Select *From [EP411].[dbo].BookPOChild07</v>
      </c>
      <c r="T29" s="309" t="str">
        <f t="shared" si="5"/>
        <v>DROP TABLE  [EP001].[dbo].BookPOChild07</v>
      </c>
      <c r="U29" s="161" t="str">
        <f t="shared" si="6"/>
        <v>Delete from [EP001].[dbo].BookPOChild07</v>
      </c>
      <c r="V29" s="161" t="str">
        <f t="shared" si="7"/>
        <v>Select *From [EP411].[dbo].BookPOChild07 Where FYCODE='' OR FYCODE IS NULL</v>
      </c>
    </row>
    <row r="30" spans="1:22" s="304" customFormat="1">
      <c r="A30" s="211">
        <v>29</v>
      </c>
      <c r="B30" s="305" t="s">
        <v>462</v>
      </c>
      <c r="C30" s="305" t="s">
        <v>1641</v>
      </c>
      <c r="D30" s="305" t="s">
        <v>1632</v>
      </c>
      <c r="E30" s="306" t="s">
        <v>83</v>
      </c>
      <c r="F30" s="306"/>
      <c r="G30" s="305"/>
      <c r="H30" s="305"/>
      <c r="I30" s="305"/>
      <c r="J30" s="1" t="str">
        <f t="shared" ref="J30" si="9">CONCATENATE(B30&amp;C30&amp;D30&amp;E30&amp;F30&amp;G30&amp;H30&amp;I30)</f>
        <v>BookPOChild08</v>
      </c>
      <c r="K30" s="304" t="str">
        <f t="shared" si="8"/>
        <v xml:space="preserve">Insert Into </v>
      </c>
      <c r="L30" s="304" t="str">
        <f t="shared" si="8"/>
        <v xml:space="preserve"> Select * From </v>
      </c>
      <c r="M30" s="304" t="str">
        <f t="shared" si="8"/>
        <v>EP411</v>
      </c>
      <c r="N30" s="304" t="s">
        <v>1663</v>
      </c>
      <c r="O30" s="161" t="str">
        <f t="shared" ref="O30" si="10">K30&amp;K$1&amp;J30&amp;L30&amp;M30&amp;N30&amp;J30</f>
        <v>Insert Into [EP411].[dbo].BookPOChild08 Select * From EP411. .BookPOChild08</v>
      </c>
      <c r="Q30" s="161" t="str">
        <f t="shared" si="3"/>
        <v>Delete from [EP000].[dbo].BookPOChild08</v>
      </c>
      <c r="R30" s="304" t="str">
        <f t="shared" ref="R30" si="11">Q30&amp;"--"&amp;O30</f>
        <v>Delete from [EP000].[dbo].BookPOChild08--Insert Into [EP411].[dbo].BookPOChild08 Select * From EP411. .BookPOChild08</v>
      </c>
      <c r="S30" s="304" t="str">
        <f t="shared" ref="S30" si="12">S$1&amp;K$1&amp;J30</f>
        <v>Select *From [EP411].[dbo].BookPOChild08</v>
      </c>
      <c r="T30" s="309" t="str">
        <f t="shared" ref="T30" si="13">T$1&amp;J30</f>
        <v>DROP TABLE  [EP001].[dbo].BookPOChild08</v>
      </c>
      <c r="U30" s="161" t="str">
        <f t="shared" si="6"/>
        <v>Delete from [EP001].[dbo].BookPOChild08</v>
      </c>
      <c r="V30" s="161" t="str">
        <f t="shared" si="7"/>
        <v>Select *From [EP411].[dbo].BookPOChild08 Where FYCODE='' OR FYCODE IS NULL</v>
      </c>
    </row>
    <row r="31" spans="1:22">
      <c r="A31" s="211">
        <v>30</v>
      </c>
      <c r="B31" s="301" t="s">
        <v>462</v>
      </c>
      <c r="C31" s="301" t="s">
        <v>1641</v>
      </c>
      <c r="D31" s="301" t="s">
        <v>1632</v>
      </c>
      <c r="E31" s="302" t="s">
        <v>83</v>
      </c>
      <c r="F31" s="302" t="s">
        <v>57</v>
      </c>
      <c r="G31" s="301"/>
      <c r="H31" s="301"/>
      <c r="I31" s="301"/>
      <c r="J31" s="1" t="str">
        <f t="shared" si="0"/>
        <v>BookPOChild0801</v>
      </c>
      <c r="K31" s="304" t="str">
        <f t="shared" si="8"/>
        <v xml:space="preserve">Insert Into </v>
      </c>
      <c r="L31" s="304" t="str">
        <f t="shared" si="8"/>
        <v xml:space="preserve"> Select * From </v>
      </c>
      <c r="M31" s="304" t="str">
        <f t="shared" si="8"/>
        <v>EP411</v>
      </c>
      <c r="N31" s="304" t="s">
        <v>1663</v>
      </c>
      <c r="O31" s="161" t="str">
        <f t="shared" si="2"/>
        <v>Insert Into [EP411].[dbo].BookPOChild0801 Select * From EP411. .BookPOChild0801</v>
      </c>
      <c r="Q31" s="161" t="str">
        <f t="shared" si="3"/>
        <v>Delete from [EP000].[dbo].BookPOChild0801</v>
      </c>
      <c r="R31" s="304" t="str">
        <f t="shared" si="1"/>
        <v>Delete from [EP000].[dbo].BookPOChild0801--Insert Into [EP411].[dbo].BookPOChild0801 Select * From EP411. .BookPOChild0801</v>
      </c>
      <c r="S31" s="304" t="str">
        <f t="shared" si="4"/>
        <v>Select *From [EP411].[dbo].BookPOChild0801</v>
      </c>
      <c r="T31" s="309" t="str">
        <f t="shared" si="5"/>
        <v>DROP TABLE  [EP001].[dbo].BookPOChild0801</v>
      </c>
      <c r="U31" s="161" t="str">
        <f t="shared" si="6"/>
        <v>Delete from [EP001].[dbo].BookPOChild0801</v>
      </c>
      <c r="V31" s="161" t="str">
        <f t="shared" si="7"/>
        <v>Select *From [EP411].[dbo].BookPOChild0801 Where FYCODE='' OR FYCODE IS NULL</v>
      </c>
    </row>
    <row r="32" spans="1:22">
      <c r="A32" s="211">
        <v>31</v>
      </c>
      <c r="B32" s="301" t="s">
        <v>462</v>
      </c>
      <c r="C32" s="301" t="s">
        <v>1641</v>
      </c>
      <c r="D32" s="301" t="s">
        <v>1632</v>
      </c>
      <c r="E32" s="302" t="s">
        <v>88</v>
      </c>
      <c r="F32" s="302"/>
      <c r="G32" s="301"/>
      <c r="H32" s="301"/>
      <c r="I32" s="301"/>
      <c r="J32" s="1" t="str">
        <f t="shared" si="0"/>
        <v>BookPOChild09</v>
      </c>
      <c r="K32" s="304" t="str">
        <f t="shared" si="8"/>
        <v xml:space="preserve">Insert Into </v>
      </c>
      <c r="L32" s="304" t="str">
        <f t="shared" si="8"/>
        <v xml:space="preserve"> Select * From </v>
      </c>
      <c r="M32" s="304" t="str">
        <f t="shared" si="8"/>
        <v>EP411</v>
      </c>
      <c r="N32" s="304" t="s">
        <v>1663</v>
      </c>
      <c r="O32" s="161" t="str">
        <f t="shared" si="2"/>
        <v>Insert Into [EP411].[dbo].BookPOChild09 Select * From EP411. .BookPOChild09</v>
      </c>
      <c r="Q32" s="161" t="str">
        <f t="shared" si="3"/>
        <v>Delete from [EP000].[dbo].BookPOChild09</v>
      </c>
      <c r="R32" s="304" t="str">
        <f t="shared" si="1"/>
        <v>Delete from [EP000].[dbo].BookPOChild09--Insert Into [EP411].[dbo].BookPOChild09 Select * From EP411. .BookPOChild09</v>
      </c>
      <c r="S32" s="304" t="str">
        <f t="shared" si="4"/>
        <v>Select *From [EP411].[dbo].BookPOChild09</v>
      </c>
      <c r="T32" s="309" t="str">
        <f t="shared" si="5"/>
        <v>DROP TABLE  [EP001].[dbo].BookPOChild09</v>
      </c>
      <c r="U32" s="161" t="str">
        <f t="shared" si="6"/>
        <v>Delete from [EP001].[dbo].BookPOChild09</v>
      </c>
      <c r="V32" s="161" t="str">
        <f t="shared" si="7"/>
        <v>Select *From [EP411].[dbo].BookPOChild09 Where FYCODE='' OR FYCODE IS NULL</v>
      </c>
    </row>
    <row r="33" spans="1:22">
      <c r="A33" s="211">
        <v>32</v>
      </c>
      <c r="B33" s="301" t="s">
        <v>462</v>
      </c>
      <c r="C33" s="301" t="s">
        <v>1641</v>
      </c>
      <c r="D33" s="301" t="s">
        <v>1632</v>
      </c>
      <c r="E33" s="302" t="s">
        <v>88</v>
      </c>
      <c r="F33" s="302" t="s">
        <v>57</v>
      </c>
      <c r="G33" s="301"/>
      <c r="H33" s="301"/>
      <c r="I33" s="301"/>
      <c r="J33" s="1" t="str">
        <f t="shared" si="0"/>
        <v>BookPOChild0901</v>
      </c>
      <c r="K33" s="304" t="str">
        <f t="shared" si="8"/>
        <v xml:space="preserve">Insert Into </v>
      </c>
      <c r="L33" s="304" t="str">
        <f t="shared" si="8"/>
        <v xml:space="preserve"> Select * From </v>
      </c>
      <c r="M33" s="304" t="str">
        <f t="shared" si="8"/>
        <v>EP411</v>
      </c>
      <c r="N33" s="304" t="s">
        <v>1663</v>
      </c>
      <c r="O33" s="161" t="str">
        <f t="shared" si="2"/>
        <v>Insert Into [EP411].[dbo].BookPOChild0901 Select * From EP411. .BookPOChild0901</v>
      </c>
      <c r="Q33" s="161" t="str">
        <f t="shared" si="3"/>
        <v>Delete from [EP000].[dbo].BookPOChild0901</v>
      </c>
      <c r="R33" s="304" t="str">
        <f t="shared" si="1"/>
        <v>Delete from [EP000].[dbo].BookPOChild0901--Insert Into [EP411].[dbo].BookPOChild0901 Select * From EP411. .BookPOChild0901</v>
      </c>
      <c r="S33" s="304" t="str">
        <f t="shared" si="4"/>
        <v>Select *From [EP411].[dbo].BookPOChild0901</v>
      </c>
      <c r="T33" s="309" t="str">
        <f t="shared" si="5"/>
        <v>DROP TABLE  [EP001].[dbo].BookPOChild0901</v>
      </c>
      <c r="U33" s="161" t="str">
        <f t="shared" si="6"/>
        <v>Delete from [EP001].[dbo].BookPOChild0901</v>
      </c>
      <c r="V33" s="161" t="str">
        <f t="shared" si="7"/>
        <v>Select *From [EP411].[dbo].BookPOChild0901 Where FYCODE='' OR FYCODE IS NULL</v>
      </c>
    </row>
    <row r="34" spans="1:22">
      <c r="A34" s="211">
        <v>33</v>
      </c>
      <c r="B34" s="301" t="s">
        <v>462</v>
      </c>
      <c r="C34" s="301" t="s">
        <v>1642</v>
      </c>
      <c r="D34" s="301" t="s">
        <v>1</v>
      </c>
      <c r="E34" s="302"/>
      <c r="F34" s="302"/>
      <c r="G34" s="301"/>
      <c r="H34" s="301"/>
      <c r="I34" s="301"/>
      <c r="J34" s="1" t="str">
        <f t="shared" si="0"/>
        <v>BookRVParent</v>
      </c>
      <c r="K34" s="304" t="str">
        <f t="shared" si="8"/>
        <v xml:space="preserve">Insert Into </v>
      </c>
      <c r="L34" s="304" t="str">
        <f t="shared" si="8"/>
        <v xml:space="preserve"> Select * From </v>
      </c>
      <c r="M34" s="304" t="str">
        <f t="shared" si="8"/>
        <v>EP411</v>
      </c>
      <c r="N34" s="304" t="s">
        <v>1663</v>
      </c>
      <c r="O34" s="161" t="str">
        <f t="shared" si="2"/>
        <v>Insert Into [EP411].[dbo].BookRVParent Select * From EP411. .BookRVParent</v>
      </c>
      <c r="P34" s="307"/>
      <c r="Q34" s="161" t="str">
        <f t="shared" si="3"/>
        <v>Delete from [EP000].[dbo].BookRVParent</v>
      </c>
      <c r="R34" s="304" t="str">
        <f t="shared" si="1"/>
        <v>Delete from [EP000].[dbo].BookRVParent--Insert Into [EP411].[dbo].BookRVParent Select * From EP411. .BookRVParent</v>
      </c>
      <c r="S34" s="304" t="str">
        <f t="shared" si="4"/>
        <v>Select *From [EP411].[dbo].BookRVParent</v>
      </c>
      <c r="T34" s="309" t="str">
        <f t="shared" si="5"/>
        <v>DROP TABLE  [EP001].[dbo].BookRVParent</v>
      </c>
      <c r="U34" s="161" t="str">
        <f t="shared" si="6"/>
        <v>Delete from [EP001].[dbo].BookRVParent</v>
      </c>
      <c r="V34" s="161" t="str">
        <f t="shared" si="7"/>
        <v>Select *From [EP411].[dbo].BookRVParent Where FYCODE='' OR FYCODE IS NULL</v>
      </c>
    </row>
    <row r="35" spans="1:22">
      <c r="A35" s="211">
        <v>34</v>
      </c>
      <c r="B35" s="301" t="s">
        <v>462</v>
      </c>
      <c r="C35" s="301" t="s">
        <v>1642</v>
      </c>
      <c r="D35" s="301" t="s">
        <v>1632</v>
      </c>
      <c r="E35" s="302"/>
      <c r="F35" s="302"/>
      <c r="G35" s="301"/>
      <c r="H35" s="301"/>
      <c r="I35" s="301"/>
      <c r="J35" s="1" t="str">
        <f t="shared" si="0"/>
        <v>BookRVChild</v>
      </c>
      <c r="K35" s="304" t="str">
        <f t="shared" si="8"/>
        <v xml:space="preserve">Insert Into </v>
      </c>
      <c r="L35" s="304" t="str">
        <f t="shared" si="8"/>
        <v xml:space="preserve"> Select * From </v>
      </c>
      <c r="M35" s="304" t="str">
        <f t="shared" si="8"/>
        <v>EP411</v>
      </c>
      <c r="N35" s="304" t="s">
        <v>1663</v>
      </c>
      <c r="O35" s="161" t="str">
        <f t="shared" si="2"/>
        <v>Insert Into [EP411].[dbo].BookRVChild Select * From EP411. .BookRVChild</v>
      </c>
      <c r="Q35" s="161" t="str">
        <f t="shared" si="3"/>
        <v>Delete from [EP000].[dbo].BookRVChild</v>
      </c>
      <c r="R35" s="304" t="str">
        <f t="shared" si="1"/>
        <v>Delete from [EP000].[dbo].BookRVChild--Insert Into [EP411].[dbo].BookRVChild Select * From EP411. .BookRVChild</v>
      </c>
      <c r="S35" s="304" t="str">
        <f t="shared" si="4"/>
        <v>Select *From [EP411].[dbo].BookRVChild</v>
      </c>
      <c r="T35" s="309" t="str">
        <f t="shared" si="5"/>
        <v>DROP TABLE  [EP001].[dbo].BookRVChild</v>
      </c>
      <c r="U35" s="161" t="str">
        <f t="shared" si="6"/>
        <v>Delete from [EP001].[dbo].BookRVChild</v>
      </c>
      <c r="V35" s="161" t="str">
        <f t="shared" si="7"/>
        <v>Select *From [EP411].[dbo].BookRVChild Where FYCODE='' OR FYCODE IS NULL</v>
      </c>
    </row>
    <row r="36" spans="1:22">
      <c r="A36" s="211">
        <v>35</v>
      </c>
      <c r="B36" s="301" t="s">
        <v>1643</v>
      </c>
      <c r="C36" s="301"/>
      <c r="D36" s="301" t="s">
        <v>1636</v>
      </c>
      <c r="E36" s="302"/>
      <c r="F36" s="302"/>
      <c r="G36" s="301"/>
      <c r="H36" s="301"/>
      <c r="I36" s="301"/>
      <c r="J36" s="342" t="str">
        <f t="shared" ref="J36:J72" si="14">CONCATENATE(B36&amp;C36&amp;D36&amp;E36&amp;F36&amp;G36&amp;H36&amp;I36)</f>
        <v>CompanyMaster</v>
      </c>
      <c r="K36" s="304" t="str">
        <f t="shared" si="8"/>
        <v xml:space="preserve">Insert Into </v>
      </c>
      <c r="L36" s="304" t="str">
        <f t="shared" si="8"/>
        <v xml:space="preserve"> Select * From </v>
      </c>
      <c r="M36" s="304" t="str">
        <f t="shared" si="8"/>
        <v>EP411</v>
      </c>
      <c r="N36" s="304" t="s">
        <v>1663</v>
      </c>
      <c r="O36" s="161" t="str">
        <f t="shared" si="2"/>
        <v>Insert Into [EP411].[dbo].CompanyMaster Select * From EP411. .CompanyMaster</v>
      </c>
      <c r="P36" s="307"/>
      <c r="Q36" s="161" t="str">
        <f t="shared" si="3"/>
        <v>Delete from [EP000].[dbo].CompanyMaster</v>
      </c>
      <c r="R36" s="304" t="str">
        <f t="shared" ref="R36:R72" si="15">Q36&amp;"--"&amp;O36</f>
        <v>Delete from [EP000].[dbo].CompanyMaster--Insert Into [EP411].[dbo].CompanyMaster Select * From EP411. .CompanyMaster</v>
      </c>
      <c r="S36" s="304" t="str">
        <f t="shared" si="4"/>
        <v>Select *From [EP411].[dbo].CompanyMaster</v>
      </c>
      <c r="T36" s="309" t="str">
        <f t="shared" si="5"/>
        <v>DROP TABLE  [EP001].[dbo].CompanyMaster</v>
      </c>
      <c r="U36" s="161" t="str">
        <f t="shared" si="6"/>
        <v>Delete from [EP001].[dbo].CompanyMaster</v>
      </c>
      <c r="V36" s="161" t="str">
        <f t="shared" si="7"/>
        <v>Select *From [EP411].[dbo].CompanyMaster Where FYCODE='' OR FYCODE IS NULL</v>
      </c>
    </row>
    <row r="37" spans="1:22">
      <c r="A37" s="211">
        <v>36</v>
      </c>
      <c r="B37" s="301" t="s">
        <v>1644</v>
      </c>
      <c r="C37" s="301"/>
      <c r="D37" s="301" t="s">
        <v>1632</v>
      </c>
      <c r="E37" s="302"/>
      <c r="F37" s="302"/>
      <c r="G37" s="301"/>
      <c r="H37" s="301"/>
      <c r="I37" s="301"/>
      <c r="J37" s="342" t="str">
        <f t="shared" si="14"/>
        <v>CompChild</v>
      </c>
      <c r="K37" s="304" t="str">
        <f t="shared" si="8"/>
        <v xml:space="preserve">Insert Into </v>
      </c>
      <c r="L37" s="304" t="str">
        <f t="shared" si="8"/>
        <v xml:space="preserve"> Select * From </v>
      </c>
      <c r="M37" s="304" t="str">
        <f t="shared" si="8"/>
        <v>EP411</v>
      </c>
      <c r="N37" s="304" t="s">
        <v>1663</v>
      </c>
      <c r="O37" s="161" t="str">
        <f t="shared" si="2"/>
        <v>Insert Into [EP411].[dbo].CompChild Select * From EP411. .CompChild</v>
      </c>
      <c r="Q37" s="161" t="str">
        <f t="shared" si="3"/>
        <v>Delete from [EP000].[dbo].CompChild</v>
      </c>
      <c r="R37" s="304" t="str">
        <f t="shared" si="15"/>
        <v>Delete from [EP000].[dbo].CompChild--Insert Into [EP411].[dbo].CompChild Select * From EP411. .CompChild</v>
      </c>
      <c r="S37" s="304" t="str">
        <f t="shared" si="4"/>
        <v>Select *From [EP411].[dbo].CompChild</v>
      </c>
      <c r="T37" s="309" t="str">
        <f t="shared" si="5"/>
        <v>DROP TABLE  [EP001].[dbo].CompChild</v>
      </c>
      <c r="U37" s="161" t="str">
        <f t="shared" si="6"/>
        <v>Delete from [EP001].[dbo].CompChild</v>
      </c>
      <c r="V37" s="161" t="str">
        <f t="shared" si="7"/>
        <v>Select *From [EP411].[dbo].CompChild Where FYCODE='' OR FYCODE IS NULL</v>
      </c>
    </row>
    <row r="38" spans="1:22" s="304" customFormat="1">
      <c r="A38" s="211">
        <v>37</v>
      </c>
      <c r="B38" s="305" t="s">
        <v>1846</v>
      </c>
      <c r="C38" s="305"/>
      <c r="D38" s="305" t="s">
        <v>1</v>
      </c>
      <c r="E38" s="306"/>
      <c r="F38" s="306"/>
      <c r="G38" s="305"/>
      <c r="H38" s="305"/>
      <c r="I38" s="305"/>
      <c r="J38" s="1" t="str">
        <f t="shared" si="14"/>
        <v>DebitCreditParent</v>
      </c>
      <c r="K38" s="304" t="str">
        <f t="shared" si="8"/>
        <v xml:space="preserve">Insert Into </v>
      </c>
      <c r="L38" s="304" t="str">
        <f t="shared" si="8"/>
        <v xml:space="preserve"> Select * From </v>
      </c>
      <c r="M38" s="304" t="str">
        <f t="shared" si="8"/>
        <v>EP411</v>
      </c>
      <c r="N38" s="304" t="s">
        <v>1663</v>
      </c>
      <c r="O38" s="161" t="str">
        <f t="shared" si="2"/>
        <v>Insert Into [EP411].[dbo].DebitCreditParent Select * From EP411. .DebitCreditParent</v>
      </c>
      <c r="P38" s="307"/>
      <c r="Q38" s="161" t="str">
        <f t="shared" si="3"/>
        <v>Delete from [EP000].[dbo].DebitCreditParent</v>
      </c>
      <c r="R38" s="304" t="str">
        <f t="shared" si="15"/>
        <v>Delete from [EP000].[dbo].DebitCreditParent--Insert Into [EP411].[dbo].DebitCreditParent Select * From EP411. .DebitCreditParent</v>
      </c>
      <c r="S38" s="304" t="str">
        <f t="shared" si="4"/>
        <v>Select *From [EP411].[dbo].DebitCreditParent</v>
      </c>
      <c r="T38" s="309" t="str">
        <f t="shared" si="5"/>
        <v>DROP TABLE  [EP001].[dbo].DebitCreditParent</v>
      </c>
      <c r="U38" s="161" t="str">
        <f t="shared" si="6"/>
        <v>Delete from [EP001].[dbo].DebitCreditParent</v>
      </c>
      <c r="V38" s="161" t="str">
        <f t="shared" si="7"/>
        <v>Select *From [EP411].[dbo].DebitCreditParent Where FYCODE='' OR FYCODE IS NULL</v>
      </c>
    </row>
    <row r="39" spans="1:22" s="304" customFormat="1">
      <c r="A39" s="211">
        <v>38</v>
      </c>
      <c r="B39" s="305" t="s">
        <v>1846</v>
      </c>
      <c r="C39" s="305"/>
      <c r="D39" s="305" t="s">
        <v>1632</v>
      </c>
      <c r="E39" s="306"/>
      <c r="F39" s="306"/>
      <c r="G39" s="305"/>
      <c r="H39" s="305"/>
      <c r="I39" s="305"/>
      <c r="J39" s="1" t="str">
        <f t="shared" si="14"/>
        <v>DebitCreditChild</v>
      </c>
      <c r="K39" s="304" t="str">
        <f t="shared" si="8"/>
        <v xml:space="preserve">Insert Into </v>
      </c>
      <c r="L39" s="304" t="str">
        <f t="shared" si="8"/>
        <v xml:space="preserve"> Select * From </v>
      </c>
      <c r="M39" s="304" t="str">
        <f t="shared" si="8"/>
        <v>EP411</v>
      </c>
      <c r="N39" s="304" t="s">
        <v>1663</v>
      </c>
      <c r="O39" s="161" t="str">
        <f t="shared" si="2"/>
        <v>Insert Into [EP411].[dbo].DebitCreditChild Select * From EP411. .DebitCreditChild</v>
      </c>
      <c r="Q39" s="161" t="str">
        <f t="shared" si="3"/>
        <v>Delete from [EP000].[dbo].DebitCreditChild</v>
      </c>
      <c r="R39" s="304" t="str">
        <f t="shared" si="15"/>
        <v>Delete from [EP000].[dbo].DebitCreditChild--Insert Into [EP411].[dbo].DebitCreditChild Select * From EP411. .DebitCreditChild</v>
      </c>
      <c r="S39" s="304" t="str">
        <f t="shared" si="4"/>
        <v>Select *From [EP411].[dbo].DebitCreditChild</v>
      </c>
      <c r="T39" s="309" t="str">
        <f t="shared" si="5"/>
        <v>DROP TABLE  [EP001].[dbo].DebitCreditChild</v>
      </c>
      <c r="U39" s="161" t="str">
        <f t="shared" si="6"/>
        <v>Delete from [EP001].[dbo].DebitCreditChild</v>
      </c>
      <c r="V39" s="161" t="str">
        <f t="shared" si="7"/>
        <v>Select *From [EP411].[dbo].DebitCreditChild Where FYCODE='' OR FYCODE IS NULL</v>
      </c>
    </row>
    <row r="40" spans="1:22" s="304" customFormat="1">
      <c r="A40" s="211">
        <v>39</v>
      </c>
      <c r="B40" s="305" t="s">
        <v>1846</v>
      </c>
      <c r="C40" s="305"/>
      <c r="D40" s="305" t="s">
        <v>1648</v>
      </c>
      <c r="E40" s="306" t="s">
        <v>1649</v>
      </c>
      <c r="F40" s="306"/>
      <c r="G40" s="305"/>
      <c r="H40" s="305"/>
      <c r="I40" s="305"/>
      <c r="J40" s="1" t="str">
        <f t="shared" si="14"/>
        <v>DebitCreditOthInf</v>
      </c>
      <c r="K40" s="304" t="str">
        <f t="shared" si="8"/>
        <v xml:space="preserve">Insert Into </v>
      </c>
      <c r="L40" s="304" t="str">
        <f t="shared" si="8"/>
        <v xml:space="preserve"> Select * From </v>
      </c>
      <c r="M40" s="304" t="str">
        <f t="shared" si="8"/>
        <v>EP411</v>
      </c>
      <c r="N40" s="304" t="s">
        <v>1663</v>
      </c>
      <c r="O40" s="161" t="str">
        <f t="shared" si="2"/>
        <v>Insert Into [EP411].[dbo].DebitCreditOthInf Select * From EP411. .DebitCreditOthInf</v>
      </c>
      <c r="Q40" s="161" t="str">
        <f t="shared" si="3"/>
        <v>Delete from [EP000].[dbo].DebitCreditOthInf</v>
      </c>
      <c r="R40" s="304" t="str">
        <f t="shared" si="15"/>
        <v>Delete from [EP000].[dbo].DebitCreditOthInf--Insert Into [EP411].[dbo].DebitCreditOthInf Select * From EP411. .DebitCreditOthInf</v>
      </c>
      <c r="S40" s="304" t="str">
        <f t="shared" si="4"/>
        <v>Select *From [EP411].[dbo].DebitCreditOthInf</v>
      </c>
      <c r="T40" s="309" t="str">
        <f t="shared" si="5"/>
        <v>DROP TABLE  [EP001].[dbo].DebitCreditOthInf</v>
      </c>
      <c r="U40" s="161" t="str">
        <f t="shared" si="6"/>
        <v>Delete from [EP001].[dbo].DebitCreditOthInf</v>
      </c>
      <c r="V40" s="161" t="str">
        <f t="shared" si="7"/>
        <v>Select *From [EP411].[dbo].DebitCreditOthInf Where FYCODE='' OR FYCODE IS NULL</v>
      </c>
    </row>
    <row r="41" spans="1:22" s="304" customFormat="1">
      <c r="A41" s="211">
        <v>40</v>
      </c>
      <c r="B41" s="305" t="s">
        <v>1846</v>
      </c>
      <c r="C41" s="305"/>
      <c r="D41" s="305" t="s">
        <v>122</v>
      </c>
      <c r="E41" s="306"/>
      <c r="F41" s="306"/>
      <c r="G41" s="305"/>
      <c r="H41" s="305"/>
      <c r="I41" s="305"/>
      <c r="J41" s="1" t="str">
        <f t="shared" si="14"/>
        <v>DebitCreditRef</v>
      </c>
      <c r="K41" s="304" t="str">
        <f t="shared" si="8"/>
        <v xml:space="preserve">Insert Into </v>
      </c>
      <c r="L41" s="304" t="str">
        <f t="shared" si="8"/>
        <v xml:space="preserve"> Select * From </v>
      </c>
      <c r="M41" s="304" t="str">
        <f t="shared" si="8"/>
        <v>EP411</v>
      </c>
      <c r="N41" s="304" t="s">
        <v>1663</v>
      </c>
      <c r="O41" s="161" t="str">
        <f t="shared" si="2"/>
        <v>Insert Into [EP411].[dbo].DebitCreditRef Select * From EP411. .DebitCreditRef</v>
      </c>
      <c r="Q41" s="161" t="str">
        <f t="shared" si="3"/>
        <v>Delete from [EP000].[dbo].DebitCreditRef</v>
      </c>
      <c r="R41" s="304" t="str">
        <f t="shared" si="15"/>
        <v>Delete from [EP000].[dbo].DebitCreditRef--Insert Into [EP411].[dbo].DebitCreditRef Select * From EP411. .DebitCreditRef</v>
      </c>
      <c r="S41" s="304" t="str">
        <f t="shared" si="4"/>
        <v>Select *From [EP411].[dbo].DebitCreditRef</v>
      </c>
      <c r="T41" s="309" t="str">
        <f t="shared" si="5"/>
        <v>DROP TABLE  [EP001].[dbo].DebitCreditRef</v>
      </c>
      <c r="U41" s="161" t="str">
        <f t="shared" si="6"/>
        <v>Delete from [EP001].[dbo].DebitCreditRef</v>
      </c>
      <c r="V41" s="161" t="str">
        <f t="shared" si="7"/>
        <v>Select *From [EP411].[dbo].DebitCreditRef Where FYCODE='' OR FYCODE IS NULL</v>
      </c>
    </row>
    <row r="42" spans="1:22" s="304" customFormat="1">
      <c r="A42" s="211">
        <v>41</v>
      </c>
      <c r="B42" s="305" t="s">
        <v>1786</v>
      </c>
      <c r="C42" s="305"/>
      <c r="D42" s="305" t="s">
        <v>1636</v>
      </c>
      <c r="E42" s="305"/>
      <c r="F42" s="305"/>
      <c r="G42" s="305"/>
      <c r="H42" s="305"/>
      <c r="I42" s="305"/>
      <c r="J42" s="471" t="str">
        <f t="shared" si="14"/>
        <v>DiscountMaster</v>
      </c>
      <c r="K42" s="304" t="str">
        <f t="shared" si="8"/>
        <v xml:space="preserve">Insert Into </v>
      </c>
      <c r="L42" s="304" t="str">
        <f t="shared" si="8"/>
        <v xml:space="preserve"> Select * From </v>
      </c>
      <c r="M42" s="304" t="str">
        <f t="shared" si="8"/>
        <v>EP411</v>
      </c>
      <c r="N42" s="304" t="s">
        <v>1663</v>
      </c>
      <c r="O42" s="161" t="str">
        <f t="shared" si="2"/>
        <v>Insert Into [EP411].[dbo].DiscountMaster Select * From EP411. .DiscountMaster</v>
      </c>
      <c r="Q42" s="161" t="str">
        <f t="shared" si="3"/>
        <v>Delete from [EP000].[dbo].DiscountMaster</v>
      </c>
      <c r="R42" s="304" t="str">
        <f t="shared" si="15"/>
        <v>Delete from [EP000].[dbo].DiscountMaster--Insert Into [EP411].[dbo].DiscountMaster Select * From EP411. .DiscountMaster</v>
      </c>
      <c r="S42" s="304" t="str">
        <f t="shared" si="4"/>
        <v>Select *From [EP411].[dbo].DiscountMaster</v>
      </c>
      <c r="T42" s="309" t="str">
        <f t="shared" si="5"/>
        <v>DROP TABLE  [EP001].[dbo].DiscountMaster</v>
      </c>
      <c r="U42" s="161" t="str">
        <f t="shared" si="6"/>
        <v>Delete from [EP001].[dbo].DiscountMaster</v>
      </c>
      <c r="V42" s="161" t="str">
        <f t="shared" si="7"/>
        <v>Select *From [EP411].[dbo].DiscountMaster Where FYCODE='' OR FYCODE IS NULL</v>
      </c>
    </row>
    <row r="43" spans="1:22">
      <c r="A43" s="211">
        <v>42</v>
      </c>
      <c r="B43" s="301" t="s">
        <v>1645</v>
      </c>
      <c r="C43" s="301"/>
      <c r="D43" s="301" t="s">
        <v>1636</v>
      </c>
      <c r="E43" s="302"/>
      <c r="F43" s="302"/>
      <c r="G43" s="301"/>
      <c r="H43" s="301"/>
      <c r="I43" s="301"/>
      <c r="J43" s="471" t="str">
        <f t="shared" si="14"/>
        <v>ElementMaster</v>
      </c>
      <c r="K43" s="304" t="str">
        <f t="shared" si="8"/>
        <v xml:space="preserve">Insert Into </v>
      </c>
      <c r="L43" s="304" t="str">
        <f t="shared" si="8"/>
        <v xml:space="preserve"> Select * From </v>
      </c>
      <c r="M43" s="304" t="str">
        <f t="shared" si="8"/>
        <v>EP411</v>
      </c>
      <c r="N43" s="304" t="s">
        <v>1663</v>
      </c>
      <c r="O43" s="161" t="str">
        <f t="shared" si="2"/>
        <v>Insert Into [EP411].[dbo].ElementMaster Select * From EP411. .ElementMaster</v>
      </c>
      <c r="P43" s="307"/>
      <c r="Q43" s="161" t="str">
        <f t="shared" si="3"/>
        <v>Delete from [EP000].[dbo].ElementMaster</v>
      </c>
      <c r="R43" s="304" t="str">
        <f t="shared" si="15"/>
        <v>Delete from [EP000].[dbo].ElementMaster--Insert Into [EP411].[dbo].ElementMaster Select * From EP411. .ElementMaster</v>
      </c>
      <c r="S43" s="304" t="str">
        <f t="shared" si="4"/>
        <v>Select *From [EP411].[dbo].ElementMaster</v>
      </c>
      <c r="T43" s="309" t="str">
        <f t="shared" si="5"/>
        <v>DROP TABLE  [EP001].[dbo].ElementMaster</v>
      </c>
      <c r="U43" s="161" t="str">
        <f t="shared" si="6"/>
        <v>Delete from [EP001].[dbo].ElementMaster</v>
      </c>
      <c r="V43" s="161" t="str">
        <f t="shared" si="7"/>
        <v>Select *From [EP411].[dbo].ElementMaster Where FYCODE='' OR FYCODE IS NULL</v>
      </c>
    </row>
    <row r="44" spans="1:22">
      <c r="A44" s="211">
        <v>43</v>
      </c>
      <c r="B44" s="301" t="s">
        <v>1646</v>
      </c>
      <c r="C44" s="301"/>
      <c r="D44" s="301" t="s">
        <v>1632</v>
      </c>
      <c r="E44" s="302"/>
      <c r="F44" s="302"/>
      <c r="G44" s="301"/>
      <c r="H44" s="301"/>
      <c r="I44" s="301"/>
      <c r="J44" s="472" t="str">
        <f t="shared" si="14"/>
        <v>FinishSizeChild</v>
      </c>
      <c r="K44" s="304" t="str">
        <f t="shared" si="8"/>
        <v xml:space="preserve">Insert Into </v>
      </c>
      <c r="L44" s="304" t="str">
        <f t="shared" si="8"/>
        <v xml:space="preserve"> Select * From </v>
      </c>
      <c r="M44" s="304" t="str">
        <f t="shared" si="8"/>
        <v>EP411</v>
      </c>
      <c r="N44" s="304" t="s">
        <v>1663</v>
      </c>
      <c r="O44" s="161" t="str">
        <f t="shared" si="2"/>
        <v>Insert Into [EP411].[dbo].FinishSizeChild Select * From EP411. .FinishSizeChild</v>
      </c>
      <c r="P44" s="307"/>
      <c r="Q44" s="161" t="str">
        <f t="shared" si="3"/>
        <v>Delete from [EP000].[dbo].FinishSizeChild</v>
      </c>
      <c r="R44" s="304" t="str">
        <f t="shared" si="15"/>
        <v>Delete from [EP000].[dbo].FinishSizeChild--Insert Into [EP411].[dbo].FinishSizeChild Select * From EP411. .FinishSizeChild</v>
      </c>
      <c r="S44" s="304" t="str">
        <f t="shared" si="4"/>
        <v>Select *From [EP411].[dbo].FinishSizeChild</v>
      </c>
      <c r="T44" s="309" t="str">
        <f t="shared" si="5"/>
        <v>DROP TABLE  [EP001].[dbo].FinishSizeChild</v>
      </c>
      <c r="U44" s="161" t="str">
        <f t="shared" si="6"/>
        <v>Delete from [EP001].[dbo].FinishSizeChild</v>
      </c>
      <c r="V44" s="161" t="str">
        <f t="shared" si="7"/>
        <v>Select *From [EP411].[dbo].FinishSizeChild Where FYCODE='' OR FYCODE IS NULL</v>
      </c>
    </row>
    <row r="45" spans="1:22">
      <c r="A45" s="211">
        <v>44</v>
      </c>
      <c r="B45" s="301" t="s">
        <v>450</v>
      </c>
      <c r="C45" s="301"/>
      <c r="D45" s="301" t="s">
        <v>1636</v>
      </c>
      <c r="E45" s="302"/>
      <c r="F45" s="302"/>
      <c r="G45" s="301"/>
      <c r="H45" s="301"/>
      <c r="I45" s="301"/>
      <c r="J45" s="472" t="str">
        <f t="shared" si="14"/>
        <v>GeneralMaster</v>
      </c>
      <c r="K45" s="304" t="str">
        <f t="shared" si="8"/>
        <v xml:space="preserve">Insert Into </v>
      </c>
      <c r="L45" s="304" t="str">
        <f t="shared" si="8"/>
        <v xml:space="preserve"> Select * From </v>
      </c>
      <c r="M45" s="304" t="str">
        <f t="shared" si="8"/>
        <v>EP411</v>
      </c>
      <c r="N45" s="304" t="s">
        <v>1663</v>
      </c>
      <c r="O45" s="161" t="str">
        <f t="shared" si="2"/>
        <v>Insert Into [EP411].[dbo].GeneralMaster Select * From EP411. .GeneralMaster</v>
      </c>
      <c r="P45" s="307"/>
      <c r="Q45" s="161" t="str">
        <f t="shared" si="3"/>
        <v>Delete from [EP000].[dbo].GeneralMaster</v>
      </c>
      <c r="R45" s="304" t="str">
        <f t="shared" si="15"/>
        <v>Delete from [EP000].[dbo].GeneralMaster--Insert Into [EP411].[dbo].GeneralMaster Select * From EP411. .GeneralMaster</v>
      </c>
      <c r="S45" s="304" t="str">
        <f t="shared" si="4"/>
        <v>Select *From [EP411].[dbo].GeneralMaster</v>
      </c>
      <c r="T45" s="309" t="str">
        <f t="shared" si="5"/>
        <v>DROP TABLE  [EP001].[dbo].GeneralMaster</v>
      </c>
      <c r="U45" s="161" t="str">
        <f t="shared" si="6"/>
        <v>Delete from [EP001].[dbo].GeneralMaster</v>
      </c>
      <c r="V45" s="161" t="str">
        <f t="shared" si="7"/>
        <v>Select *From [EP411].[dbo].GeneralMaster Where FYCODE='' OR FYCODE IS NULL</v>
      </c>
    </row>
    <row r="46" spans="1:22">
      <c r="A46" s="211">
        <v>45</v>
      </c>
      <c r="B46" s="301" t="s">
        <v>1647</v>
      </c>
      <c r="C46" s="301"/>
      <c r="D46" s="301" t="s">
        <v>1</v>
      </c>
      <c r="E46" s="302"/>
      <c r="F46" s="302"/>
      <c r="G46" s="301"/>
      <c r="H46" s="301"/>
      <c r="I46" s="301"/>
      <c r="J46" s="1" t="str">
        <f t="shared" si="14"/>
        <v>JobworkBVParent</v>
      </c>
      <c r="K46" s="304" t="str">
        <f t="shared" si="8"/>
        <v xml:space="preserve">Insert Into </v>
      </c>
      <c r="L46" s="304" t="str">
        <f t="shared" si="8"/>
        <v xml:space="preserve"> Select * From </v>
      </c>
      <c r="M46" s="304" t="str">
        <f t="shared" si="8"/>
        <v>EP411</v>
      </c>
      <c r="N46" s="304" t="s">
        <v>1663</v>
      </c>
      <c r="O46" s="161" t="str">
        <f t="shared" si="2"/>
        <v>Insert Into [EP411].[dbo].JobworkBVParent Select * From EP411. .JobworkBVParent</v>
      </c>
      <c r="P46" s="307"/>
      <c r="Q46" s="161" t="str">
        <f t="shared" si="3"/>
        <v>Delete from [EP000].[dbo].JobworkBVParent</v>
      </c>
      <c r="R46" s="304" t="str">
        <f t="shared" si="15"/>
        <v>Delete from [EP000].[dbo].JobworkBVParent--Insert Into [EP411].[dbo].JobworkBVParent Select * From EP411. .JobworkBVParent</v>
      </c>
      <c r="S46" s="304" t="str">
        <f t="shared" si="4"/>
        <v>Select *From [EP411].[dbo].JobworkBVParent</v>
      </c>
      <c r="T46" s="309" t="str">
        <f t="shared" si="5"/>
        <v>DROP TABLE  [EP001].[dbo].JobworkBVParent</v>
      </c>
      <c r="U46" s="161" t="str">
        <f t="shared" si="6"/>
        <v>Delete from [EP001].[dbo].JobworkBVParent</v>
      </c>
      <c r="V46" s="161" t="str">
        <f t="shared" si="7"/>
        <v>Select *From [EP411].[dbo].JobworkBVParent Where FYCODE='' OR FYCODE IS NULL</v>
      </c>
    </row>
    <row r="47" spans="1:22">
      <c r="A47" s="211">
        <v>46</v>
      </c>
      <c r="B47" s="301" t="s">
        <v>1647</v>
      </c>
      <c r="C47" s="301"/>
      <c r="D47" s="301" t="s">
        <v>1632</v>
      </c>
      <c r="E47" s="302"/>
      <c r="F47" s="302"/>
      <c r="G47" s="301"/>
      <c r="H47" s="301"/>
      <c r="I47" s="301"/>
      <c r="J47" s="1" t="str">
        <f t="shared" si="14"/>
        <v>JobworkBVChild</v>
      </c>
      <c r="K47" s="304" t="str">
        <f t="shared" si="8"/>
        <v xml:space="preserve">Insert Into </v>
      </c>
      <c r="L47" s="304" t="str">
        <f t="shared" si="8"/>
        <v xml:space="preserve"> Select * From </v>
      </c>
      <c r="M47" s="304" t="str">
        <f t="shared" si="8"/>
        <v>EP411</v>
      </c>
      <c r="N47" s="304" t="s">
        <v>1663</v>
      </c>
      <c r="O47" s="161" t="str">
        <f t="shared" si="2"/>
        <v>Insert Into [EP411].[dbo].JobworkBVChild Select * From EP411. .JobworkBVChild</v>
      </c>
      <c r="Q47" s="161" t="str">
        <f t="shared" si="3"/>
        <v>Delete from [EP000].[dbo].JobworkBVChild</v>
      </c>
      <c r="R47" s="304" t="str">
        <f t="shared" si="15"/>
        <v>Delete from [EP000].[dbo].JobworkBVChild--Insert Into [EP411].[dbo].JobworkBVChild Select * From EP411. .JobworkBVChild</v>
      </c>
      <c r="S47" s="304" t="str">
        <f t="shared" si="4"/>
        <v>Select *From [EP411].[dbo].JobworkBVChild</v>
      </c>
      <c r="T47" s="309" t="str">
        <f t="shared" si="5"/>
        <v>DROP TABLE  [EP001].[dbo].JobworkBVChild</v>
      </c>
      <c r="U47" s="161" t="str">
        <f t="shared" si="6"/>
        <v>Delete from [EP001].[dbo].JobworkBVChild</v>
      </c>
      <c r="V47" s="161" t="str">
        <f t="shared" si="7"/>
        <v>Select *From [EP411].[dbo].JobworkBVChild Where FYCODE='' OR FYCODE IS NULL</v>
      </c>
    </row>
    <row r="48" spans="1:22">
      <c r="A48" s="211">
        <v>47</v>
      </c>
      <c r="B48" s="301" t="s">
        <v>1647</v>
      </c>
      <c r="C48" s="301"/>
      <c r="D48" s="301" t="s">
        <v>1648</v>
      </c>
      <c r="E48" s="302" t="s">
        <v>1649</v>
      </c>
      <c r="F48" s="302"/>
      <c r="G48" s="301"/>
      <c r="H48" s="301"/>
      <c r="I48" s="301"/>
      <c r="J48" s="1" t="str">
        <f t="shared" si="14"/>
        <v>JobworkBVOthInf</v>
      </c>
      <c r="K48" s="304" t="str">
        <f t="shared" si="8"/>
        <v xml:space="preserve">Insert Into </v>
      </c>
      <c r="L48" s="304" t="str">
        <f t="shared" si="8"/>
        <v xml:space="preserve"> Select * From </v>
      </c>
      <c r="M48" s="304" t="str">
        <f t="shared" si="8"/>
        <v>EP411</v>
      </c>
      <c r="N48" s="304" t="s">
        <v>1663</v>
      </c>
      <c r="O48" s="161" t="str">
        <f t="shared" si="2"/>
        <v>Insert Into [EP411].[dbo].JobworkBVOthInf Select * From EP411. .JobworkBVOthInf</v>
      </c>
      <c r="Q48" s="161" t="str">
        <f t="shared" si="3"/>
        <v>Delete from [EP000].[dbo].JobworkBVOthInf</v>
      </c>
      <c r="R48" s="304" t="str">
        <f t="shared" si="15"/>
        <v>Delete from [EP000].[dbo].JobworkBVOthInf--Insert Into [EP411].[dbo].JobworkBVOthInf Select * From EP411. .JobworkBVOthInf</v>
      </c>
      <c r="S48" s="304" t="str">
        <f t="shared" si="4"/>
        <v>Select *From [EP411].[dbo].JobworkBVOthInf</v>
      </c>
      <c r="T48" s="309" t="str">
        <f t="shared" si="5"/>
        <v>DROP TABLE  [EP001].[dbo].JobworkBVOthInf</v>
      </c>
      <c r="U48" s="161" t="str">
        <f t="shared" si="6"/>
        <v>Delete from [EP001].[dbo].JobworkBVOthInf</v>
      </c>
      <c r="V48" s="161" t="str">
        <f t="shared" si="7"/>
        <v>Select *From [EP411].[dbo].JobworkBVOthInf Where FYCODE='' OR FYCODE IS NULL</v>
      </c>
    </row>
    <row r="49" spans="1:22">
      <c r="A49" s="211">
        <v>48</v>
      </c>
      <c r="B49" s="301" t="s">
        <v>1647</v>
      </c>
      <c r="C49" s="301"/>
      <c r="D49" s="301" t="s">
        <v>122</v>
      </c>
      <c r="E49" s="302"/>
      <c r="F49" s="302"/>
      <c r="G49" s="301"/>
      <c r="H49" s="301"/>
      <c r="I49" s="301"/>
      <c r="J49" s="1" t="str">
        <f t="shared" si="14"/>
        <v>JobworkBVRef</v>
      </c>
      <c r="K49" s="304" t="str">
        <f t="shared" si="8"/>
        <v xml:space="preserve">Insert Into </v>
      </c>
      <c r="L49" s="304" t="str">
        <f t="shared" si="8"/>
        <v xml:space="preserve"> Select * From </v>
      </c>
      <c r="M49" s="304" t="str">
        <f t="shared" si="8"/>
        <v>EP411</v>
      </c>
      <c r="N49" s="304" t="s">
        <v>1663</v>
      </c>
      <c r="O49" s="161" t="str">
        <f t="shared" si="2"/>
        <v>Insert Into [EP411].[dbo].JobworkBVRef Select * From EP411. .JobworkBVRef</v>
      </c>
      <c r="Q49" s="161" t="str">
        <f t="shared" si="3"/>
        <v>Delete from [EP000].[dbo].JobworkBVRef</v>
      </c>
      <c r="R49" s="304" t="str">
        <f t="shared" si="15"/>
        <v>Delete from [EP000].[dbo].JobworkBVRef--Insert Into [EP411].[dbo].JobworkBVRef Select * From EP411. .JobworkBVRef</v>
      </c>
      <c r="S49" s="304" t="str">
        <f t="shared" si="4"/>
        <v>Select *From [EP411].[dbo].JobworkBVRef</v>
      </c>
      <c r="T49" s="309" t="str">
        <f t="shared" si="5"/>
        <v>DROP TABLE  [EP001].[dbo].JobworkBVRef</v>
      </c>
      <c r="U49" s="161" t="str">
        <f t="shared" si="6"/>
        <v>Delete from [EP001].[dbo].JobworkBVRef</v>
      </c>
      <c r="V49" s="161" t="str">
        <f t="shared" si="7"/>
        <v>Select *From [EP411].[dbo].JobworkBVRef Where FYCODE='' OR FYCODE IS NULL</v>
      </c>
    </row>
    <row r="50" spans="1:22">
      <c r="A50" s="211">
        <v>49</v>
      </c>
      <c r="B50" s="301" t="s">
        <v>1650</v>
      </c>
      <c r="C50" s="301" t="s">
        <v>1651</v>
      </c>
      <c r="D50" s="301" t="s">
        <v>1</v>
      </c>
      <c r="E50" s="302"/>
      <c r="F50" s="302"/>
      <c r="G50" s="301"/>
      <c r="H50" s="301"/>
      <c r="I50" s="301"/>
      <c r="J50" s="1" t="str">
        <f t="shared" si="14"/>
        <v>MaterialIOParent</v>
      </c>
      <c r="K50" s="304" t="str">
        <f t="shared" si="8"/>
        <v xml:space="preserve">Insert Into </v>
      </c>
      <c r="L50" s="304" t="str">
        <f t="shared" si="8"/>
        <v xml:space="preserve"> Select * From </v>
      </c>
      <c r="M50" s="304" t="str">
        <f t="shared" si="8"/>
        <v>EP411</v>
      </c>
      <c r="N50" s="304" t="s">
        <v>1663</v>
      </c>
      <c r="O50" s="161" t="str">
        <f t="shared" si="2"/>
        <v>Insert Into [EP411].[dbo].MaterialIOParent Select * From EP411. .MaterialIOParent</v>
      </c>
      <c r="P50" s="307"/>
      <c r="Q50" s="161" t="str">
        <f t="shared" si="3"/>
        <v>Delete from [EP000].[dbo].MaterialIOParent</v>
      </c>
      <c r="R50" s="304" t="str">
        <f t="shared" si="15"/>
        <v>Delete from [EP000].[dbo].MaterialIOParent--Insert Into [EP411].[dbo].MaterialIOParent Select * From EP411. .MaterialIOParent</v>
      </c>
      <c r="S50" s="304" t="str">
        <f t="shared" si="4"/>
        <v>Select *From [EP411].[dbo].MaterialIOParent</v>
      </c>
      <c r="T50" s="309" t="str">
        <f t="shared" si="5"/>
        <v>DROP TABLE  [EP001].[dbo].MaterialIOParent</v>
      </c>
      <c r="U50" s="161" t="str">
        <f t="shared" si="6"/>
        <v>Delete from [EP001].[dbo].MaterialIOParent</v>
      </c>
      <c r="V50" s="161" t="str">
        <f t="shared" si="7"/>
        <v>Select *From [EP411].[dbo].MaterialIOParent Where FYCODE='' OR FYCODE IS NULL</v>
      </c>
    </row>
    <row r="51" spans="1:22">
      <c r="A51" s="211">
        <v>50</v>
      </c>
      <c r="B51" s="301" t="s">
        <v>1650</v>
      </c>
      <c r="C51" s="301" t="s">
        <v>1651</v>
      </c>
      <c r="D51" s="301" t="s">
        <v>1632</v>
      </c>
      <c r="E51" s="302"/>
      <c r="F51" s="302"/>
      <c r="G51" s="301"/>
      <c r="H51" s="301"/>
      <c r="I51" s="301"/>
      <c r="J51" s="1" t="str">
        <f t="shared" si="14"/>
        <v>MaterialIOChild</v>
      </c>
      <c r="K51" s="304" t="str">
        <f t="shared" si="8"/>
        <v xml:space="preserve">Insert Into </v>
      </c>
      <c r="L51" s="304" t="str">
        <f t="shared" si="8"/>
        <v xml:space="preserve"> Select * From </v>
      </c>
      <c r="M51" s="304" t="str">
        <f t="shared" si="8"/>
        <v>EP411</v>
      </c>
      <c r="N51" s="304" t="s">
        <v>1663</v>
      </c>
      <c r="O51" s="161" t="str">
        <f t="shared" si="2"/>
        <v>Insert Into [EP411].[dbo].MaterialIOChild Select * From EP411. .MaterialIOChild</v>
      </c>
      <c r="Q51" s="161" t="str">
        <f t="shared" si="3"/>
        <v>Delete from [EP000].[dbo].MaterialIOChild</v>
      </c>
      <c r="R51" s="304" t="str">
        <f t="shared" si="15"/>
        <v>Delete from [EP000].[dbo].MaterialIOChild--Insert Into [EP411].[dbo].MaterialIOChild Select * From EP411. .MaterialIOChild</v>
      </c>
      <c r="S51" s="304" t="str">
        <f t="shared" si="4"/>
        <v>Select *From [EP411].[dbo].MaterialIOChild</v>
      </c>
      <c r="T51" s="309" t="str">
        <f t="shared" si="5"/>
        <v>DROP TABLE  [EP001].[dbo].MaterialIOChild</v>
      </c>
      <c r="U51" s="161" t="str">
        <f t="shared" si="6"/>
        <v>Delete from [EP001].[dbo].MaterialIOChild</v>
      </c>
      <c r="V51" s="161" t="str">
        <f t="shared" si="7"/>
        <v>Select *From [EP411].[dbo].MaterialIOChild Where FYCODE='' OR FYCODE IS NULL</v>
      </c>
    </row>
    <row r="52" spans="1:22">
      <c r="A52" s="211">
        <v>51</v>
      </c>
      <c r="B52" s="301" t="s">
        <v>1650</v>
      </c>
      <c r="C52" s="301" t="s">
        <v>1652</v>
      </c>
      <c r="D52" s="301" t="s">
        <v>1</v>
      </c>
      <c r="E52" s="302"/>
      <c r="F52" s="302"/>
      <c r="G52" s="301"/>
      <c r="H52" s="301"/>
      <c r="I52" s="301"/>
      <c r="J52" s="1" t="str">
        <f t="shared" si="14"/>
        <v>MaterialMVParent</v>
      </c>
      <c r="K52" s="304" t="str">
        <f t="shared" si="8"/>
        <v xml:space="preserve">Insert Into </v>
      </c>
      <c r="L52" s="304" t="str">
        <f t="shared" si="8"/>
        <v xml:space="preserve"> Select * From </v>
      </c>
      <c r="M52" s="304" t="str">
        <f t="shared" si="8"/>
        <v>EP411</v>
      </c>
      <c r="N52" s="304" t="s">
        <v>1663</v>
      </c>
      <c r="O52" s="161" t="str">
        <f t="shared" si="2"/>
        <v>Insert Into [EP411].[dbo].MaterialMVParent Select * From EP411. .MaterialMVParent</v>
      </c>
      <c r="P52" s="307"/>
      <c r="Q52" s="161" t="str">
        <f t="shared" si="3"/>
        <v>Delete from [EP000].[dbo].MaterialMVParent</v>
      </c>
      <c r="R52" s="304" t="str">
        <f t="shared" si="15"/>
        <v>Delete from [EP000].[dbo].MaterialMVParent--Insert Into [EP411].[dbo].MaterialMVParent Select * From EP411. .MaterialMVParent</v>
      </c>
      <c r="S52" s="304" t="str">
        <f t="shared" si="4"/>
        <v>Select *From [EP411].[dbo].MaterialMVParent</v>
      </c>
      <c r="T52" s="309" t="str">
        <f t="shared" si="5"/>
        <v>DROP TABLE  [EP001].[dbo].MaterialMVParent</v>
      </c>
      <c r="U52" s="161" t="str">
        <f t="shared" si="6"/>
        <v>Delete from [EP001].[dbo].MaterialMVParent</v>
      </c>
      <c r="V52" s="161" t="str">
        <f t="shared" si="7"/>
        <v>Select *From [EP411].[dbo].MaterialMVParent Where FYCODE='' OR FYCODE IS NULL</v>
      </c>
    </row>
    <row r="53" spans="1:22">
      <c r="A53" s="211">
        <v>52</v>
      </c>
      <c r="B53" s="301" t="s">
        <v>1650</v>
      </c>
      <c r="C53" s="301" t="s">
        <v>1652</v>
      </c>
      <c r="D53" s="301" t="s">
        <v>1632</v>
      </c>
      <c r="E53" s="302"/>
      <c r="F53" s="302"/>
      <c r="G53" s="301"/>
      <c r="H53" s="301"/>
      <c r="I53" s="301"/>
      <c r="J53" s="1" t="str">
        <f t="shared" si="14"/>
        <v>MaterialMVChild</v>
      </c>
      <c r="K53" s="304" t="str">
        <f t="shared" si="8"/>
        <v xml:space="preserve">Insert Into </v>
      </c>
      <c r="L53" s="304" t="str">
        <f t="shared" si="8"/>
        <v xml:space="preserve"> Select * From </v>
      </c>
      <c r="M53" s="304" t="str">
        <f t="shared" si="8"/>
        <v>EP411</v>
      </c>
      <c r="N53" s="304" t="s">
        <v>1663</v>
      </c>
      <c r="O53" s="161" t="str">
        <f t="shared" si="2"/>
        <v>Insert Into [EP411].[dbo].MaterialMVChild Select * From EP411. .MaterialMVChild</v>
      </c>
      <c r="Q53" s="161" t="str">
        <f t="shared" si="3"/>
        <v>Delete from [EP000].[dbo].MaterialMVChild</v>
      </c>
      <c r="R53" s="304" t="str">
        <f t="shared" si="15"/>
        <v>Delete from [EP000].[dbo].MaterialMVChild--Insert Into [EP411].[dbo].MaterialMVChild Select * From EP411. .MaterialMVChild</v>
      </c>
      <c r="S53" s="304" t="str">
        <f t="shared" si="4"/>
        <v>Select *From [EP411].[dbo].MaterialMVChild</v>
      </c>
      <c r="T53" s="309" t="str">
        <f t="shared" si="5"/>
        <v>DROP TABLE  [EP001].[dbo].MaterialMVChild</v>
      </c>
      <c r="U53" s="161" t="str">
        <f t="shared" si="6"/>
        <v>Delete from [EP001].[dbo].MaterialMVChild</v>
      </c>
      <c r="V53" s="161" t="str">
        <f t="shared" si="7"/>
        <v>Select *From [EP411].[dbo].MaterialMVChild Where FYCODE='' OR FYCODE IS NULL</v>
      </c>
    </row>
    <row r="54" spans="1:22">
      <c r="A54" s="211">
        <v>53</v>
      </c>
      <c r="B54" s="301" t="s">
        <v>1650</v>
      </c>
      <c r="C54" s="301" t="s">
        <v>1653</v>
      </c>
      <c r="D54" s="301" t="s">
        <v>1</v>
      </c>
      <c r="E54" s="302"/>
      <c r="F54" s="302"/>
      <c r="G54" s="301"/>
      <c r="H54" s="301"/>
      <c r="I54" s="301"/>
      <c r="J54" s="1" t="str">
        <f t="shared" si="14"/>
        <v>MaterialSVParent</v>
      </c>
      <c r="K54" s="304" t="str">
        <f t="shared" si="8"/>
        <v xml:space="preserve">Insert Into </v>
      </c>
      <c r="L54" s="304" t="str">
        <f t="shared" si="8"/>
        <v xml:space="preserve"> Select * From </v>
      </c>
      <c r="M54" s="304" t="str">
        <f t="shared" si="8"/>
        <v>EP411</v>
      </c>
      <c r="N54" s="304" t="s">
        <v>1663</v>
      </c>
      <c r="O54" s="161" t="str">
        <f t="shared" si="2"/>
        <v>Insert Into [EP411].[dbo].MaterialSVParent Select * From EP411. .MaterialSVParent</v>
      </c>
      <c r="P54" s="307"/>
      <c r="Q54" s="161" t="str">
        <f t="shared" si="3"/>
        <v>Delete from [EP000].[dbo].MaterialSVParent</v>
      </c>
      <c r="R54" s="304" t="str">
        <f t="shared" si="15"/>
        <v>Delete from [EP000].[dbo].MaterialSVParent--Insert Into [EP411].[dbo].MaterialSVParent Select * From EP411. .MaterialSVParent</v>
      </c>
      <c r="S54" s="304" t="str">
        <f t="shared" si="4"/>
        <v>Select *From [EP411].[dbo].MaterialSVParent</v>
      </c>
      <c r="T54" s="309" t="str">
        <f t="shared" si="5"/>
        <v>DROP TABLE  [EP001].[dbo].MaterialSVParent</v>
      </c>
      <c r="U54" s="161" t="str">
        <f t="shared" si="6"/>
        <v>Delete from [EP001].[dbo].MaterialSVParent</v>
      </c>
      <c r="V54" s="161" t="str">
        <f t="shared" si="7"/>
        <v>Select *From [EP411].[dbo].MaterialSVParent Where FYCODE='' OR FYCODE IS NULL</v>
      </c>
    </row>
    <row r="55" spans="1:22">
      <c r="A55" s="211">
        <v>54</v>
      </c>
      <c r="B55" s="301" t="s">
        <v>1650</v>
      </c>
      <c r="C55" s="301" t="s">
        <v>1653</v>
      </c>
      <c r="D55" s="301" t="s">
        <v>1632</v>
      </c>
      <c r="E55" s="302"/>
      <c r="F55" s="302"/>
      <c r="G55" s="301"/>
      <c r="H55" s="301"/>
      <c r="I55" s="301"/>
      <c r="J55" s="1" t="str">
        <f t="shared" si="14"/>
        <v>MaterialSVChild</v>
      </c>
      <c r="K55" s="304" t="str">
        <f t="shared" si="8"/>
        <v xml:space="preserve">Insert Into </v>
      </c>
      <c r="L55" s="304" t="str">
        <f t="shared" si="8"/>
        <v xml:space="preserve"> Select * From </v>
      </c>
      <c r="M55" s="304" t="str">
        <f t="shared" si="8"/>
        <v>EP411</v>
      </c>
      <c r="N55" s="304" t="s">
        <v>1663</v>
      </c>
      <c r="O55" s="161" t="str">
        <f t="shared" si="2"/>
        <v>Insert Into [EP411].[dbo].MaterialSVChild Select * From EP411. .MaterialSVChild</v>
      </c>
      <c r="Q55" s="161" t="str">
        <f t="shared" si="3"/>
        <v>Delete from [EP000].[dbo].MaterialSVChild</v>
      </c>
      <c r="R55" s="304" t="str">
        <f t="shared" si="15"/>
        <v>Delete from [EP000].[dbo].MaterialSVChild--Insert Into [EP411].[dbo].MaterialSVChild Select * From EP411. .MaterialSVChild</v>
      </c>
      <c r="S55" s="304" t="str">
        <f t="shared" si="4"/>
        <v>Select *From [EP411].[dbo].MaterialSVChild</v>
      </c>
      <c r="T55" s="309" t="str">
        <f t="shared" si="5"/>
        <v>DROP TABLE  [EP001].[dbo].MaterialSVChild</v>
      </c>
      <c r="U55" s="161" t="str">
        <f t="shared" si="6"/>
        <v>Delete from [EP001].[dbo].MaterialSVChild</v>
      </c>
      <c r="V55" s="161" t="str">
        <f t="shared" si="7"/>
        <v>Select *From [EP411].[dbo].MaterialSVChild Where FYCODE='' OR FYCODE IS NULL</v>
      </c>
    </row>
    <row r="56" spans="1:22">
      <c r="A56" s="211">
        <v>55</v>
      </c>
      <c r="B56" s="301" t="s">
        <v>1654</v>
      </c>
      <c r="C56" s="301"/>
      <c r="D56" s="301" t="s">
        <v>1636</v>
      </c>
      <c r="E56" s="302"/>
      <c r="F56" s="302"/>
      <c r="G56" s="301"/>
      <c r="H56" s="301"/>
      <c r="I56" s="301"/>
      <c r="J56" s="472" t="str">
        <f t="shared" si="14"/>
        <v>OutsourceItemMaster</v>
      </c>
      <c r="K56" s="304" t="str">
        <f t="shared" si="8"/>
        <v xml:space="preserve">Insert Into </v>
      </c>
      <c r="L56" s="304" t="str">
        <f t="shared" si="8"/>
        <v xml:space="preserve"> Select * From </v>
      </c>
      <c r="M56" s="304" t="str">
        <f t="shared" si="8"/>
        <v>EP411</v>
      </c>
      <c r="N56" s="304" t="s">
        <v>1663</v>
      </c>
      <c r="O56" s="161" t="str">
        <f t="shared" si="2"/>
        <v>Insert Into [EP411].[dbo].OutsourceItemMaster Select * From EP411. .OutsourceItemMaster</v>
      </c>
      <c r="P56" s="307"/>
      <c r="Q56" s="161" t="str">
        <f t="shared" si="3"/>
        <v>Delete from [EP000].[dbo].OutsourceItemMaster</v>
      </c>
      <c r="R56" s="304" t="str">
        <f t="shared" si="15"/>
        <v>Delete from [EP000].[dbo].OutsourceItemMaster--Insert Into [EP411].[dbo].OutsourceItemMaster Select * From EP411. .OutsourceItemMaster</v>
      </c>
      <c r="S56" s="304" t="str">
        <f t="shared" si="4"/>
        <v>Select *From [EP411].[dbo].OutsourceItemMaster</v>
      </c>
      <c r="T56" s="309" t="str">
        <f t="shared" si="5"/>
        <v>DROP TABLE  [EP001].[dbo].OutsourceItemMaster</v>
      </c>
      <c r="U56" s="161" t="str">
        <f t="shared" si="6"/>
        <v>Delete from [EP001].[dbo].OutsourceItemMaster</v>
      </c>
      <c r="V56" s="161" t="str">
        <f t="shared" si="7"/>
        <v>Select *From [EP411].[dbo].OutsourceItemMaster Where FYCODE='' OR FYCODE IS NULL</v>
      </c>
    </row>
    <row r="57" spans="1:22">
      <c r="A57" s="211">
        <v>56</v>
      </c>
      <c r="B57" s="301" t="s">
        <v>1654</v>
      </c>
      <c r="C57" s="301" t="s">
        <v>1641</v>
      </c>
      <c r="D57" s="301" t="s">
        <v>1</v>
      </c>
      <c r="E57" s="302"/>
      <c r="F57" s="302"/>
      <c r="G57" s="301"/>
      <c r="H57" s="301"/>
      <c r="I57" s="301"/>
      <c r="J57" s="1" t="str">
        <f t="shared" si="14"/>
        <v>OutsourceItemPOParent</v>
      </c>
      <c r="K57" s="304" t="str">
        <f t="shared" si="8"/>
        <v xml:space="preserve">Insert Into </v>
      </c>
      <c r="L57" s="304" t="str">
        <f t="shared" si="8"/>
        <v xml:space="preserve"> Select * From </v>
      </c>
      <c r="M57" s="304" t="str">
        <f t="shared" si="8"/>
        <v>EP411</v>
      </c>
      <c r="N57" s="304" t="s">
        <v>1663</v>
      </c>
      <c r="O57" s="161" t="str">
        <f t="shared" si="2"/>
        <v>Insert Into [EP411].[dbo].OutsourceItemPOParent Select * From EP411. .OutsourceItemPOParent</v>
      </c>
      <c r="P57" s="307"/>
      <c r="Q57" s="161" t="str">
        <f t="shared" si="3"/>
        <v>Delete from [EP000].[dbo].OutsourceItemPOParent</v>
      </c>
      <c r="R57" s="304" t="str">
        <f t="shared" si="15"/>
        <v>Delete from [EP000].[dbo].OutsourceItemPOParent--Insert Into [EP411].[dbo].OutsourceItemPOParent Select * From EP411. .OutsourceItemPOParent</v>
      </c>
      <c r="S57" s="304" t="str">
        <f t="shared" si="4"/>
        <v>Select *From [EP411].[dbo].OutsourceItemPOParent</v>
      </c>
      <c r="T57" s="309" t="str">
        <f t="shared" si="5"/>
        <v>DROP TABLE  [EP001].[dbo].OutsourceItemPOParent</v>
      </c>
      <c r="U57" s="161" t="str">
        <f t="shared" si="6"/>
        <v>Delete from [EP001].[dbo].OutsourceItemPOParent</v>
      </c>
      <c r="V57" s="161" t="str">
        <f t="shared" si="7"/>
        <v>Select *From [EP411].[dbo].OutsourceItemPOParent Where FYCODE='' OR FYCODE IS NULL</v>
      </c>
    </row>
    <row r="58" spans="1:22">
      <c r="A58" s="211">
        <v>57</v>
      </c>
      <c r="B58" s="301" t="s">
        <v>1654</v>
      </c>
      <c r="C58" s="301" t="s">
        <v>1641</v>
      </c>
      <c r="D58" s="301" t="s">
        <v>1632</v>
      </c>
      <c r="E58" s="302"/>
      <c r="F58" s="302"/>
      <c r="G58" s="301"/>
      <c r="H58" s="301"/>
      <c r="I58" s="301"/>
      <c r="J58" s="1" t="str">
        <f t="shared" si="14"/>
        <v>OutsourceItemPOChild</v>
      </c>
      <c r="K58" s="304" t="str">
        <f t="shared" si="8"/>
        <v xml:space="preserve">Insert Into </v>
      </c>
      <c r="L58" s="304" t="str">
        <f t="shared" si="8"/>
        <v xml:space="preserve"> Select * From </v>
      </c>
      <c r="M58" s="304" t="str">
        <f t="shared" si="8"/>
        <v>EP411</v>
      </c>
      <c r="N58" s="304" t="s">
        <v>1663</v>
      </c>
      <c r="O58" s="161" t="str">
        <f t="shared" si="2"/>
        <v>Insert Into [EP411].[dbo].OutsourceItemPOChild Select * From EP411. .OutsourceItemPOChild</v>
      </c>
      <c r="Q58" s="161" t="str">
        <f t="shared" si="3"/>
        <v>Delete from [EP000].[dbo].OutsourceItemPOChild</v>
      </c>
      <c r="R58" s="304" t="str">
        <f t="shared" si="15"/>
        <v>Delete from [EP000].[dbo].OutsourceItemPOChild--Insert Into [EP411].[dbo].OutsourceItemPOChild Select * From EP411. .OutsourceItemPOChild</v>
      </c>
      <c r="S58" s="304" t="str">
        <f t="shared" si="4"/>
        <v>Select *From [EP411].[dbo].OutsourceItemPOChild</v>
      </c>
      <c r="T58" s="309" t="str">
        <f t="shared" si="5"/>
        <v>DROP TABLE  [EP001].[dbo].OutsourceItemPOChild</v>
      </c>
      <c r="U58" s="161" t="str">
        <f t="shared" si="6"/>
        <v>Delete from [EP001].[dbo].OutsourceItemPOChild</v>
      </c>
      <c r="V58" s="161" t="str">
        <f t="shared" si="7"/>
        <v>Select *From [EP411].[dbo].OutsourceItemPOChild Where FYCODE='' OR FYCODE IS NULL</v>
      </c>
    </row>
    <row r="59" spans="1:22">
      <c r="A59" s="211">
        <v>58</v>
      </c>
      <c r="B59" s="301" t="s">
        <v>1655</v>
      </c>
      <c r="C59" s="301"/>
      <c r="D59" s="301" t="s">
        <v>1</v>
      </c>
      <c r="E59" s="302"/>
      <c r="F59" s="302"/>
      <c r="G59" s="301"/>
      <c r="H59" s="301"/>
      <c r="I59" s="301"/>
      <c r="J59" s="1" t="str">
        <f t="shared" si="14"/>
        <v>PackingSlipParent</v>
      </c>
      <c r="K59" s="304" t="str">
        <f t="shared" si="8"/>
        <v xml:space="preserve">Insert Into </v>
      </c>
      <c r="L59" s="304" t="str">
        <f t="shared" si="8"/>
        <v xml:space="preserve"> Select * From </v>
      </c>
      <c r="M59" s="304" t="str">
        <f t="shared" si="8"/>
        <v>EP411</v>
      </c>
      <c r="N59" s="304" t="s">
        <v>1663</v>
      </c>
      <c r="O59" s="161" t="str">
        <f t="shared" si="2"/>
        <v>Insert Into [EP411].[dbo].PackingSlipParent Select * From EP411. .PackingSlipParent</v>
      </c>
      <c r="P59" s="307"/>
      <c r="Q59" s="161" t="str">
        <f t="shared" si="3"/>
        <v>Delete from [EP000].[dbo].PackingSlipParent</v>
      </c>
      <c r="R59" s="304" t="str">
        <f t="shared" si="15"/>
        <v>Delete from [EP000].[dbo].PackingSlipParent--Insert Into [EP411].[dbo].PackingSlipParent Select * From EP411. .PackingSlipParent</v>
      </c>
      <c r="S59" s="304" t="str">
        <f t="shared" si="4"/>
        <v>Select *From [EP411].[dbo].PackingSlipParent</v>
      </c>
      <c r="T59" s="309" t="str">
        <f t="shared" si="5"/>
        <v>DROP TABLE  [EP001].[dbo].PackingSlipParent</v>
      </c>
      <c r="U59" s="161" t="str">
        <f t="shared" si="6"/>
        <v>Delete from [EP001].[dbo].PackingSlipParent</v>
      </c>
      <c r="V59" s="161" t="str">
        <f t="shared" si="7"/>
        <v>Select *From [EP411].[dbo].PackingSlipParent Where FYCODE='' OR FYCODE IS NULL</v>
      </c>
    </row>
    <row r="60" spans="1:22">
      <c r="A60" s="211">
        <v>59</v>
      </c>
      <c r="B60" s="301" t="s">
        <v>1655</v>
      </c>
      <c r="C60" s="301"/>
      <c r="D60" s="301" t="s">
        <v>1632</v>
      </c>
      <c r="E60" s="302"/>
      <c r="F60" s="302"/>
      <c r="G60" s="301"/>
      <c r="H60" s="301"/>
      <c r="I60" s="301"/>
      <c r="J60" s="1" t="str">
        <f t="shared" si="14"/>
        <v>PackingSlipChild</v>
      </c>
      <c r="K60" s="304" t="str">
        <f t="shared" si="8"/>
        <v xml:space="preserve">Insert Into </v>
      </c>
      <c r="L60" s="304" t="str">
        <f t="shared" si="8"/>
        <v xml:space="preserve"> Select * From </v>
      </c>
      <c r="M60" s="304" t="str">
        <f t="shared" si="8"/>
        <v>EP411</v>
      </c>
      <c r="N60" s="304" t="s">
        <v>1663</v>
      </c>
      <c r="O60" s="161" t="str">
        <f t="shared" si="2"/>
        <v>Insert Into [EP411].[dbo].PackingSlipChild Select * From EP411. .PackingSlipChild</v>
      </c>
      <c r="Q60" s="161" t="str">
        <f t="shared" si="3"/>
        <v>Delete from [EP000].[dbo].PackingSlipChild</v>
      </c>
      <c r="R60" s="304" t="str">
        <f t="shared" si="15"/>
        <v>Delete from [EP000].[dbo].PackingSlipChild--Insert Into [EP411].[dbo].PackingSlipChild Select * From EP411. .PackingSlipChild</v>
      </c>
      <c r="S60" s="304" t="str">
        <f t="shared" si="4"/>
        <v>Select *From [EP411].[dbo].PackingSlipChild</v>
      </c>
      <c r="T60" s="309" t="str">
        <f t="shared" si="5"/>
        <v>DROP TABLE  [EP001].[dbo].PackingSlipChild</v>
      </c>
      <c r="U60" s="161" t="str">
        <f t="shared" si="6"/>
        <v>Delete from [EP001].[dbo].PackingSlipChild</v>
      </c>
      <c r="V60" s="161" t="str">
        <f t="shared" si="7"/>
        <v>Select *From [EP411].[dbo].PackingSlipChild Where FYCODE='' OR FYCODE IS NULL</v>
      </c>
    </row>
    <row r="61" spans="1:22">
      <c r="A61" s="211">
        <v>60</v>
      </c>
      <c r="B61" s="301" t="s">
        <v>856</v>
      </c>
      <c r="C61" s="301"/>
      <c r="D61" s="301" t="s">
        <v>1636</v>
      </c>
      <c r="E61" s="302"/>
      <c r="F61" s="302"/>
      <c r="G61" s="301"/>
      <c r="H61" s="301"/>
      <c r="I61" s="301"/>
      <c r="J61" s="472" t="str">
        <f t="shared" si="14"/>
        <v>PaperMaster</v>
      </c>
      <c r="K61" s="304" t="str">
        <f t="shared" si="8"/>
        <v xml:space="preserve">Insert Into </v>
      </c>
      <c r="L61" s="304" t="str">
        <f t="shared" si="8"/>
        <v xml:space="preserve"> Select * From </v>
      </c>
      <c r="M61" s="304" t="str">
        <f t="shared" si="8"/>
        <v>EP411</v>
      </c>
      <c r="N61" s="304" t="s">
        <v>1663</v>
      </c>
      <c r="O61" s="161" t="str">
        <f t="shared" si="2"/>
        <v>Insert Into [EP411].[dbo].PaperMaster Select * From EP411. .PaperMaster</v>
      </c>
      <c r="P61" s="307"/>
      <c r="Q61" s="161" t="str">
        <f t="shared" si="3"/>
        <v>Delete from [EP000].[dbo].PaperMaster</v>
      </c>
      <c r="R61" s="304" t="str">
        <f t="shared" si="15"/>
        <v>Delete from [EP000].[dbo].PaperMaster--Insert Into [EP411].[dbo].PaperMaster Select * From EP411. .PaperMaster</v>
      </c>
      <c r="S61" s="304" t="str">
        <f t="shared" si="4"/>
        <v>Select *From [EP411].[dbo].PaperMaster</v>
      </c>
      <c r="T61" s="309" t="str">
        <f t="shared" si="5"/>
        <v>DROP TABLE  [EP001].[dbo].PaperMaster</v>
      </c>
      <c r="U61" s="161" t="str">
        <f t="shared" si="6"/>
        <v>Delete from [EP001].[dbo].PaperMaster</v>
      </c>
      <c r="V61" s="161" t="str">
        <f t="shared" si="7"/>
        <v>Select *From [EP411].[dbo].PaperMaster Where FYCODE='' OR FYCODE IS NULL</v>
      </c>
    </row>
    <row r="62" spans="1:22">
      <c r="A62" s="211">
        <v>61</v>
      </c>
      <c r="B62" s="301" t="s">
        <v>856</v>
      </c>
      <c r="C62" s="301"/>
      <c r="D62" s="301" t="s">
        <v>1632</v>
      </c>
      <c r="E62" s="302"/>
      <c r="F62" s="302"/>
      <c r="G62" s="301"/>
      <c r="H62" s="301"/>
      <c r="I62" s="301"/>
      <c r="J62" s="471" t="str">
        <f t="shared" si="14"/>
        <v>PaperChild</v>
      </c>
      <c r="K62" s="304" t="str">
        <f t="shared" si="8"/>
        <v xml:space="preserve">Insert Into </v>
      </c>
      <c r="L62" s="304" t="str">
        <f t="shared" si="8"/>
        <v xml:space="preserve"> Select * From </v>
      </c>
      <c r="M62" s="304" t="str">
        <f t="shared" si="8"/>
        <v>EP411</v>
      </c>
      <c r="N62" s="304" t="s">
        <v>1663</v>
      </c>
      <c r="O62" s="161" t="str">
        <f t="shared" si="2"/>
        <v>Insert Into [EP411].[dbo].PaperChild Select * From EP411. .PaperChild</v>
      </c>
      <c r="Q62" s="161" t="str">
        <f t="shared" si="3"/>
        <v>Delete from [EP000].[dbo].PaperChild</v>
      </c>
      <c r="R62" s="304" t="str">
        <f t="shared" si="15"/>
        <v>Delete from [EP000].[dbo].PaperChild--Insert Into [EP411].[dbo].PaperChild Select * From EP411. .PaperChild</v>
      </c>
      <c r="S62" s="304" t="str">
        <f t="shared" si="4"/>
        <v>Select *From [EP411].[dbo].PaperChild</v>
      </c>
      <c r="T62" s="309" t="str">
        <f t="shared" si="5"/>
        <v>DROP TABLE  [EP001].[dbo].PaperChild</v>
      </c>
      <c r="U62" s="161" t="str">
        <f t="shared" si="6"/>
        <v>Delete from [EP001].[dbo].PaperChild</v>
      </c>
      <c r="V62" s="161" t="str">
        <f t="shared" si="7"/>
        <v>Select *From [EP411].[dbo].PaperChild Where FYCODE='' OR FYCODE IS NULL</v>
      </c>
    </row>
    <row r="63" spans="1:22">
      <c r="A63" s="211">
        <v>62</v>
      </c>
      <c r="B63" s="301" t="s">
        <v>856</v>
      </c>
      <c r="C63" s="301" t="s">
        <v>1638</v>
      </c>
      <c r="D63" s="301" t="s">
        <v>1</v>
      </c>
      <c r="E63" s="302"/>
      <c r="F63" s="302"/>
      <c r="G63" s="301"/>
      <c r="H63" s="301"/>
      <c r="I63" s="301"/>
      <c r="J63" s="1" t="str">
        <f t="shared" si="14"/>
        <v>PaperDNParent</v>
      </c>
      <c r="K63" s="304" t="str">
        <f t="shared" si="8"/>
        <v xml:space="preserve">Insert Into </v>
      </c>
      <c r="L63" s="304" t="str">
        <f t="shared" si="8"/>
        <v xml:space="preserve"> Select * From </v>
      </c>
      <c r="M63" s="304" t="str">
        <f t="shared" si="8"/>
        <v>EP411</v>
      </c>
      <c r="N63" s="304" t="s">
        <v>1663</v>
      </c>
      <c r="O63" s="161" t="str">
        <f t="shared" si="2"/>
        <v>Insert Into [EP411].[dbo].PaperDNParent Select * From EP411. .PaperDNParent</v>
      </c>
      <c r="P63" s="307"/>
      <c r="Q63" s="161" t="str">
        <f t="shared" si="3"/>
        <v>Delete from [EP000].[dbo].PaperDNParent</v>
      </c>
      <c r="R63" s="304" t="str">
        <f t="shared" si="15"/>
        <v>Delete from [EP000].[dbo].PaperDNParent--Insert Into [EP411].[dbo].PaperDNParent Select * From EP411. .PaperDNParent</v>
      </c>
      <c r="S63" s="304" t="str">
        <f t="shared" si="4"/>
        <v>Select *From [EP411].[dbo].PaperDNParent</v>
      </c>
      <c r="T63" s="309" t="str">
        <f t="shared" si="5"/>
        <v>DROP TABLE  [EP001].[dbo].PaperDNParent</v>
      </c>
      <c r="U63" s="161" t="str">
        <f t="shared" si="6"/>
        <v>Delete from [EP001].[dbo].PaperDNParent</v>
      </c>
      <c r="V63" s="161" t="str">
        <f t="shared" si="7"/>
        <v>Select *From [EP411].[dbo].PaperDNParent Where FYCODE='' OR FYCODE IS NULL</v>
      </c>
    </row>
    <row r="64" spans="1:22">
      <c r="A64" s="211">
        <v>63</v>
      </c>
      <c r="B64" s="301" t="s">
        <v>856</v>
      </c>
      <c r="C64" s="301" t="s">
        <v>1638</v>
      </c>
      <c r="D64" s="301" t="s">
        <v>1632</v>
      </c>
      <c r="E64" s="302"/>
      <c r="F64" s="302"/>
      <c r="G64" s="301"/>
      <c r="H64" s="301"/>
      <c r="I64" s="301"/>
      <c r="J64" s="1" t="str">
        <f t="shared" si="14"/>
        <v>PaperDNChild</v>
      </c>
      <c r="K64" s="304" t="str">
        <f t="shared" si="8"/>
        <v xml:space="preserve">Insert Into </v>
      </c>
      <c r="L64" s="304" t="str">
        <f t="shared" si="8"/>
        <v xml:space="preserve"> Select * From </v>
      </c>
      <c r="M64" s="304" t="str">
        <f t="shared" si="8"/>
        <v>EP411</v>
      </c>
      <c r="N64" s="304" t="s">
        <v>1663</v>
      </c>
      <c r="O64" s="161" t="str">
        <f t="shared" si="2"/>
        <v>Insert Into [EP411].[dbo].PaperDNChild Select * From EP411. .PaperDNChild</v>
      </c>
      <c r="Q64" s="161" t="str">
        <f t="shared" si="3"/>
        <v>Delete from [EP000].[dbo].PaperDNChild</v>
      </c>
      <c r="R64" s="304" t="str">
        <f t="shared" si="15"/>
        <v>Delete from [EP000].[dbo].PaperDNChild--Insert Into [EP411].[dbo].PaperDNChild Select * From EP411. .PaperDNChild</v>
      </c>
      <c r="S64" s="304" t="str">
        <f t="shared" si="4"/>
        <v>Select *From [EP411].[dbo].PaperDNChild</v>
      </c>
      <c r="T64" s="309" t="str">
        <f t="shared" si="5"/>
        <v>DROP TABLE  [EP001].[dbo].PaperDNChild</v>
      </c>
      <c r="U64" s="161" t="str">
        <f t="shared" si="6"/>
        <v>Delete from [EP001].[dbo].PaperDNChild</v>
      </c>
      <c r="V64" s="161" t="str">
        <f t="shared" si="7"/>
        <v>Select *From [EP411].[dbo].PaperDNChild Where FYCODE='' OR FYCODE IS NULL</v>
      </c>
    </row>
    <row r="65" spans="1:22">
      <c r="A65" s="211">
        <v>64</v>
      </c>
      <c r="B65" s="301" t="s">
        <v>856</v>
      </c>
      <c r="C65" s="301" t="s">
        <v>1652</v>
      </c>
      <c r="D65" s="301" t="s">
        <v>1</v>
      </c>
      <c r="E65" s="302"/>
      <c r="F65" s="302"/>
      <c r="G65" s="301"/>
      <c r="H65" s="301"/>
      <c r="I65" s="301"/>
      <c r="J65" s="1" t="str">
        <f t="shared" si="14"/>
        <v>PaperMVParent</v>
      </c>
      <c r="K65" s="304" t="str">
        <f t="shared" si="8"/>
        <v xml:space="preserve">Insert Into </v>
      </c>
      <c r="L65" s="304" t="str">
        <f t="shared" si="8"/>
        <v xml:space="preserve"> Select * From </v>
      </c>
      <c r="M65" s="304" t="str">
        <f t="shared" si="8"/>
        <v>EP411</v>
      </c>
      <c r="N65" s="304" t="s">
        <v>1663</v>
      </c>
      <c r="O65" s="161" t="str">
        <f t="shared" si="2"/>
        <v>Insert Into [EP411].[dbo].PaperMVParent Select * From EP411. .PaperMVParent</v>
      </c>
      <c r="P65" s="307"/>
      <c r="Q65" s="161" t="str">
        <f t="shared" si="3"/>
        <v>Delete from [EP000].[dbo].PaperMVParent</v>
      </c>
      <c r="R65" s="304" t="str">
        <f t="shared" si="15"/>
        <v>Delete from [EP000].[dbo].PaperMVParent--Insert Into [EP411].[dbo].PaperMVParent Select * From EP411. .PaperMVParent</v>
      </c>
      <c r="S65" s="304" t="str">
        <f t="shared" si="4"/>
        <v>Select *From [EP411].[dbo].PaperMVParent</v>
      </c>
      <c r="T65" s="309" t="str">
        <f t="shared" si="5"/>
        <v>DROP TABLE  [EP001].[dbo].PaperMVParent</v>
      </c>
      <c r="U65" s="161" t="str">
        <f t="shared" si="6"/>
        <v>Delete from [EP001].[dbo].PaperMVParent</v>
      </c>
      <c r="V65" s="161" t="str">
        <f t="shared" si="7"/>
        <v>Select *From [EP411].[dbo].PaperMVParent Where FYCODE='' OR FYCODE IS NULL</v>
      </c>
    </row>
    <row r="66" spans="1:22">
      <c r="A66" s="211">
        <v>65</v>
      </c>
      <c r="B66" s="301" t="s">
        <v>856</v>
      </c>
      <c r="C66" s="301" t="s">
        <v>1652</v>
      </c>
      <c r="D66" s="301" t="s">
        <v>1632</v>
      </c>
      <c r="E66" s="302"/>
      <c r="F66" s="302"/>
      <c r="G66" s="301"/>
      <c r="H66" s="301"/>
      <c r="I66" s="301"/>
      <c r="J66" s="1" t="str">
        <f t="shared" si="14"/>
        <v>PaperMVChild</v>
      </c>
      <c r="K66" s="304" t="str">
        <f t="shared" si="8"/>
        <v xml:space="preserve">Insert Into </v>
      </c>
      <c r="L66" s="304" t="str">
        <f t="shared" si="8"/>
        <v xml:space="preserve"> Select * From </v>
      </c>
      <c r="M66" s="304" t="str">
        <f t="shared" si="8"/>
        <v>EP411</v>
      </c>
      <c r="N66" s="304" t="s">
        <v>1663</v>
      </c>
      <c r="O66" s="161" t="str">
        <f t="shared" si="2"/>
        <v>Insert Into [EP411].[dbo].PaperMVChild Select * From EP411. .PaperMVChild</v>
      </c>
      <c r="Q66" s="161" t="str">
        <f t="shared" si="3"/>
        <v>Delete from [EP000].[dbo].PaperMVChild</v>
      </c>
      <c r="R66" s="304" t="str">
        <f t="shared" si="15"/>
        <v>Delete from [EP000].[dbo].PaperMVChild--Insert Into [EP411].[dbo].PaperMVChild Select * From EP411. .PaperMVChild</v>
      </c>
      <c r="S66" s="304" t="str">
        <f t="shared" si="4"/>
        <v>Select *From [EP411].[dbo].PaperMVChild</v>
      </c>
      <c r="T66" s="309" t="str">
        <f t="shared" si="5"/>
        <v>DROP TABLE  [EP001].[dbo].PaperMVChild</v>
      </c>
      <c r="U66" s="161" t="str">
        <f t="shared" si="6"/>
        <v>Delete from [EP001].[dbo].PaperMVChild</v>
      </c>
      <c r="V66" s="161" t="str">
        <f t="shared" si="7"/>
        <v>Select *From [EP411].[dbo].PaperMVChild Where FYCODE='' OR FYCODE IS NULL</v>
      </c>
    </row>
    <row r="67" spans="1:22">
      <c r="A67" s="211">
        <v>66</v>
      </c>
      <c r="B67" s="301" t="s">
        <v>856</v>
      </c>
      <c r="C67" s="301" t="s">
        <v>1641</v>
      </c>
      <c r="D67" s="301" t="s">
        <v>1</v>
      </c>
      <c r="E67" s="302"/>
      <c r="F67" s="302"/>
      <c r="G67" s="301"/>
      <c r="H67" s="301"/>
      <c r="I67" s="301"/>
      <c r="J67" s="1" t="str">
        <f t="shared" si="14"/>
        <v>PaperPOParent</v>
      </c>
      <c r="K67" s="304" t="str">
        <f t="shared" si="8"/>
        <v xml:space="preserve">Insert Into </v>
      </c>
      <c r="L67" s="304" t="str">
        <f t="shared" si="8"/>
        <v xml:space="preserve"> Select * From </v>
      </c>
      <c r="M67" s="304" t="str">
        <f t="shared" si="8"/>
        <v>EP411</v>
      </c>
      <c r="N67" s="304" t="s">
        <v>1663</v>
      </c>
      <c r="O67" s="161" t="str">
        <f t="shared" si="2"/>
        <v>Insert Into [EP411].[dbo].PaperPOParent Select * From EP411. .PaperPOParent</v>
      </c>
      <c r="P67" s="307"/>
      <c r="Q67" s="161" t="str">
        <f t="shared" si="3"/>
        <v>Delete from [EP000].[dbo].PaperPOParent</v>
      </c>
      <c r="R67" s="304" t="str">
        <f t="shared" si="15"/>
        <v>Delete from [EP000].[dbo].PaperPOParent--Insert Into [EP411].[dbo].PaperPOParent Select * From EP411. .PaperPOParent</v>
      </c>
      <c r="S67" s="304" t="str">
        <f t="shared" si="4"/>
        <v>Select *From [EP411].[dbo].PaperPOParent</v>
      </c>
      <c r="T67" s="309" t="str">
        <f t="shared" si="5"/>
        <v>DROP TABLE  [EP001].[dbo].PaperPOParent</v>
      </c>
      <c r="U67" s="161" t="str">
        <f t="shared" si="6"/>
        <v>Delete from [EP001].[dbo].PaperPOParent</v>
      </c>
      <c r="V67" s="161" t="str">
        <f t="shared" si="7"/>
        <v>Select *From [EP411].[dbo].PaperPOParent Where FYCODE='' OR FYCODE IS NULL</v>
      </c>
    </row>
    <row r="68" spans="1:22">
      <c r="A68" s="211">
        <v>67</v>
      </c>
      <c r="B68" s="301" t="s">
        <v>856</v>
      </c>
      <c r="C68" s="301" t="s">
        <v>1641</v>
      </c>
      <c r="D68" s="301" t="s">
        <v>1632</v>
      </c>
      <c r="E68" s="302"/>
      <c r="F68" s="302"/>
      <c r="G68" s="301"/>
      <c r="H68" s="301"/>
      <c r="I68" s="301"/>
      <c r="J68" s="1" t="str">
        <f t="shared" si="14"/>
        <v>PaperPOChild</v>
      </c>
      <c r="K68" s="304" t="str">
        <f t="shared" si="8"/>
        <v xml:space="preserve">Insert Into </v>
      </c>
      <c r="L68" s="304" t="str">
        <f t="shared" si="8"/>
        <v xml:space="preserve"> Select * From </v>
      </c>
      <c r="M68" s="304" t="str">
        <f t="shared" si="8"/>
        <v>EP411</v>
      </c>
      <c r="N68" s="304" t="s">
        <v>1663</v>
      </c>
      <c r="O68" s="161" t="str">
        <f t="shared" si="2"/>
        <v>Insert Into [EP411].[dbo].PaperPOChild Select * From EP411. .PaperPOChild</v>
      </c>
      <c r="Q68" s="161" t="str">
        <f t="shared" si="3"/>
        <v>Delete from [EP000].[dbo].PaperPOChild</v>
      </c>
      <c r="R68" s="304" t="str">
        <f t="shared" si="15"/>
        <v>Delete from [EP000].[dbo].PaperPOChild--Insert Into [EP411].[dbo].PaperPOChild Select * From EP411. .PaperPOChild</v>
      </c>
      <c r="S68" s="304" t="str">
        <f t="shared" si="4"/>
        <v>Select *From [EP411].[dbo].PaperPOChild</v>
      </c>
      <c r="T68" s="309" t="str">
        <f t="shared" si="5"/>
        <v>DROP TABLE  [EP001].[dbo].PaperPOChild</v>
      </c>
      <c r="U68" s="161" t="str">
        <f t="shared" si="6"/>
        <v>Delete from [EP001].[dbo].PaperPOChild</v>
      </c>
      <c r="V68" s="161" t="str">
        <f t="shared" si="7"/>
        <v>Select *From [EP411].[dbo].PaperPOChild Where FYCODE='' OR FYCODE IS NULL</v>
      </c>
    </row>
    <row r="69" spans="1:22" s="304" customFormat="1">
      <c r="A69" s="211">
        <v>68</v>
      </c>
      <c r="B69" s="305" t="s">
        <v>856</v>
      </c>
      <c r="C69" s="305" t="s">
        <v>1651</v>
      </c>
      <c r="D69" s="305" t="s">
        <v>1632</v>
      </c>
      <c r="E69" s="306"/>
      <c r="F69" s="306"/>
      <c r="G69" s="305"/>
      <c r="H69" s="305"/>
      <c r="I69" s="305"/>
      <c r="J69" s="1" t="str">
        <f t="shared" ref="J69" si="16">CONCATENATE(B69&amp;C69&amp;D69&amp;E69&amp;F69&amp;G69&amp;H69&amp;I69)</f>
        <v>PaperIOChild</v>
      </c>
      <c r="K69" s="304" t="str">
        <f t="shared" si="8"/>
        <v xml:space="preserve">Insert Into </v>
      </c>
      <c r="L69" s="304" t="str">
        <f t="shared" si="8"/>
        <v xml:space="preserve"> Select * From </v>
      </c>
      <c r="M69" s="304" t="str">
        <f t="shared" si="8"/>
        <v>EP411</v>
      </c>
      <c r="N69" s="304" t="s">
        <v>1663</v>
      </c>
      <c r="O69" s="161" t="str">
        <f t="shared" ref="O69" si="17">K69&amp;K$1&amp;J69&amp;L69&amp;M69&amp;N69&amp;J69</f>
        <v>Insert Into [EP411].[dbo].PaperIOChild Select * From EP411. .PaperIOChild</v>
      </c>
      <c r="Q69" s="161" t="str">
        <f t="shared" si="3"/>
        <v>Delete from [EP000].[dbo].PaperIOChild</v>
      </c>
      <c r="R69" s="304" t="str">
        <f t="shared" ref="R69" si="18">Q69&amp;"--"&amp;O69</f>
        <v>Delete from [EP000].[dbo].PaperIOChild--Insert Into [EP411].[dbo].PaperIOChild Select * From EP411. .PaperIOChild</v>
      </c>
      <c r="S69" s="304" t="str">
        <f t="shared" ref="S69" si="19">S$1&amp;K$1&amp;J69</f>
        <v>Select *From [EP411].[dbo].PaperIOChild</v>
      </c>
      <c r="T69" s="309" t="str">
        <f t="shared" si="5"/>
        <v>DROP TABLE  [EP001].[dbo].PaperIOChild</v>
      </c>
      <c r="U69" s="161" t="str">
        <f t="shared" si="6"/>
        <v>Delete from [EP001].[dbo].PaperIOChild</v>
      </c>
      <c r="V69" s="161" t="str">
        <f t="shared" si="7"/>
        <v>Select *From [EP411].[dbo].PaperIOChild Where FYCODE='' OR FYCODE IS NULL</v>
      </c>
    </row>
    <row r="70" spans="1:22">
      <c r="A70" s="211">
        <v>69</v>
      </c>
      <c r="B70" s="301" t="s">
        <v>1656</v>
      </c>
      <c r="C70" s="301" t="s">
        <v>1657</v>
      </c>
      <c r="D70" s="301" t="s">
        <v>1</v>
      </c>
      <c r="E70" s="302"/>
      <c r="F70" s="302"/>
      <c r="G70" s="301"/>
      <c r="H70" s="301"/>
      <c r="I70" s="301"/>
      <c r="J70" s="1" t="str">
        <f t="shared" si="14"/>
        <v>PrintPVParent</v>
      </c>
      <c r="K70" s="304" t="str">
        <f t="shared" si="8"/>
        <v xml:space="preserve">Insert Into </v>
      </c>
      <c r="L70" s="304" t="str">
        <f t="shared" si="8"/>
        <v xml:space="preserve"> Select * From </v>
      </c>
      <c r="M70" s="304" t="str">
        <f t="shared" si="8"/>
        <v>EP411</v>
      </c>
      <c r="N70" s="304" t="s">
        <v>1663</v>
      </c>
      <c r="O70" s="161" t="str">
        <f t="shared" si="2"/>
        <v>Insert Into [EP411].[dbo].PrintPVParent Select * From EP411. .PrintPVParent</v>
      </c>
      <c r="P70" s="307"/>
      <c r="Q70" s="161" t="str">
        <f t="shared" si="3"/>
        <v>Delete from [EP000].[dbo].PrintPVParent</v>
      </c>
      <c r="R70" s="304" t="str">
        <f t="shared" si="15"/>
        <v>Delete from [EP000].[dbo].PrintPVParent--Insert Into [EP411].[dbo].PrintPVParent Select * From EP411. .PrintPVParent</v>
      </c>
      <c r="S70" s="304" t="str">
        <f t="shared" si="4"/>
        <v>Select *From [EP411].[dbo].PrintPVParent</v>
      </c>
      <c r="T70" s="309" t="str">
        <f t="shared" si="5"/>
        <v>DROP TABLE  [EP001].[dbo].PrintPVParent</v>
      </c>
      <c r="U70" s="161" t="str">
        <f t="shared" si="6"/>
        <v>Delete from [EP001].[dbo].PrintPVParent</v>
      </c>
      <c r="V70" s="161" t="str">
        <f t="shared" si="7"/>
        <v>Select *From [EP411].[dbo].PrintPVParent Where FYCODE='' OR FYCODE IS NULL</v>
      </c>
    </row>
    <row r="71" spans="1:22">
      <c r="A71" s="211">
        <v>70</v>
      </c>
      <c r="B71" s="301" t="s">
        <v>1656</v>
      </c>
      <c r="C71" s="301" t="s">
        <v>1657</v>
      </c>
      <c r="D71" s="301" t="s">
        <v>1632</v>
      </c>
      <c r="E71" s="302"/>
      <c r="F71" s="302"/>
      <c r="G71" s="301"/>
      <c r="H71" s="301"/>
      <c r="I71" s="301"/>
      <c r="J71" s="1" t="str">
        <f t="shared" si="14"/>
        <v>PrintPVChild</v>
      </c>
      <c r="K71" s="304" t="str">
        <f t="shared" si="8"/>
        <v xml:space="preserve">Insert Into </v>
      </c>
      <c r="L71" s="304" t="str">
        <f t="shared" si="8"/>
        <v xml:space="preserve"> Select * From </v>
      </c>
      <c r="M71" s="304" t="str">
        <f t="shared" si="8"/>
        <v>EP411</v>
      </c>
      <c r="N71" s="304" t="s">
        <v>1663</v>
      </c>
      <c r="O71" s="161" t="str">
        <f t="shared" si="2"/>
        <v>Insert Into [EP411].[dbo].PrintPVChild Select * From EP411. .PrintPVChild</v>
      </c>
      <c r="Q71" s="161" t="str">
        <f t="shared" si="3"/>
        <v>Delete from [EP000].[dbo].PrintPVChild</v>
      </c>
      <c r="R71" s="304" t="str">
        <f t="shared" si="15"/>
        <v>Delete from [EP000].[dbo].PrintPVChild--Insert Into [EP411].[dbo].PrintPVChild Select * From EP411. .PrintPVChild</v>
      </c>
      <c r="S71" s="304" t="str">
        <f t="shared" si="4"/>
        <v>Select *From [EP411].[dbo].PrintPVChild</v>
      </c>
      <c r="T71" s="309" t="str">
        <f t="shared" si="5"/>
        <v>DROP TABLE  [EP001].[dbo].PrintPVChild</v>
      </c>
      <c r="U71" s="161" t="str">
        <f t="shared" si="6"/>
        <v>Delete from [EP001].[dbo].PrintPVChild</v>
      </c>
      <c r="V71" s="161" t="str">
        <f t="shared" si="7"/>
        <v>Select *From [EP411].[dbo].PrintPVChild Where FYCODE='' OR FYCODE IS NULL</v>
      </c>
    </row>
    <row r="72" spans="1:22">
      <c r="A72" s="211">
        <v>71</v>
      </c>
      <c r="B72" s="301" t="s">
        <v>1545</v>
      </c>
      <c r="C72" s="301"/>
      <c r="D72" s="301" t="s">
        <v>1632</v>
      </c>
      <c r="E72" s="302"/>
      <c r="F72" s="302"/>
      <c r="G72" s="301"/>
      <c r="H72" s="301"/>
      <c r="I72" s="301"/>
      <c r="J72" s="472" t="str">
        <f t="shared" si="14"/>
        <v>SizeGroupChild</v>
      </c>
      <c r="K72" s="304" t="str">
        <f t="shared" si="8"/>
        <v xml:space="preserve">Insert Into </v>
      </c>
      <c r="L72" s="304" t="str">
        <f t="shared" si="8"/>
        <v xml:space="preserve"> Select * From </v>
      </c>
      <c r="M72" s="304" t="str">
        <f t="shared" si="8"/>
        <v>EP411</v>
      </c>
      <c r="N72" s="304" t="s">
        <v>1663</v>
      </c>
      <c r="O72" s="161" t="str">
        <f t="shared" si="2"/>
        <v>Insert Into [EP411].[dbo].SizeGroupChild Select * From EP411. .SizeGroupChild</v>
      </c>
      <c r="Q72" s="161" t="str">
        <f t="shared" si="3"/>
        <v>Delete from [EP000].[dbo].SizeGroupChild</v>
      </c>
      <c r="R72" s="304" t="str">
        <f t="shared" si="15"/>
        <v>Delete from [EP000].[dbo].SizeGroupChild--Insert Into [EP411].[dbo].SizeGroupChild Select * From EP411. .SizeGroupChild</v>
      </c>
      <c r="S72" s="304" t="str">
        <f t="shared" si="4"/>
        <v>Select *From [EP411].[dbo].SizeGroupChild</v>
      </c>
      <c r="T72" s="309" t="str">
        <f t="shared" si="5"/>
        <v>DROP TABLE  [EP001].[dbo].SizeGroupChild</v>
      </c>
      <c r="U72" s="161" t="str">
        <f t="shared" si="6"/>
        <v>Delete from [EP001].[dbo].SizeGroupChild</v>
      </c>
      <c r="V72" s="161" t="str">
        <f t="shared" si="7"/>
        <v>Select *From [EP411].[dbo].SizeGroupChild Where FYCODE='' OR FYCODE IS NULL</v>
      </c>
    </row>
    <row r="73" spans="1:22">
      <c r="A73" s="211">
        <v>72</v>
      </c>
      <c r="B73" s="301" t="s">
        <v>1658</v>
      </c>
      <c r="C73" s="301" t="s">
        <v>1642</v>
      </c>
      <c r="D73" s="301" t="s">
        <v>1</v>
      </c>
      <c r="E73" s="302"/>
      <c r="F73" s="302"/>
      <c r="G73" s="301"/>
      <c r="H73" s="301"/>
      <c r="I73" s="301"/>
      <c r="J73" s="1" t="str">
        <f t="shared" ref="J73:J79" si="20">CONCATENATE(B73&amp;C73&amp;D73&amp;E73&amp;F73&amp;G73&amp;H73&amp;I73)</f>
        <v>TatRVParent</v>
      </c>
      <c r="K73" s="304" t="str">
        <f t="shared" ref="K73:M80" si="21">K$2</f>
        <v xml:space="preserve">Insert Into </v>
      </c>
      <c r="L73" s="304" t="str">
        <f t="shared" si="21"/>
        <v xml:space="preserve"> Select * From </v>
      </c>
      <c r="M73" s="304" t="str">
        <f t="shared" si="21"/>
        <v>EP411</v>
      </c>
      <c r="N73" s="304" t="s">
        <v>1663</v>
      </c>
      <c r="O73" s="161" t="str">
        <f t="shared" si="2"/>
        <v>Insert Into [EP411].[dbo].TatRVParent Select * From EP411. .TatRVParent</v>
      </c>
      <c r="P73" s="307"/>
      <c r="Q73" s="161" t="str">
        <f t="shared" ref="Q73:Q80" si="22">Q$1&amp;$J73</f>
        <v>Delete from [EP000].[dbo].TatRVParent</v>
      </c>
      <c r="R73" s="304" t="str">
        <f t="shared" ref="R73:R79" si="23">Q73&amp;"--"&amp;O73</f>
        <v>Delete from [EP000].[dbo].TatRVParent--Insert Into [EP411].[dbo].TatRVParent Select * From EP411. .TatRVParent</v>
      </c>
      <c r="S73" s="304" t="str">
        <f t="shared" si="4"/>
        <v>Select *From [EP411].[dbo].TatRVParent</v>
      </c>
      <c r="T73" s="309" t="str">
        <f t="shared" si="5"/>
        <v>DROP TABLE  [EP001].[dbo].TatRVParent</v>
      </c>
      <c r="U73" s="161" t="str">
        <f t="shared" ref="U73:U80" si="24">U$1&amp;$J73</f>
        <v>Delete from [EP001].[dbo].TatRVParent</v>
      </c>
      <c r="V73" s="161" t="str">
        <f t="shared" ref="V73:V80" si="25">S73&amp;V$1</f>
        <v>Select *From [EP411].[dbo].TatRVParent Where FYCODE='' OR FYCODE IS NULL</v>
      </c>
    </row>
    <row r="74" spans="1:22">
      <c r="A74" s="211">
        <v>73</v>
      </c>
      <c r="B74" s="301" t="s">
        <v>1658</v>
      </c>
      <c r="C74" s="301" t="s">
        <v>1642</v>
      </c>
      <c r="D74" s="301" t="s">
        <v>1632</v>
      </c>
      <c r="E74" s="302"/>
      <c r="F74" s="302"/>
      <c r="G74" s="301"/>
      <c r="H74" s="301"/>
      <c r="I74" s="301"/>
      <c r="J74" s="1" t="str">
        <f t="shared" si="20"/>
        <v>TatRVChild</v>
      </c>
      <c r="K74" s="304" t="str">
        <f t="shared" si="21"/>
        <v xml:space="preserve">Insert Into </v>
      </c>
      <c r="L74" s="304" t="str">
        <f t="shared" si="21"/>
        <v xml:space="preserve"> Select * From </v>
      </c>
      <c r="M74" s="304" t="str">
        <f t="shared" si="21"/>
        <v>EP411</v>
      </c>
      <c r="N74" s="304" t="s">
        <v>1663</v>
      </c>
      <c r="O74" s="161" t="str">
        <f t="shared" ref="O74:O79" si="26">K74&amp;K$1&amp;J74&amp;L74&amp;M74&amp;N74&amp;J74</f>
        <v>Insert Into [EP411].[dbo].TatRVChild Select * From EP411. .TatRVChild</v>
      </c>
      <c r="Q74" s="161" t="str">
        <f t="shared" si="22"/>
        <v>Delete from [EP000].[dbo].TatRVChild</v>
      </c>
      <c r="R74" s="304" t="str">
        <f t="shared" si="23"/>
        <v>Delete from [EP000].[dbo].TatRVChild--Insert Into [EP411].[dbo].TatRVChild Select * From EP411. .TatRVChild</v>
      </c>
      <c r="S74" s="304" t="str">
        <f t="shared" ref="S74:S79" si="27">S$1&amp;K$1&amp;J74</f>
        <v>Select *From [EP411].[dbo].TatRVChild</v>
      </c>
      <c r="T74" s="309" t="str">
        <f t="shared" ref="T74:T79" si="28">T$1&amp;J74</f>
        <v>DROP TABLE  [EP001].[dbo].TatRVChild</v>
      </c>
      <c r="U74" s="161" t="str">
        <f t="shared" si="24"/>
        <v>Delete from [EP001].[dbo].TatRVChild</v>
      </c>
      <c r="V74" s="161" t="str">
        <f t="shared" si="25"/>
        <v>Select *From [EP411].[dbo].TatRVChild Where FYCODE='' OR FYCODE IS NULL</v>
      </c>
    </row>
    <row r="75" spans="1:22">
      <c r="A75" s="211">
        <v>74</v>
      </c>
      <c r="B75" s="301" t="s">
        <v>1659</v>
      </c>
      <c r="C75" s="301"/>
      <c r="D75" s="301" t="s">
        <v>1636</v>
      </c>
      <c r="E75" s="302"/>
      <c r="F75" s="302"/>
      <c r="G75" s="301"/>
      <c r="H75" s="301"/>
      <c r="I75" s="301"/>
      <c r="J75" s="471" t="str">
        <f t="shared" si="20"/>
        <v>TaxMaster</v>
      </c>
      <c r="K75" s="304" t="str">
        <f t="shared" si="21"/>
        <v xml:space="preserve">Insert Into </v>
      </c>
      <c r="L75" s="304" t="str">
        <f t="shared" si="21"/>
        <v xml:space="preserve"> Select * From </v>
      </c>
      <c r="M75" s="304" t="str">
        <f t="shared" si="21"/>
        <v>EP411</v>
      </c>
      <c r="N75" s="304" t="s">
        <v>1663</v>
      </c>
      <c r="O75" s="161" t="str">
        <f t="shared" si="26"/>
        <v>Insert Into [EP411].[dbo].TaxMaster Select * From EP411. .TaxMaster</v>
      </c>
      <c r="P75" s="307"/>
      <c r="Q75" s="161" t="str">
        <f t="shared" si="22"/>
        <v>Delete from [EP000].[dbo].TaxMaster</v>
      </c>
      <c r="R75" s="304" t="str">
        <f t="shared" si="23"/>
        <v>Delete from [EP000].[dbo].TaxMaster--Insert Into [EP411].[dbo].TaxMaster Select * From EP411. .TaxMaster</v>
      </c>
      <c r="S75" s="304" t="str">
        <f t="shared" si="27"/>
        <v>Select *From [EP411].[dbo].TaxMaster</v>
      </c>
      <c r="T75" s="309" t="str">
        <f t="shared" si="28"/>
        <v>DROP TABLE  [EP001].[dbo].TaxMaster</v>
      </c>
      <c r="U75" s="161" t="str">
        <f t="shared" si="24"/>
        <v>Delete from [EP001].[dbo].TaxMaster</v>
      </c>
      <c r="V75" s="161" t="str">
        <f t="shared" si="25"/>
        <v>Select *From [EP411].[dbo].TaxMaster Where FYCODE='' OR FYCODE IS NULL</v>
      </c>
    </row>
    <row r="76" spans="1:22">
      <c r="A76" s="211">
        <v>75</v>
      </c>
      <c r="B76" s="301" t="s">
        <v>1660</v>
      </c>
      <c r="C76" s="301"/>
      <c r="D76" s="301" t="s">
        <v>1636</v>
      </c>
      <c r="E76" s="302"/>
      <c r="F76" s="302"/>
      <c r="G76" s="301"/>
      <c r="H76" s="301"/>
      <c r="I76" s="301"/>
      <c r="J76" s="471" t="str">
        <f t="shared" si="20"/>
        <v>TeamMemberMaster</v>
      </c>
      <c r="K76" s="304" t="str">
        <f t="shared" si="21"/>
        <v xml:space="preserve">Insert Into </v>
      </c>
      <c r="L76" s="304" t="str">
        <f t="shared" si="21"/>
        <v xml:space="preserve"> Select * From </v>
      </c>
      <c r="M76" s="304" t="str">
        <f t="shared" si="21"/>
        <v>EP411</v>
      </c>
      <c r="N76" s="304" t="s">
        <v>1663</v>
      </c>
      <c r="O76" s="161" t="str">
        <f t="shared" si="26"/>
        <v>Insert Into [EP411].[dbo].TeamMemberMaster Select * From EP411. .TeamMemberMaster</v>
      </c>
      <c r="P76" s="307"/>
      <c r="Q76" s="161" t="str">
        <f t="shared" si="22"/>
        <v>Delete from [EP000].[dbo].TeamMemberMaster</v>
      </c>
      <c r="R76" s="304" t="str">
        <f t="shared" si="23"/>
        <v>Delete from [EP000].[dbo].TeamMemberMaster--Insert Into [EP411].[dbo].TeamMemberMaster Select * From EP411. .TeamMemberMaster</v>
      </c>
      <c r="S76" s="304" t="str">
        <f t="shared" si="27"/>
        <v>Select *From [EP411].[dbo].TeamMemberMaster</v>
      </c>
      <c r="T76" s="309" t="str">
        <f t="shared" si="28"/>
        <v>DROP TABLE  [EP001].[dbo].TeamMemberMaster</v>
      </c>
      <c r="U76" s="161" t="str">
        <f t="shared" si="24"/>
        <v>Delete from [EP001].[dbo].TeamMemberMaster</v>
      </c>
      <c r="V76" s="161" t="str">
        <f t="shared" si="25"/>
        <v>Select *From [EP411].[dbo].TeamMemberMaster Where FYCODE='' OR FYCODE IS NULL</v>
      </c>
    </row>
    <row r="77" spans="1:22">
      <c r="A77" s="211">
        <v>76</v>
      </c>
      <c r="B77" s="301" t="s">
        <v>407</v>
      </c>
      <c r="C77" s="301"/>
      <c r="D77" s="301" t="s">
        <v>1661</v>
      </c>
      <c r="E77" s="302"/>
      <c r="F77" s="302"/>
      <c r="G77" s="301"/>
      <c r="H77" s="301"/>
      <c r="I77" s="301"/>
      <c r="J77" s="471" t="str">
        <f t="shared" si="20"/>
        <v>UserAction</v>
      </c>
      <c r="K77" s="304" t="str">
        <f t="shared" si="21"/>
        <v xml:space="preserve">Insert Into </v>
      </c>
      <c r="L77" s="304" t="str">
        <f t="shared" si="21"/>
        <v xml:space="preserve"> Select * From </v>
      </c>
      <c r="M77" s="304" t="str">
        <f t="shared" si="21"/>
        <v>EP411</v>
      </c>
      <c r="N77" s="304" t="s">
        <v>1663</v>
      </c>
      <c r="O77" s="161" t="str">
        <f t="shared" si="26"/>
        <v>Insert Into [EP411].[dbo].UserAction Select * From EP411. .UserAction</v>
      </c>
      <c r="Q77" s="161" t="str">
        <f t="shared" si="22"/>
        <v>Delete from [EP000].[dbo].UserAction</v>
      </c>
      <c r="R77" s="304" t="str">
        <f t="shared" si="23"/>
        <v>Delete from [EP000].[dbo].UserAction--Insert Into [EP411].[dbo].UserAction Select * From EP411. .UserAction</v>
      </c>
      <c r="S77" s="304" t="str">
        <f t="shared" si="27"/>
        <v>Select *From [EP411].[dbo].UserAction</v>
      </c>
      <c r="T77" s="309" t="str">
        <f t="shared" si="28"/>
        <v>DROP TABLE  [EP001].[dbo].UserAction</v>
      </c>
      <c r="U77" s="161" t="str">
        <f t="shared" si="24"/>
        <v>Delete from [EP001].[dbo].UserAction</v>
      </c>
      <c r="V77" s="161" t="str">
        <f t="shared" si="25"/>
        <v>Select *From [EP411].[dbo].UserAction Where FYCODE='' OR FYCODE IS NULL</v>
      </c>
    </row>
    <row r="78" spans="1:22">
      <c r="A78" s="211">
        <v>77</v>
      </c>
      <c r="B78" s="301" t="s">
        <v>407</v>
      </c>
      <c r="C78" s="301"/>
      <c r="D78" s="301" t="s">
        <v>1636</v>
      </c>
      <c r="E78" s="302"/>
      <c r="F78" s="302"/>
      <c r="G78" s="301"/>
      <c r="H78" s="301"/>
      <c r="I78" s="301"/>
      <c r="J78" s="471" t="str">
        <f t="shared" si="20"/>
        <v>UserMaster</v>
      </c>
      <c r="K78" s="304" t="str">
        <f t="shared" si="21"/>
        <v xml:space="preserve">Insert Into </v>
      </c>
      <c r="L78" s="304" t="str">
        <f t="shared" si="21"/>
        <v xml:space="preserve"> Select * From </v>
      </c>
      <c r="M78" s="304" t="str">
        <f t="shared" si="21"/>
        <v>EP411</v>
      </c>
      <c r="N78" s="304" t="s">
        <v>1663</v>
      </c>
      <c r="O78" s="161" t="str">
        <f t="shared" si="26"/>
        <v>Insert Into [EP411].[dbo].UserMaster Select * From EP411. .UserMaster</v>
      </c>
      <c r="P78" s="307"/>
      <c r="Q78" s="161" t="str">
        <f t="shared" si="22"/>
        <v>Delete from [EP000].[dbo].UserMaster</v>
      </c>
      <c r="R78" s="304" t="str">
        <f t="shared" si="23"/>
        <v>Delete from [EP000].[dbo].UserMaster--Insert Into [EP411].[dbo].UserMaster Select * From EP411. .UserMaster</v>
      </c>
      <c r="S78" s="304" t="str">
        <f t="shared" si="27"/>
        <v>Select *From [EP411].[dbo].UserMaster</v>
      </c>
      <c r="T78" s="309" t="str">
        <f t="shared" si="28"/>
        <v>DROP TABLE  [EP001].[dbo].UserMaster</v>
      </c>
      <c r="U78" s="161" t="str">
        <f t="shared" si="24"/>
        <v>Delete from [EP001].[dbo].UserMaster</v>
      </c>
      <c r="V78" s="161" t="str">
        <f t="shared" si="25"/>
        <v>Select *From [EP411].[dbo].UserMaster Where FYCODE='' OR FYCODE IS NULL</v>
      </c>
    </row>
    <row r="79" spans="1:22">
      <c r="A79" s="211">
        <v>78</v>
      </c>
      <c r="B79" s="301" t="s">
        <v>407</v>
      </c>
      <c r="C79" s="301"/>
      <c r="D79" s="301" t="s">
        <v>1632</v>
      </c>
      <c r="E79" s="302"/>
      <c r="F79" s="302"/>
      <c r="G79" s="301"/>
      <c r="H79" s="301"/>
      <c r="I79" s="301"/>
      <c r="J79" s="471" t="str">
        <f t="shared" si="20"/>
        <v>UserChild</v>
      </c>
      <c r="K79" s="304" t="str">
        <f t="shared" si="21"/>
        <v xml:space="preserve">Insert Into </v>
      </c>
      <c r="L79" s="304" t="str">
        <f t="shared" si="21"/>
        <v xml:space="preserve"> Select * From </v>
      </c>
      <c r="M79" s="304" t="str">
        <f t="shared" si="21"/>
        <v>EP411</v>
      </c>
      <c r="N79" s="304" t="s">
        <v>1663</v>
      </c>
      <c r="O79" s="161" t="str">
        <f t="shared" si="26"/>
        <v>Insert Into [EP411].[dbo].UserChild Select * From EP411. .UserChild</v>
      </c>
      <c r="Q79" s="161" t="str">
        <f t="shared" si="22"/>
        <v>Delete from [EP000].[dbo].UserChild</v>
      </c>
      <c r="R79" s="304" t="str">
        <f t="shared" si="23"/>
        <v>Delete from [EP000].[dbo].UserChild--Insert Into [EP411].[dbo].UserChild Select * From EP411. .UserChild</v>
      </c>
      <c r="S79" s="304" t="str">
        <f t="shared" si="27"/>
        <v>Select *From [EP411].[dbo].UserChild</v>
      </c>
      <c r="T79" s="309" t="str">
        <f t="shared" si="28"/>
        <v>DROP TABLE  [EP001].[dbo].UserChild</v>
      </c>
      <c r="U79" s="161" t="str">
        <f t="shared" si="24"/>
        <v>Delete from [EP001].[dbo].UserChild</v>
      </c>
      <c r="V79" s="161" t="str">
        <f t="shared" si="25"/>
        <v>Select *From [EP411].[dbo].UserChild Where FYCODE='' OR FYCODE IS NULL</v>
      </c>
    </row>
    <row r="80" spans="1:22" s="304" customFormat="1">
      <c r="A80" s="211">
        <v>79</v>
      </c>
      <c r="B80" s="305" t="s">
        <v>1671</v>
      </c>
      <c r="C80" s="305"/>
      <c r="D80" s="305" t="s">
        <v>1636</v>
      </c>
      <c r="E80" s="306"/>
      <c r="F80" s="306"/>
      <c r="G80" s="305"/>
      <c r="H80" s="305"/>
      <c r="I80" s="305"/>
      <c r="J80" s="471" t="str">
        <f t="shared" ref="J80" si="29">CONCATENATE(B80&amp;C80&amp;D80&amp;E80&amp;F80&amp;G80&amp;H80&amp;I80)</f>
        <v>VchSeriesMaster</v>
      </c>
      <c r="K80" s="304" t="str">
        <f t="shared" si="21"/>
        <v xml:space="preserve">Insert Into </v>
      </c>
      <c r="L80" s="304" t="str">
        <f t="shared" si="21"/>
        <v xml:space="preserve"> Select * From </v>
      </c>
      <c r="M80" s="304" t="str">
        <f t="shared" si="21"/>
        <v>EP411</v>
      </c>
      <c r="N80" s="304" t="s">
        <v>1663</v>
      </c>
      <c r="O80" s="161" t="str">
        <f t="shared" ref="O80" si="30">K80&amp;K$1&amp;J80&amp;L80&amp;M80&amp;N80&amp;J80</f>
        <v>Insert Into [EP411].[dbo].VchSeriesMaster Select * From EP411. .VchSeriesMaster</v>
      </c>
      <c r="Q80" s="161" t="str">
        <f t="shared" si="22"/>
        <v>Delete from [EP000].[dbo].VchSeriesMaster</v>
      </c>
      <c r="R80" s="304" t="str">
        <f t="shared" ref="R80" si="31">Q80&amp;"--"&amp;O80</f>
        <v>Delete from [EP000].[dbo].VchSeriesMaster--Insert Into [EP411].[dbo].VchSeriesMaster Select * From EP411. .VchSeriesMaster</v>
      </c>
      <c r="S80" s="304" t="str">
        <f t="shared" ref="S80" si="32">S$1&amp;K$1&amp;J80</f>
        <v>Select *From [EP411].[dbo].VchSeriesMaster</v>
      </c>
      <c r="T80" s="309" t="str">
        <f t="shared" ref="T80" si="33">T$1&amp;J80</f>
        <v>DROP TABLE  [EP001].[dbo].VchSeriesMaster</v>
      </c>
      <c r="U80" s="161" t="str">
        <f t="shared" si="24"/>
        <v>Delete from [EP001].[dbo].VchSeriesMaster</v>
      </c>
      <c r="V80" s="161" t="str">
        <f t="shared" si="25"/>
        <v>Select *From [EP411].[dbo].VchSeriesMaster Where FYCODE='' OR FYCODE IS NULL</v>
      </c>
    </row>
    <row r="81" spans="10:10">
      <c r="J81" s="304"/>
    </row>
    <row r="82" spans="10:10">
      <c r="J82" s="304"/>
    </row>
    <row r="83" spans="10:10">
      <c r="J83" s="304"/>
    </row>
    <row r="84" spans="10:10">
      <c r="J84" s="304"/>
    </row>
  </sheetData>
  <autoFilter ref="A1:V80" xr:uid="{BD211646-6F7C-4688-B1FB-C5A4F65A81AE}"/>
  <pageMargins left="0.7" right="0.7" top="0.75" bottom="0.75" header="0.3" footer="0.3"/>
  <pageSetup paperSize="9" orientation="portrait" horizontalDpi="300"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8885-6DAE-4444-A8B8-ABE9667370B8}">
  <sheetPr codeName="Sheet3" filterMode="1"/>
  <dimension ref="A1:AK74"/>
  <sheetViews>
    <sheetView workbookViewId="0">
      <pane xSplit="1" ySplit="1" topLeftCell="AF2" activePane="bottomRight" state="frozen"/>
      <selection pane="topRight" activeCell="B1" sqref="B1"/>
      <selection pane="bottomLeft" activeCell="A2" sqref="A2"/>
      <selection pane="bottomRight" activeCell="AF63" sqref="AF63"/>
    </sheetView>
  </sheetViews>
  <sheetFormatPr defaultRowHeight="15"/>
  <cols>
    <col min="1" max="1" width="23.140625" bestFit="1" customWidth="1"/>
    <col min="2" max="2" width="11" bestFit="1" customWidth="1"/>
    <col min="3" max="3" width="11.42578125" bestFit="1" customWidth="1"/>
    <col min="4" max="4" width="10.42578125" bestFit="1" customWidth="1"/>
    <col min="5" max="5" width="16.28515625" bestFit="1" customWidth="1"/>
    <col min="6" max="6" width="5" bestFit="1" customWidth="1"/>
    <col min="7" max="7" width="11.7109375" bestFit="1" customWidth="1"/>
    <col min="8" max="8" width="11.5703125" bestFit="1" customWidth="1"/>
    <col min="9" max="9" width="12.28515625" bestFit="1" customWidth="1"/>
    <col min="10" max="10" width="14.28515625" bestFit="1" customWidth="1"/>
    <col min="11" max="11" width="12.28515625" bestFit="1" customWidth="1"/>
    <col min="12" max="12" width="20.28515625" bestFit="1" customWidth="1"/>
    <col min="13" max="13" width="17.7109375" bestFit="1" customWidth="1"/>
    <col min="14" max="14" width="24.140625" bestFit="1" customWidth="1"/>
    <col min="15" max="15" width="20.5703125" bestFit="1" customWidth="1"/>
    <col min="16" max="16" width="17.85546875" bestFit="1" customWidth="1"/>
    <col min="17" max="17" width="15" bestFit="1" customWidth="1"/>
    <col min="18" max="18" width="12.42578125" bestFit="1" customWidth="1"/>
    <col min="19" max="19" width="20.28515625" bestFit="1" customWidth="1"/>
    <col min="20" max="20" width="19.28515625" bestFit="1" customWidth="1"/>
    <col min="21" max="21" width="22.85546875" bestFit="1" customWidth="1"/>
    <col min="22" max="22" width="29.28515625" bestFit="1" customWidth="1"/>
    <col min="23" max="23" width="17" bestFit="1" customWidth="1"/>
    <col min="24" max="24" width="29" bestFit="1" customWidth="1"/>
    <col min="25" max="25" width="17.28515625" bestFit="1" customWidth="1"/>
    <col min="26" max="26" width="14.7109375" bestFit="1" customWidth="1"/>
    <col min="27" max="27" width="19.85546875" bestFit="1" customWidth="1"/>
    <col min="28" max="28" width="11" bestFit="1" customWidth="1"/>
    <col min="29" max="29" width="21.140625" bestFit="1" customWidth="1"/>
    <col min="30" max="30" width="9.5703125" bestFit="1" customWidth="1"/>
    <col min="31" max="31" width="19.5703125" bestFit="1" customWidth="1"/>
    <col min="32" max="32" width="14.28515625" bestFit="1" customWidth="1"/>
    <col min="33" max="33" width="22.5703125" bestFit="1" customWidth="1"/>
    <col min="34" max="34" width="15.5703125" bestFit="1" customWidth="1"/>
    <col min="35" max="35" width="31.28515625" bestFit="1" customWidth="1"/>
    <col min="36" max="36" width="10.85546875" bestFit="1" customWidth="1"/>
  </cols>
  <sheetData>
    <row r="1" spans="1:37">
      <c r="A1" t="s">
        <v>2832</v>
      </c>
      <c r="B1" t="s">
        <v>2833</v>
      </c>
      <c r="C1" t="s">
        <v>2834</v>
      </c>
      <c r="D1" t="s">
        <v>2835</v>
      </c>
      <c r="E1" t="s">
        <v>2836</v>
      </c>
      <c r="F1" t="s">
        <v>2837</v>
      </c>
      <c r="G1" t="s">
        <v>2838</v>
      </c>
      <c r="H1" t="s">
        <v>2839</v>
      </c>
      <c r="I1" t="s">
        <v>2840</v>
      </c>
      <c r="J1" t="s">
        <v>2841</v>
      </c>
      <c r="K1" t="s">
        <v>2842</v>
      </c>
      <c r="L1" t="s">
        <v>2843</v>
      </c>
      <c r="M1" t="s">
        <v>2844</v>
      </c>
      <c r="N1" t="s">
        <v>2845</v>
      </c>
      <c r="O1" t="s">
        <v>2846</v>
      </c>
      <c r="P1" t="s">
        <v>2847</v>
      </c>
      <c r="Q1" t="s">
        <v>2848</v>
      </c>
      <c r="R1" t="s">
        <v>2849</v>
      </c>
      <c r="S1" t="s">
        <v>2850</v>
      </c>
      <c r="T1" t="s">
        <v>2851</v>
      </c>
      <c r="U1" t="s">
        <v>2852</v>
      </c>
      <c r="V1" t="s">
        <v>2853</v>
      </c>
      <c r="W1" t="s">
        <v>2854</v>
      </c>
      <c r="X1" t="s">
        <v>2855</v>
      </c>
      <c r="Y1" t="s">
        <v>2856</v>
      </c>
      <c r="Z1" t="s">
        <v>2857</v>
      </c>
      <c r="AA1" t="s">
        <v>2858</v>
      </c>
      <c r="AB1" t="s">
        <v>2859</v>
      </c>
      <c r="AC1" t="s">
        <v>2860</v>
      </c>
      <c r="AD1" t="s">
        <v>2861</v>
      </c>
      <c r="AE1" t="s">
        <v>2862</v>
      </c>
      <c r="AF1" t="s">
        <v>2863</v>
      </c>
      <c r="AG1" t="s">
        <v>2864</v>
      </c>
      <c r="AH1" t="s">
        <v>2865</v>
      </c>
      <c r="AI1" t="s">
        <v>2866</v>
      </c>
      <c r="AJ1" t="s">
        <v>2867</v>
      </c>
    </row>
    <row r="2" spans="1:37" hidden="1">
      <c r="A2" t="s">
        <v>2868</v>
      </c>
      <c r="B2">
        <v>565577053</v>
      </c>
      <c r="C2" t="s">
        <v>795</v>
      </c>
      <c r="D2">
        <v>1</v>
      </c>
      <c r="E2">
        <v>0</v>
      </c>
      <c r="F2" t="s">
        <v>2869</v>
      </c>
      <c r="G2" t="s">
        <v>2870</v>
      </c>
      <c r="H2" s="215">
        <v>44135.475492592595</v>
      </c>
      <c r="I2" s="215">
        <v>44183.495305902776</v>
      </c>
      <c r="J2">
        <v>0</v>
      </c>
      <c r="K2">
        <v>0</v>
      </c>
      <c r="L2">
        <v>0</v>
      </c>
      <c r="M2">
        <v>0</v>
      </c>
      <c r="N2" t="s">
        <v>795</v>
      </c>
      <c r="O2">
        <v>7</v>
      </c>
      <c r="P2">
        <v>0</v>
      </c>
      <c r="Q2">
        <v>1</v>
      </c>
      <c r="R2">
        <v>0</v>
      </c>
      <c r="S2">
        <v>0</v>
      </c>
      <c r="T2">
        <v>0</v>
      </c>
      <c r="U2">
        <v>0</v>
      </c>
      <c r="V2">
        <v>0</v>
      </c>
      <c r="W2">
        <v>0</v>
      </c>
      <c r="X2">
        <v>0</v>
      </c>
      <c r="Y2">
        <v>0</v>
      </c>
      <c r="Z2">
        <v>0</v>
      </c>
      <c r="AA2" t="s">
        <v>2871</v>
      </c>
      <c r="AB2">
        <v>0</v>
      </c>
      <c r="AC2">
        <v>0</v>
      </c>
      <c r="AD2">
        <v>0</v>
      </c>
      <c r="AE2" t="s">
        <v>2872</v>
      </c>
      <c r="AF2">
        <v>0</v>
      </c>
      <c r="AG2" t="s">
        <v>2873</v>
      </c>
      <c r="AH2" t="s">
        <v>795</v>
      </c>
      <c r="AI2">
        <v>0</v>
      </c>
      <c r="AJ2">
        <v>0</v>
      </c>
    </row>
    <row r="3" spans="1:37" hidden="1">
      <c r="A3" t="s">
        <v>2874</v>
      </c>
      <c r="B3">
        <v>581577110</v>
      </c>
      <c r="C3" t="s">
        <v>795</v>
      </c>
      <c r="D3">
        <v>1</v>
      </c>
      <c r="E3">
        <v>0</v>
      </c>
      <c r="F3" t="s">
        <v>2869</v>
      </c>
      <c r="G3" t="s">
        <v>2870</v>
      </c>
      <c r="H3" s="215">
        <v>44135.475494710648</v>
      </c>
      <c r="I3" s="215">
        <v>44183.495305937497</v>
      </c>
      <c r="J3">
        <v>0</v>
      </c>
      <c r="K3">
        <v>0</v>
      </c>
      <c r="L3">
        <v>0</v>
      </c>
      <c r="M3">
        <v>0</v>
      </c>
      <c r="N3" t="s">
        <v>795</v>
      </c>
      <c r="O3">
        <v>34</v>
      </c>
      <c r="P3">
        <v>0</v>
      </c>
      <c r="Q3">
        <v>1</v>
      </c>
      <c r="R3">
        <v>0</v>
      </c>
      <c r="S3">
        <v>0</v>
      </c>
      <c r="T3">
        <v>0</v>
      </c>
      <c r="U3">
        <v>0</v>
      </c>
      <c r="V3">
        <v>0</v>
      </c>
      <c r="W3">
        <v>0</v>
      </c>
      <c r="X3">
        <v>0</v>
      </c>
      <c r="Y3">
        <v>0</v>
      </c>
      <c r="Z3">
        <v>0</v>
      </c>
      <c r="AA3" t="s">
        <v>2871</v>
      </c>
      <c r="AB3">
        <v>0</v>
      </c>
      <c r="AC3">
        <v>0</v>
      </c>
      <c r="AD3">
        <v>0</v>
      </c>
      <c r="AE3" t="s">
        <v>2872</v>
      </c>
      <c r="AF3">
        <v>0</v>
      </c>
      <c r="AG3" t="s">
        <v>2873</v>
      </c>
      <c r="AH3" t="s">
        <v>795</v>
      </c>
      <c r="AI3">
        <v>0</v>
      </c>
      <c r="AJ3">
        <v>0</v>
      </c>
    </row>
    <row r="4" spans="1:37" hidden="1">
      <c r="A4" t="s">
        <v>2875</v>
      </c>
      <c r="B4">
        <v>597577167</v>
      </c>
      <c r="C4" t="s">
        <v>795</v>
      </c>
      <c r="D4">
        <v>1</v>
      </c>
      <c r="E4">
        <v>0</v>
      </c>
      <c r="F4" t="s">
        <v>2869</v>
      </c>
      <c r="G4" t="s">
        <v>2870</v>
      </c>
      <c r="H4" s="215">
        <v>44135.475495370367</v>
      </c>
      <c r="I4" s="215">
        <v>44183.495306018522</v>
      </c>
      <c r="J4">
        <v>0</v>
      </c>
      <c r="K4">
        <v>0</v>
      </c>
      <c r="L4">
        <v>0</v>
      </c>
      <c r="M4">
        <v>0</v>
      </c>
      <c r="N4" t="s">
        <v>795</v>
      </c>
      <c r="O4">
        <v>34</v>
      </c>
      <c r="P4">
        <v>0</v>
      </c>
      <c r="Q4">
        <v>1</v>
      </c>
      <c r="R4">
        <v>0</v>
      </c>
      <c r="S4">
        <v>0</v>
      </c>
      <c r="T4">
        <v>0</v>
      </c>
      <c r="U4">
        <v>0</v>
      </c>
      <c r="V4">
        <v>0</v>
      </c>
      <c r="W4">
        <v>0</v>
      </c>
      <c r="X4">
        <v>0</v>
      </c>
      <c r="Y4">
        <v>0</v>
      </c>
      <c r="Z4">
        <v>0</v>
      </c>
      <c r="AA4" t="s">
        <v>2871</v>
      </c>
      <c r="AB4">
        <v>0</v>
      </c>
      <c r="AC4">
        <v>0</v>
      </c>
      <c r="AD4">
        <v>0</v>
      </c>
      <c r="AE4" t="s">
        <v>2872</v>
      </c>
      <c r="AF4">
        <v>0</v>
      </c>
      <c r="AG4" t="s">
        <v>2873</v>
      </c>
      <c r="AH4" t="s">
        <v>795</v>
      </c>
      <c r="AI4">
        <v>0</v>
      </c>
      <c r="AJ4">
        <v>0</v>
      </c>
    </row>
    <row r="5" spans="1:37" hidden="1">
      <c r="A5" t="s">
        <v>2876</v>
      </c>
      <c r="B5">
        <v>613577224</v>
      </c>
      <c r="C5" t="s">
        <v>795</v>
      </c>
      <c r="D5">
        <v>1</v>
      </c>
      <c r="E5">
        <v>0</v>
      </c>
      <c r="F5" t="s">
        <v>2869</v>
      </c>
      <c r="G5" t="s">
        <v>2870</v>
      </c>
      <c r="H5" s="215">
        <v>44135.475495833336</v>
      </c>
      <c r="I5" s="215">
        <v>44183.495306053243</v>
      </c>
      <c r="J5">
        <v>0</v>
      </c>
      <c r="K5">
        <v>0</v>
      </c>
      <c r="L5">
        <v>0</v>
      </c>
      <c r="M5">
        <v>0</v>
      </c>
      <c r="N5" t="s">
        <v>795</v>
      </c>
      <c r="O5">
        <v>6</v>
      </c>
      <c r="P5">
        <v>0</v>
      </c>
      <c r="Q5">
        <v>1</v>
      </c>
      <c r="R5">
        <v>0</v>
      </c>
      <c r="S5">
        <v>0</v>
      </c>
      <c r="T5">
        <v>0</v>
      </c>
      <c r="U5">
        <v>0</v>
      </c>
      <c r="V5">
        <v>0</v>
      </c>
      <c r="W5">
        <v>0</v>
      </c>
      <c r="X5">
        <v>0</v>
      </c>
      <c r="Y5">
        <v>0</v>
      </c>
      <c r="Z5">
        <v>0</v>
      </c>
      <c r="AA5" t="s">
        <v>2871</v>
      </c>
      <c r="AB5">
        <v>0</v>
      </c>
      <c r="AC5">
        <v>0</v>
      </c>
      <c r="AD5">
        <v>0</v>
      </c>
      <c r="AE5" t="s">
        <v>2872</v>
      </c>
      <c r="AF5">
        <v>0</v>
      </c>
      <c r="AG5" t="s">
        <v>2873</v>
      </c>
      <c r="AH5" t="s">
        <v>795</v>
      </c>
      <c r="AI5">
        <v>0</v>
      </c>
      <c r="AJ5">
        <v>0</v>
      </c>
    </row>
    <row r="6" spans="1:37" hidden="1">
      <c r="A6" t="s">
        <v>2877</v>
      </c>
      <c r="B6">
        <v>629577281</v>
      </c>
      <c r="C6" t="s">
        <v>795</v>
      </c>
      <c r="D6">
        <v>1</v>
      </c>
      <c r="E6">
        <v>0</v>
      </c>
      <c r="F6" t="s">
        <v>2869</v>
      </c>
      <c r="G6" t="s">
        <v>2870</v>
      </c>
      <c r="H6" s="215">
        <v>44135.475496296298</v>
      </c>
      <c r="I6" s="215">
        <v>44183.49530613426</v>
      </c>
      <c r="J6">
        <v>0</v>
      </c>
      <c r="K6">
        <v>0</v>
      </c>
      <c r="L6">
        <v>0</v>
      </c>
      <c r="M6">
        <v>0</v>
      </c>
      <c r="N6" t="s">
        <v>795</v>
      </c>
      <c r="O6">
        <v>46</v>
      </c>
      <c r="P6">
        <v>0</v>
      </c>
      <c r="Q6">
        <v>1</v>
      </c>
      <c r="R6">
        <v>0</v>
      </c>
      <c r="S6">
        <v>0</v>
      </c>
      <c r="T6">
        <v>0</v>
      </c>
      <c r="U6">
        <v>0</v>
      </c>
      <c r="V6">
        <v>0</v>
      </c>
      <c r="W6">
        <v>0</v>
      </c>
      <c r="X6">
        <v>0</v>
      </c>
      <c r="Y6">
        <v>0</v>
      </c>
      <c r="Z6">
        <v>0</v>
      </c>
      <c r="AA6" t="s">
        <v>2871</v>
      </c>
      <c r="AB6">
        <v>0</v>
      </c>
      <c r="AC6">
        <v>0</v>
      </c>
      <c r="AD6">
        <v>0</v>
      </c>
      <c r="AE6" t="s">
        <v>2872</v>
      </c>
      <c r="AF6">
        <v>0</v>
      </c>
      <c r="AG6" t="s">
        <v>2873</v>
      </c>
      <c r="AH6" t="s">
        <v>795</v>
      </c>
      <c r="AI6">
        <v>0</v>
      </c>
      <c r="AJ6">
        <v>0</v>
      </c>
    </row>
    <row r="7" spans="1:37" hidden="1">
      <c r="A7" t="s">
        <v>2878</v>
      </c>
      <c r="B7">
        <v>645577338</v>
      </c>
      <c r="C7" t="s">
        <v>795</v>
      </c>
      <c r="D7">
        <v>1</v>
      </c>
      <c r="E7">
        <v>0</v>
      </c>
      <c r="F7" t="s">
        <v>2869</v>
      </c>
      <c r="G7" t="s">
        <v>2870</v>
      </c>
      <c r="H7" s="215">
        <v>44135.475522372682</v>
      </c>
      <c r="I7" s="215">
        <v>44183.49530628472</v>
      </c>
      <c r="J7">
        <v>0</v>
      </c>
      <c r="K7">
        <v>0</v>
      </c>
      <c r="L7">
        <v>0</v>
      </c>
      <c r="M7">
        <v>0</v>
      </c>
      <c r="N7" t="s">
        <v>795</v>
      </c>
      <c r="O7">
        <v>5</v>
      </c>
      <c r="P7">
        <v>0</v>
      </c>
      <c r="Q7">
        <v>1</v>
      </c>
      <c r="R7">
        <v>0</v>
      </c>
      <c r="S7">
        <v>0</v>
      </c>
      <c r="T7">
        <v>0</v>
      </c>
      <c r="U7">
        <v>0</v>
      </c>
      <c r="V7">
        <v>0</v>
      </c>
      <c r="W7">
        <v>0</v>
      </c>
      <c r="X7">
        <v>0</v>
      </c>
      <c r="Y7">
        <v>0</v>
      </c>
      <c r="Z7">
        <v>0</v>
      </c>
      <c r="AA7" t="s">
        <v>2871</v>
      </c>
      <c r="AB7">
        <v>0</v>
      </c>
      <c r="AC7">
        <v>0</v>
      </c>
      <c r="AD7">
        <v>0</v>
      </c>
      <c r="AE7" t="s">
        <v>2872</v>
      </c>
      <c r="AF7">
        <v>0</v>
      </c>
      <c r="AG7" t="s">
        <v>2873</v>
      </c>
      <c r="AH7" t="s">
        <v>795</v>
      </c>
      <c r="AI7">
        <v>0</v>
      </c>
      <c r="AJ7">
        <v>0</v>
      </c>
    </row>
    <row r="8" spans="1:37">
      <c r="A8" s="358" t="s">
        <v>2879</v>
      </c>
      <c r="B8">
        <v>661577395</v>
      </c>
      <c r="C8" t="s">
        <v>795</v>
      </c>
      <c r="D8">
        <v>1</v>
      </c>
      <c r="E8">
        <v>0</v>
      </c>
      <c r="F8" t="s">
        <v>2869</v>
      </c>
      <c r="G8" t="s">
        <v>2870</v>
      </c>
      <c r="H8" s="215">
        <v>44135.475522835652</v>
      </c>
      <c r="I8" s="215">
        <v>44183.495306168981</v>
      </c>
      <c r="J8">
        <v>0</v>
      </c>
      <c r="K8">
        <v>0</v>
      </c>
      <c r="L8">
        <v>0</v>
      </c>
      <c r="M8">
        <v>0</v>
      </c>
      <c r="N8" t="s">
        <v>795</v>
      </c>
      <c r="O8">
        <v>20</v>
      </c>
      <c r="P8">
        <v>0</v>
      </c>
      <c r="Q8">
        <v>1</v>
      </c>
      <c r="R8">
        <v>0</v>
      </c>
      <c r="S8">
        <v>0</v>
      </c>
      <c r="T8">
        <v>0</v>
      </c>
      <c r="U8">
        <v>0</v>
      </c>
      <c r="V8">
        <v>0</v>
      </c>
      <c r="W8">
        <v>0</v>
      </c>
      <c r="X8">
        <v>0</v>
      </c>
      <c r="Y8">
        <v>0</v>
      </c>
      <c r="Z8">
        <v>0</v>
      </c>
      <c r="AA8" t="s">
        <v>2871</v>
      </c>
      <c r="AB8">
        <v>0</v>
      </c>
      <c r="AC8">
        <v>0</v>
      </c>
      <c r="AD8">
        <v>0</v>
      </c>
      <c r="AE8" t="s">
        <v>2872</v>
      </c>
      <c r="AF8">
        <v>0</v>
      </c>
      <c r="AG8" t="s">
        <v>2873</v>
      </c>
      <c r="AH8" t="s">
        <v>795</v>
      </c>
      <c r="AI8">
        <v>0</v>
      </c>
      <c r="AJ8">
        <v>0</v>
      </c>
      <c r="AK8" t="str">
        <f>CONCATENATE("cnDatabase.Execute ""DELETE FROM ",A8)</f>
        <v>cnDatabase.Execute "DELETE FROM AccountMaster</v>
      </c>
    </row>
    <row r="9" spans="1:37" hidden="1">
      <c r="A9" t="s">
        <v>2880</v>
      </c>
      <c r="B9">
        <v>677577452</v>
      </c>
      <c r="C9" t="s">
        <v>795</v>
      </c>
      <c r="D9">
        <v>1</v>
      </c>
      <c r="E9">
        <v>0</v>
      </c>
      <c r="F9" t="s">
        <v>2869</v>
      </c>
      <c r="G9" t="s">
        <v>2870</v>
      </c>
      <c r="H9" s="215">
        <v>44135.475523530091</v>
      </c>
      <c r="I9" s="215">
        <v>44183.496571296295</v>
      </c>
      <c r="J9">
        <v>0</v>
      </c>
      <c r="K9">
        <v>0</v>
      </c>
      <c r="L9">
        <v>0</v>
      </c>
      <c r="M9">
        <v>0</v>
      </c>
      <c r="N9" t="s">
        <v>795</v>
      </c>
      <c r="O9">
        <v>4</v>
      </c>
      <c r="P9">
        <v>0</v>
      </c>
      <c r="Q9">
        <v>1</v>
      </c>
      <c r="R9">
        <v>0</v>
      </c>
      <c r="S9">
        <v>0</v>
      </c>
      <c r="T9">
        <v>0</v>
      </c>
      <c r="U9">
        <v>0</v>
      </c>
      <c r="V9">
        <v>0</v>
      </c>
      <c r="W9">
        <v>0</v>
      </c>
      <c r="X9">
        <v>0</v>
      </c>
      <c r="Y9">
        <v>0</v>
      </c>
      <c r="Z9">
        <v>0</v>
      </c>
      <c r="AA9" t="s">
        <v>2871</v>
      </c>
      <c r="AB9">
        <v>0</v>
      </c>
      <c r="AC9">
        <v>0</v>
      </c>
      <c r="AD9">
        <v>0</v>
      </c>
      <c r="AE9" t="s">
        <v>2872</v>
      </c>
      <c r="AF9">
        <v>0</v>
      </c>
      <c r="AG9" t="s">
        <v>2873</v>
      </c>
      <c r="AH9" t="s">
        <v>795</v>
      </c>
      <c r="AI9">
        <v>0</v>
      </c>
      <c r="AJ9">
        <v>0</v>
      </c>
    </row>
    <row r="10" spans="1:37" hidden="1">
      <c r="A10" t="s">
        <v>2881</v>
      </c>
      <c r="B10">
        <v>693577509</v>
      </c>
      <c r="C10" t="s">
        <v>795</v>
      </c>
      <c r="D10">
        <v>1</v>
      </c>
      <c r="E10">
        <v>0</v>
      </c>
      <c r="F10" t="s">
        <v>2869</v>
      </c>
      <c r="G10" t="s">
        <v>2870</v>
      </c>
      <c r="H10" s="215">
        <v>44135.475524108799</v>
      </c>
      <c r="I10" s="215">
        <v>44183.496571215277</v>
      </c>
      <c r="J10">
        <v>0</v>
      </c>
      <c r="K10">
        <v>0</v>
      </c>
      <c r="L10">
        <v>0</v>
      </c>
      <c r="M10">
        <v>0</v>
      </c>
      <c r="N10" t="s">
        <v>795</v>
      </c>
      <c r="O10">
        <v>11</v>
      </c>
      <c r="P10">
        <v>0</v>
      </c>
      <c r="Q10">
        <v>1</v>
      </c>
      <c r="R10">
        <v>0</v>
      </c>
      <c r="S10">
        <v>0</v>
      </c>
      <c r="T10">
        <v>0</v>
      </c>
      <c r="U10">
        <v>0</v>
      </c>
      <c r="V10">
        <v>0</v>
      </c>
      <c r="W10">
        <v>0</v>
      </c>
      <c r="X10">
        <v>0</v>
      </c>
      <c r="Y10">
        <v>0</v>
      </c>
      <c r="Z10">
        <v>0</v>
      </c>
      <c r="AA10" t="s">
        <v>2871</v>
      </c>
      <c r="AB10">
        <v>0</v>
      </c>
      <c r="AC10">
        <v>0</v>
      </c>
      <c r="AD10">
        <v>0</v>
      </c>
      <c r="AE10" t="s">
        <v>2872</v>
      </c>
      <c r="AF10">
        <v>0</v>
      </c>
      <c r="AG10" t="s">
        <v>2873</v>
      </c>
      <c r="AH10" t="s">
        <v>795</v>
      </c>
      <c r="AI10">
        <v>0</v>
      </c>
      <c r="AJ10">
        <v>0</v>
      </c>
    </row>
    <row r="11" spans="1:37" hidden="1">
      <c r="A11" t="s">
        <v>2882</v>
      </c>
      <c r="B11">
        <v>709577566</v>
      </c>
      <c r="C11" t="s">
        <v>795</v>
      </c>
      <c r="D11">
        <v>1</v>
      </c>
      <c r="E11">
        <v>0</v>
      </c>
      <c r="F11" t="s">
        <v>2869</v>
      </c>
      <c r="G11" t="s">
        <v>2870</v>
      </c>
      <c r="H11" s="215">
        <v>44135.475524571761</v>
      </c>
      <c r="I11" s="215">
        <v>44183.496571180556</v>
      </c>
      <c r="J11">
        <v>0</v>
      </c>
      <c r="K11">
        <v>0</v>
      </c>
      <c r="L11">
        <v>0</v>
      </c>
      <c r="M11">
        <v>0</v>
      </c>
      <c r="N11" t="s">
        <v>795</v>
      </c>
      <c r="O11">
        <v>5</v>
      </c>
      <c r="P11">
        <v>0</v>
      </c>
      <c r="Q11">
        <v>1</v>
      </c>
      <c r="R11">
        <v>0</v>
      </c>
      <c r="S11">
        <v>0</v>
      </c>
      <c r="T11">
        <v>0</v>
      </c>
      <c r="U11">
        <v>0</v>
      </c>
      <c r="V11">
        <v>0</v>
      </c>
      <c r="W11">
        <v>0</v>
      </c>
      <c r="X11">
        <v>0</v>
      </c>
      <c r="Y11">
        <v>0</v>
      </c>
      <c r="Z11">
        <v>0</v>
      </c>
      <c r="AA11" t="s">
        <v>2871</v>
      </c>
      <c r="AB11">
        <v>0</v>
      </c>
      <c r="AC11">
        <v>0</v>
      </c>
      <c r="AD11">
        <v>0</v>
      </c>
      <c r="AE11" t="s">
        <v>2872</v>
      </c>
      <c r="AF11">
        <v>0</v>
      </c>
      <c r="AG11" t="s">
        <v>2873</v>
      </c>
      <c r="AH11" t="s">
        <v>795</v>
      </c>
      <c r="AI11">
        <v>0</v>
      </c>
      <c r="AJ11">
        <v>0</v>
      </c>
    </row>
    <row r="12" spans="1:37" hidden="1">
      <c r="A12" t="s">
        <v>2883</v>
      </c>
      <c r="B12">
        <v>725577623</v>
      </c>
      <c r="C12" t="s">
        <v>795</v>
      </c>
      <c r="D12">
        <v>1</v>
      </c>
      <c r="E12">
        <v>0</v>
      </c>
      <c r="F12" t="s">
        <v>2869</v>
      </c>
      <c r="G12" t="s">
        <v>2870</v>
      </c>
      <c r="H12" s="215">
        <v>44135.475546412039</v>
      </c>
      <c r="I12" s="215">
        <v>44183.496571099538</v>
      </c>
      <c r="J12">
        <v>0</v>
      </c>
      <c r="K12">
        <v>0</v>
      </c>
      <c r="L12">
        <v>0</v>
      </c>
      <c r="M12">
        <v>0</v>
      </c>
      <c r="N12" t="s">
        <v>795</v>
      </c>
      <c r="O12">
        <v>16</v>
      </c>
      <c r="P12">
        <v>0</v>
      </c>
      <c r="Q12">
        <v>1</v>
      </c>
      <c r="R12">
        <v>0</v>
      </c>
      <c r="S12">
        <v>0</v>
      </c>
      <c r="T12">
        <v>0</v>
      </c>
      <c r="U12">
        <v>0</v>
      </c>
      <c r="V12">
        <v>0</v>
      </c>
      <c r="W12">
        <v>0</v>
      </c>
      <c r="X12">
        <v>0</v>
      </c>
      <c r="Y12">
        <v>0</v>
      </c>
      <c r="Z12">
        <v>0</v>
      </c>
      <c r="AA12" t="s">
        <v>2871</v>
      </c>
      <c r="AB12">
        <v>0</v>
      </c>
      <c r="AC12">
        <v>0</v>
      </c>
      <c r="AD12">
        <v>0</v>
      </c>
      <c r="AE12" t="s">
        <v>2872</v>
      </c>
      <c r="AF12">
        <v>0</v>
      </c>
      <c r="AG12" t="s">
        <v>2873</v>
      </c>
      <c r="AH12" t="s">
        <v>795</v>
      </c>
      <c r="AI12">
        <v>0</v>
      </c>
      <c r="AJ12">
        <v>0</v>
      </c>
    </row>
    <row r="13" spans="1:37" hidden="1">
      <c r="A13" t="s">
        <v>2884</v>
      </c>
      <c r="B13">
        <v>741577680</v>
      </c>
      <c r="C13" t="s">
        <v>795</v>
      </c>
      <c r="D13">
        <v>1</v>
      </c>
      <c r="E13">
        <v>0</v>
      </c>
      <c r="F13" t="s">
        <v>2869</v>
      </c>
      <c r="G13" t="s">
        <v>2870</v>
      </c>
      <c r="H13" s="215">
        <v>44135.475548495371</v>
      </c>
      <c r="I13" s="215">
        <v>44183.498991354165</v>
      </c>
      <c r="J13">
        <v>0</v>
      </c>
      <c r="K13">
        <v>0</v>
      </c>
      <c r="L13">
        <v>0</v>
      </c>
      <c r="M13">
        <v>0</v>
      </c>
      <c r="N13" t="s">
        <v>795</v>
      </c>
      <c r="O13">
        <v>12</v>
      </c>
      <c r="P13">
        <v>0</v>
      </c>
      <c r="Q13">
        <v>1</v>
      </c>
      <c r="R13">
        <v>0</v>
      </c>
      <c r="S13">
        <v>0</v>
      </c>
      <c r="T13">
        <v>0</v>
      </c>
      <c r="U13">
        <v>0</v>
      </c>
      <c r="V13">
        <v>0</v>
      </c>
      <c r="W13">
        <v>0</v>
      </c>
      <c r="X13">
        <v>0</v>
      </c>
      <c r="Y13">
        <v>0</v>
      </c>
      <c r="Z13">
        <v>0</v>
      </c>
      <c r="AA13" t="s">
        <v>2871</v>
      </c>
      <c r="AB13">
        <v>0</v>
      </c>
      <c r="AC13">
        <v>0</v>
      </c>
      <c r="AD13">
        <v>0</v>
      </c>
      <c r="AE13" t="s">
        <v>2872</v>
      </c>
      <c r="AF13">
        <v>0</v>
      </c>
      <c r="AG13" t="s">
        <v>2873</v>
      </c>
      <c r="AH13" t="s">
        <v>795</v>
      </c>
      <c r="AI13">
        <v>0</v>
      </c>
      <c r="AJ13">
        <v>0</v>
      </c>
    </row>
    <row r="14" spans="1:37" hidden="1">
      <c r="A14" t="s">
        <v>2885</v>
      </c>
      <c r="B14">
        <v>757577737</v>
      </c>
      <c r="C14" t="s">
        <v>795</v>
      </c>
      <c r="D14">
        <v>1</v>
      </c>
      <c r="E14">
        <v>0</v>
      </c>
      <c r="F14" t="s">
        <v>2869</v>
      </c>
      <c r="G14" t="s">
        <v>2870</v>
      </c>
      <c r="H14" s="215">
        <v>44135.475548923612</v>
      </c>
      <c r="I14" s="215">
        <v>44183.4965709838</v>
      </c>
      <c r="J14">
        <v>0</v>
      </c>
      <c r="K14">
        <v>0</v>
      </c>
      <c r="L14">
        <v>0</v>
      </c>
      <c r="M14">
        <v>0</v>
      </c>
      <c r="N14" t="s">
        <v>795</v>
      </c>
      <c r="O14">
        <v>7</v>
      </c>
      <c r="P14">
        <v>0</v>
      </c>
      <c r="Q14">
        <v>1</v>
      </c>
      <c r="R14">
        <v>0</v>
      </c>
      <c r="S14">
        <v>0</v>
      </c>
      <c r="T14">
        <v>0</v>
      </c>
      <c r="U14">
        <v>0</v>
      </c>
      <c r="V14">
        <v>0</v>
      </c>
      <c r="W14">
        <v>0</v>
      </c>
      <c r="X14">
        <v>0</v>
      </c>
      <c r="Y14">
        <v>0</v>
      </c>
      <c r="Z14">
        <v>0</v>
      </c>
      <c r="AA14" t="s">
        <v>2871</v>
      </c>
      <c r="AB14">
        <v>0</v>
      </c>
      <c r="AC14">
        <v>0</v>
      </c>
      <c r="AD14">
        <v>0</v>
      </c>
      <c r="AE14" t="s">
        <v>2872</v>
      </c>
      <c r="AF14">
        <v>0</v>
      </c>
      <c r="AG14" t="s">
        <v>2873</v>
      </c>
      <c r="AH14" t="s">
        <v>795</v>
      </c>
      <c r="AI14">
        <v>0</v>
      </c>
      <c r="AJ14">
        <v>0</v>
      </c>
    </row>
    <row r="15" spans="1:37" hidden="1">
      <c r="A15" t="s">
        <v>2886</v>
      </c>
      <c r="B15">
        <v>773577794</v>
      </c>
      <c r="C15" t="s">
        <v>795</v>
      </c>
      <c r="D15">
        <v>1</v>
      </c>
      <c r="E15">
        <v>0</v>
      </c>
      <c r="F15" t="s">
        <v>2869</v>
      </c>
      <c r="G15" t="s">
        <v>2870</v>
      </c>
      <c r="H15" s="215">
        <v>44135.475549386574</v>
      </c>
      <c r="I15" s="215">
        <v>44135.475549386574</v>
      </c>
      <c r="J15">
        <v>0</v>
      </c>
      <c r="K15">
        <v>0</v>
      </c>
      <c r="L15">
        <v>0</v>
      </c>
      <c r="M15">
        <v>0</v>
      </c>
      <c r="N15" t="s">
        <v>795</v>
      </c>
      <c r="O15">
        <v>8</v>
      </c>
      <c r="P15">
        <v>0</v>
      </c>
      <c r="Q15">
        <v>1</v>
      </c>
      <c r="R15">
        <v>0</v>
      </c>
      <c r="S15">
        <v>0</v>
      </c>
      <c r="T15">
        <v>0</v>
      </c>
      <c r="U15">
        <v>0</v>
      </c>
      <c r="V15">
        <v>0</v>
      </c>
      <c r="W15">
        <v>0</v>
      </c>
      <c r="X15">
        <v>0</v>
      </c>
      <c r="Y15">
        <v>0</v>
      </c>
      <c r="Z15">
        <v>0</v>
      </c>
      <c r="AA15" t="s">
        <v>2871</v>
      </c>
      <c r="AB15">
        <v>0</v>
      </c>
      <c r="AC15">
        <v>0</v>
      </c>
      <c r="AD15">
        <v>0</v>
      </c>
      <c r="AE15" t="s">
        <v>2872</v>
      </c>
      <c r="AF15">
        <v>0</v>
      </c>
      <c r="AG15" t="s">
        <v>2873</v>
      </c>
      <c r="AH15" t="s">
        <v>795</v>
      </c>
      <c r="AI15">
        <v>0</v>
      </c>
      <c r="AJ15">
        <v>0</v>
      </c>
    </row>
    <row r="16" spans="1:37" hidden="1">
      <c r="A16" t="s">
        <v>2887</v>
      </c>
      <c r="B16">
        <v>789577851</v>
      </c>
      <c r="C16" t="s">
        <v>795</v>
      </c>
      <c r="D16">
        <v>1</v>
      </c>
      <c r="E16">
        <v>0</v>
      </c>
      <c r="F16" t="s">
        <v>2869</v>
      </c>
      <c r="G16" t="s">
        <v>2870</v>
      </c>
      <c r="H16" s="215">
        <v>44135.475549965275</v>
      </c>
      <c r="I16" s="215">
        <v>44298.352680474534</v>
      </c>
      <c r="J16">
        <v>0</v>
      </c>
      <c r="K16">
        <v>0</v>
      </c>
      <c r="L16">
        <v>0</v>
      </c>
      <c r="M16">
        <v>0</v>
      </c>
      <c r="N16" t="s">
        <v>795</v>
      </c>
      <c r="O16">
        <v>12</v>
      </c>
      <c r="P16">
        <v>0</v>
      </c>
      <c r="Q16">
        <v>1</v>
      </c>
      <c r="R16">
        <v>0</v>
      </c>
      <c r="S16">
        <v>0</v>
      </c>
      <c r="T16">
        <v>0</v>
      </c>
      <c r="U16">
        <v>0</v>
      </c>
      <c r="V16">
        <v>0</v>
      </c>
      <c r="W16">
        <v>0</v>
      </c>
      <c r="X16">
        <v>0</v>
      </c>
      <c r="Y16">
        <v>0</v>
      </c>
      <c r="Z16">
        <v>0</v>
      </c>
      <c r="AA16" t="s">
        <v>2871</v>
      </c>
      <c r="AB16">
        <v>0</v>
      </c>
      <c r="AC16">
        <v>0</v>
      </c>
      <c r="AD16">
        <v>0</v>
      </c>
      <c r="AE16" t="s">
        <v>2872</v>
      </c>
      <c r="AF16">
        <v>0</v>
      </c>
      <c r="AG16" t="s">
        <v>2873</v>
      </c>
      <c r="AH16" t="s">
        <v>795</v>
      </c>
      <c r="AI16">
        <v>0</v>
      </c>
      <c r="AJ16">
        <v>0</v>
      </c>
    </row>
    <row r="17" spans="1:37" hidden="1">
      <c r="A17" t="s">
        <v>2888</v>
      </c>
      <c r="B17">
        <v>798625888</v>
      </c>
      <c r="C17" t="s">
        <v>795</v>
      </c>
      <c r="D17">
        <v>1</v>
      </c>
      <c r="E17">
        <v>0</v>
      </c>
      <c r="F17" t="s">
        <v>2869</v>
      </c>
      <c r="G17" t="s">
        <v>2870</v>
      </c>
      <c r="H17" s="215">
        <v>44183.51158140046</v>
      </c>
      <c r="I17" s="215">
        <v>44183.511585185188</v>
      </c>
      <c r="J17">
        <v>0</v>
      </c>
      <c r="K17">
        <v>0</v>
      </c>
      <c r="L17">
        <v>0</v>
      </c>
      <c r="M17">
        <v>0</v>
      </c>
      <c r="N17" t="s">
        <v>795</v>
      </c>
      <c r="O17">
        <v>71</v>
      </c>
      <c r="P17">
        <v>0</v>
      </c>
      <c r="Q17">
        <v>1</v>
      </c>
      <c r="R17">
        <v>0</v>
      </c>
      <c r="S17">
        <v>0</v>
      </c>
      <c r="T17">
        <v>0</v>
      </c>
      <c r="U17">
        <v>0</v>
      </c>
      <c r="V17">
        <v>0</v>
      </c>
      <c r="W17">
        <v>0</v>
      </c>
      <c r="X17">
        <v>0</v>
      </c>
      <c r="Y17">
        <v>0</v>
      </c>
      <c r="Z17">
        <v>0</v>
      </c>
      <c r="AA17" t="s">
        <v>2871</v>
      </c>
      <c r="AB17">
        <v>0</v>
      </c>
      <c r="AC17">
        <v>0</v>
      </c>
      <c r="AD17">
        <v>0</v>
      </c>
      <c r="AE17" t="s">
        <v>2872</v>
      </c>
      <c r="AF17">
        <v>0</v>
      </c>
      <c r="AG17" t="s">
        <v>2873</v>
      </c>
      <c r="AH17" t="s">
        <v>795</v>
      </c>
      <c r="AI17">
        <v>0</v>
      </c>
      <c r="AJ17">
        <v>0</v>
      </c>
    </row>
    <row r="18" spans="1:37">
      <c r="A18" s="358" t="s">
        <v>2934</v>
      </c>
      <c r="B18">
        <v>1538104520</v>
      </c>
      <c r="C18" t="s">
        <v>795</v>
      </c>
      <c r="D18">
        <v>1</v>
      </c>
      <c r="E18">
        <v>0</v>
      </c>
      <c r="F18" t="s">
        <v>2869</v>
      </c>
      <c r="G18" t="s">
        <v>2870</v>
      </c>
      <c r="H18" s="215">
        <v>44170.471748414355</v>
      </c>
      <c r="I18" s="215">
        <v>44170.471748414355</v>
      </c>
      <c r="J18">
        <v>0</v>
      </c>
      <c r="K18">
        <v>0</v>
      </c>
      <c r="L18">
        <v>0</v>
      </c>
      <c r="M18">
        <v>0</v>
      </c>
      <c r="N18" t="s">
        <v>795</v>
      </c>
      <c r="O18">
        <v>5</v>
      </c>
      <c r="P18">
        <v>0</v>
      </c>
      <c r="Q18">
        <v>1</v>
      </c>
      <c r="R18">
        <v>0</v>
      </c>
      <c r="S18">
        <v>0</v>
      </c>
      <c r="T18">
        <v>0</v>
      </c>
      <c r="U18">
        <v>0</v>
      </c>
      <c r="V18">
        <v>0</v>
      </c>
      <c r="W18">
        <v>0</v>
      </c>
      <c r="X18">
        <v>0</v>
      </c>
      <c r="Y18">
        <v>0</v>
      </c>
      <c r="Z18">
        <v>0</v>
      </c>
      <c r="AA18" t="s">
        <v>2871</v>
      </c>
      <c r="AB18">
        <v>0</v>
      </c>
      <c r="AC18">
        <v>0</v>
      </c>
      <c r="AD18">
        <v>0</v>
      </c>
      <c r="AE18" t="s">
        <v>2872</v>
      </c>
      <c r="AF18">
        <v>0</v>
      </c>
      <c r="AG18" t="s">
        <v>2873</v>
      </c>
      <c r="AH18" t="s">
        <v>795</v>
      </c>
      <c r="AI18">
        <v>0</v>
      </c>
      <c r="AJ18">
        <v>0</v>
      </c>
      <c r="AK18" s="304" t="str">
        <f>CONCATENATE("cnDatabase.Execute ""DELETE FROM ",A18)</f>
        <v>cnDatabase.Execute "DELETE FROM BookingRouteMaster</v>
      </c>
    </row>
    <row r="19" spans="1:37" hidden="1">
      <c r="A19" t="s">
        <v>2890</v>
      </c>
      <c r="B19">
        <v>821577965</v>
      </c>
      <c r="C19" t="s">
        <v>795</v>
      </c>
      <c r="D19">
        <v>1</v>
      </c>
      <c r="E19">
        <v>0</v>
      </c>
      <c r="F19" t="s">
        <v>2869</v>
      </c>
      <c r="G19" t="s">
        <v>2870</v>
      </c>
      <c r="H19" s="215">
        <v>44135.475572685187</v>
      </c>
      <c r="I19" s="215">
        <v>44183.502750613428</v>
      </c>
      <c r="J19">
        <v>0</v>
      </c>
      <c r="K19">
        <v>0</v>
      </c>
      <c r="L19">
        <v>0</v>
      </c>
      <c r="M19">
        <v>0</v>
      </c>
      <c r="N19" t="s">
        <v>795</v>
      </c>
      <c r="O19">
        <v>13</v>
      </c>
      <c r="P19">
        <v>0</v>
      </c>
      <c r="Q19">
        <v>1</v>
      </c>
      <c r="R19">
        <v>0</v>
      </c>
      <c r="S19">
        <v>0</v>
      </c>
      <c r="T19">
        <v>0</v>
      </c>
      <c r="U19">
        <v>0</v>
      </c>
      <c r="V19">
        <v>0</v>
      </c>
      <c r="W19">
        <v>0</v>
      </c>
      <c r="X19">
        <v>0</v>
      </c>
      <c r="Y19">
        <v>0</v>
      </c>
      <c r="Z19">
        <v>0</v>
      </c>
      <c r="AA19" t="s">
        <v>2871</v>
      </c>
      <c r="AB19">
        <v>0</v>
      </c>
      <c r="AC19">
        <v>0</v>
      </c>
      <c r="AD19">
        <v>0</v>
      </c>
      <c r="AE19" t="s">
        <v>2872</v>
      </c>
      <c r="AF19">
        <v>0</v>
      </c>
      <c r="AG19" t="s">
        <v>2873</v>
      </c>
      <c r="AH19" t="s">
        <v>795</v>
      </c>
      <c r="AI19">
        <v>0</v>
      </c>
      <c r="AJ19">
        <v>0</v>
      </c>
    </row>
    <row r="20" spans="1:37" hidden="1">
      <c r="A20" t="s">
        <v>2891</v>
      </c>
      <c r="B20">
        <v>837578022</v>
      </c>
      <c r="C20" t="s">
        <v>795</v>
      </c>
      <c r="D20">
        <v>1</v>
      </c>
      <c r="E20">
        <v>0</v>
      </c>
      <c r="F20" t="s">
        <v>2869</v>
      </c>
      <c r="G20" t="s">
        <v>2870</v>
      </c>
      <c r="H20" s="215">
        <v>44135.475573148149</v>
      </c>
      <c r="I20" s="215">
        <v>44298.352680671298</v>
      </c>
      <c r="J20">
        <v>0</v>
      </c>
      <c r="K20">
        <v>0</v>
      </c>
      <c r="L20">
        <v>0</v>
      </c>
      <c r="M20">
        <v>0</v>
      </c>
      <c r="N20" t="s">
        <v>795</v>
      </c>
      <c r="O20">
        <v>24</v>
      </c>
      <c r="P20">
        <v>0</v>
      </c>
      <c r="Q20">
        <v>1</v>
      </c>
      <c r="R20">
        <v>0</v>
      </c>
      <c r="S20">
        <v>0</v>
      </c>
      <c r="T20">
        <v>0</v>
      </c>
      <c r="U20">
        <v>0</v>
      </c>
      <c r="V20">
        <v>0</v>
      </c>
      <c r="W20">
        <v>0</v>
      </c>
      <c r="X20">
        <v>0</v>
      </c>
      <c r="Y20">
        <v>0</v>
      </c>
      <c r="Z20">
        <v>0</v>
      </c>
      <c r="AA20" t="s">
        <v>2871</v>
      </c>
      <c r="AB20">
        <v>0</v>
      </c>
      <c r="AC20">
        <v>0</v>
      </c>
      <c r="AD20">
        <v>0</v>
      </c>
      <c r="AE20" t="s">
        <v>2872</v>
      </c>
      <c r="AF20">
        <v>0</v>
      </c>
      <c r="AG20" t="s">
        <v>2873</v>
      </c>
      <c r="AH20" t="s">
        <v>795</v>
      </c>
      <c r="AI20">
        <v>0</v>
      </c>
      <c r="AJ20">
        <v>0</v>
      </c>
    </row>
    <row r="21" spans="1:37" hidden="1">
      <c r="A21" t="s">
        <v>2892</v>
      </c>
      <c r="B21">
        <v>853578079</v>
      </c>
      <c r="C21" t="s">
        <v>795</v>
      </c>
      <c r="D21">
        <v>1</v>
      </c>
      <c r="E21">
        <v>0</v>
      </c>
      <c r="F21" t="s">
        <v>2869</v>
      </c>
      <c r="G21" t="s">
        <v>2870</v>
      </c>
      <c r="H21" s="215">
        <v>44135.475573611111</v>
      </c>
      <c r="I21" s="215">
        <v>44200.31729579861</v>
      </c>
      <c r="J21">
        <v>0</v>
      </c>
      <c r="K21">
        <v>0</v>
      </c>
      <c r="L21">
        <v>0</v>
      </c>
      <c r="M21">
        <v>0</v>
      </c>
      <c r="N21" t="s">
        <v>795</v>
      </c>
      <c r="O21">
        <v>131</v>
      </c>
      <c r="P21">
        <v>0</v>
      </c>
      <c r="Q21">
        <v>1</v>
      </c>
      <c r="R21">
        <v>0</v>
      </c>
      <c r="S21">
        <v>0</v>
      </c>
      <c r="T21">
        <v>0</v>
      </c>
      <c r="U21">
        <v>0</v>
      </c>
      <c r="V21">
        <v>0</v>
      </c>
      <c r="W21">
        <v>0</v>
      </c>
      <c r="X21">
        <v>0</v>
      </c>
      <c r="Y21">
        <v>0</v>
      </c>
      <c r="Z21">
        <v>0</v>
      </c>
      <c r="AA21" t="s">
        <v>2871</v>
      </c>
      <c r="AB21">
        <v>0</v>
      </c>
      <c r="AC21">
        <v>0</v>
      </c>
      <c r="AD21">
        <v>0</v>
      </c>
      <c r="AE21" t="s">
        <v>2872</v>
      </c>
      <c r="AF21">
        <v>0</v>
      </c>
      <c r="AG21" t="s">
        <v>2873</v>
      </c>
      <c r="AH21" t="s">
        <v>795</v>
      </c>
      <c r="AI21">
        <v>0</v>
      </c>
      <c r="AJ21">
        <v>0</v>
      </c>
    </row>
    <row r="22" spans="1:37" hidden="1">
      <c r="A22" t="s">
        <v>2893</v>
      </c>
      <c r="B22">
        <v>869578136</v>
      </c>
      <c r="C22" t="s">
        <v>795</v>
      </c>
      <c r="D22">
        <v>1</v>
      </c>
      <c r="E22">
        <v>0</v>
      </c>
      <c r="F22" t="s">
        <v>2869</v>
      </c>
      <c r="G22" t="s">
        <v>2870</v>
      </c>
      <c r="H22" s="215">
        <v>44135.475574039352</v>
      </c>
      <c r="I22" s="215">
        <v>44135.475574039352</v>
      </c>
      <c r="J22">
        <v>0</v>
      </c>
      <c r="K22">
        <v>0</v>
      </c>
      <c r="L22">
        <v>0</v>
      </c>
      <c r="M22">
        <v>0</v>
      </c>
      <c r="N22" t="s">
        <v>795</v>
      </c>
      <c r="O22">
        <v>7</v>
      </c>
      <c r="P22">
        <v>0</v>
      </c>
      <c r="Q22">
        <v>1</v>
      </c>
      <c r="R22">
        <v>0</v>
      </c>
      <c r="S22">
        <v>0</v>
      </c>
      <c r="T22">
        <v>0</v>
      </c>
      <c r="U22">
        <v>0</v>
      </c>
      <c r="V22">
        <v>0</v>
      </c>
      <c r="W22">
        <v>0</v>
      </c>
      <c r="X22">
        <v>0</v>
      </c>
      <c r="Y22">
        <v>0</v>
      </c>
      <c r="Z22">
        <v>0</v>
      </c>
      <c r="AA22" t="s">
        <v>2871</v>
      </c>
      <c r="AB22">
        <v>0</v>
      </c>
      <c r="AC22">
        <v>0</v>
      </c>
      <c r="AD22">
        <v>0</v>
      </c>
      <c r="AE22" t="s">
        <v>2872</v>
      </c>
      <c r="AF22">
        <v>0</v>
      </c>
      <c r="AG22" t="s">
        <v>2873</v>
      </c>
      <c r="AH22" t="s">
        <v>795</v>
      </c>
      <c r="AI22">
        <v>0</v>
      </c>
      <c r="AJ22">
        <v>0</v>
      </c>
    </row>
    <row r="23" spans="1:37" hidden="1">
      <c r="A23" t="s">
        <v>2894</v>
      </c>
      <c r="B23">
        <v>901578250</v>
      </c>
      <c r="C23" t="s">
        <v>795</v>
      </c>
      <c r="D23">
        <v>1</v>
      </c>
      <c r="E23">
        <v>0</v>
      </c>
      <c r="F23" t="s">
        <v>2869</v>
      </c>
      <c r="G23" t="s">
        <v>2870</v>
      </c>
      <c r="H23" s="215">
        <v>44135.47560416667</v>
      </c>
      <c r="I23" s="215">
        <v>44238.367897372686</v>
      </c>
      <c r="J23">
        <v>0</v>
      </c>
      <c r="K23">
        <v>0</v>
      </c>
      <c r="L23">
        <v>0</v>
      </c>
      <c r="M23">
        <v>0</v>
      </c>
      <c r="N23" t="s">
        <v>795</v>
      </c>
      <c r="O23">
        <v>21</v>
      </c>
      <c r="P23">
        <v>0</v>
      </c>
      <c r="Q23">
        <v>1</v>
      </c>
      <c r="R23">
        <v>0</v>
      </c>
      <c r="S23">
        <v>0</v>
      </c>
      <c r="T23">
        <v>0</v>
      </c>
      <c r="U23">
        <v>0</v>
      </c>
      <c r="V23">
        <v>0</v>
      </c>
      <c r="W23">
        <v>0</v>
      </c>
      <c r="X23">
        <v>0</v>
      </c>
      <c r="Y23">
        <v>0</v>
      </c>
      <c r="Z23">
        <v>0</v>
      </c>
      <c r="AA23" t="s">
        <v>2871</v>
      </c>
      <c r="AB23">
        <v>0</v>
      </c>
      <c r="AC23">
        <v>0</v>
      </c>
      <c r="AD23">
        <v>0</v>
      </c>
      <c r="AE23" t="s">
        <v>2872</v>
      </c>
      <c r="AF23">
        <v>0</v>
      </c>
      <c r="AG23" t="s">
        <v>2873</v>
      </c>
      <c r="AH23" t="s">
        <v>795</v>
      </c>
      <c r="AI23">
        <v>0</v>
      </c>
      <c r="AJ23">
        <v>0</v>
      </c>
    </row>
    <row r="24" spans="1:37" hidden="1">
      <c r="A24" t="s">
        <v>2895</v>
      </c>
      <c r="B24">
        <v>917578307</v>
      </c>
      <c r="C24" t="s">
        <v>795</v>
      </c>
      <c r="D24">
        <v>1</v>
      </c>
      <c r="E24">
        <v>0</v>
      </c>
      <c r="F24" t="s">
        <v>2869</v>
      </c>
      <c r="G24" t="s">
        <v>2870</v>
      </c>
      <c r="H24" s="215">
        <v>44135.475604513886</v>
      </c>
      <c r="I24" s="215">
        <v>44183.502751157408</v>
      </c>
      <c r="J24">
        <v>0</v>
      </c>
      <c r="K24">
        <v>0</v>
      </c>
      <c r="L24">
        <v>0</v>
      </c>
      <c r="M24">
        <v>0</v>
      </c>
      <c r="N24" t="s">
        <v>795</v>
      </c>
      <c r="O24">
        <v>38</v>
      </c>
      <c r="P24">
        <v>0</v>
      </c>
      <c r="Q24">
        <v>1</v>
      </c>
      <c r="R24">
        <v>0</v>
      </c>
      <c r="S24">
        <v>0</v>
      </c>
      <c r="T24">
        <v>0</v>
      </c>
      <c r="U24">
        <v>0</v>
      </c>
      <c r="V24">
        <v>0</v>
      </c>
      <c r="W24">
        <v>0</v>
      </c>
      <c r="X24">
        <v>0</v>
      </c>
      <c r="Y24">
        <v>0</v>
      </c>
      <c r="Z24">
        <v>0</v>
      </c>
      <c r="AA24" t="s">
        <v>2871</v>
      </c>
      <c r="AB24">
        <v>0</v>
      </c>
      <c r="AC24">
        <v>0</v>
      </c>
      <c r="AD24">
        <v>0</v>
      </c>
      <c r="AE24" t="s">
        <v>2872</v>
      </c>
      <c r="AF24">
        <v>0</v>
      </c>
      <c r="AG24" t="s">
        <v>2873</v>
      </c>
      <c r="AH24" t="s">
        <v>795</v>
      </c>
      <c r="AI24">
        <v>0</v>
      </c>
      <c r="AJ24">
        <v>0</v>
      </c>
    </row>
    <row r="25" spans="1:37" hidden="1">
      <c r="A25" t="s">
        <v>2896</v>
      </c>
      <c r="B25">
        <v>933578364</v>
      </c>
      <c r="C25" t="s">
        <v>795</v>
      </c>
      <c r="D25">
        <v>1</v>
      </c>
      <c r="E25">
        <v>0</v>
      </c>
      <c r="F25" t="s">
        <v>2869</v>
      </c>
      <c r="G25" t="s">
        <v>2870</v>
      </c>
      <c r="H25" s="215">
        <v>44135.475604976855</v>
      </c>
      <c r="I25" s="215">
        <v>44238.25553746528</v>
      </c>
      <c r="J25">
        <v>0</v>
      </c>
      <c r="K25">
        <v>0</v>
      </c>
      <c r="L25">
        <v>0</v>
      </c>
      <c r="M25">
        <v>0</v>
      </c>
      <c r="N25" t="s">
        <v>795</v>
      </c>
      <c r="O25">
        <v>9</v>
      </c>
      <c r="P25">
        <v>0</v>
      </c>
      <c r="Q25">
        <v>1</v>
      </c>
      <c r="R25">
        <v>0</v>
      </c>
      <c r="S25">
        <v>0</v>
      </c>
      <c r="T25">
        <v>0</v>
      </c>
      <c r="U25">
        <v>0</v>
      </c>
      <c r="V25">
        <v>0</v>
      </c>
      <c r="W25">
        <v>0</v>
      </c>
      <c r="X25">
        <v>0</v>
      </c>
      <c r="Y25">
        <v>0</v>
      </c>
      <c r="Z25">
        <v>0</v>
      </c>
      <c r="AA25" t="s">
        <v>2871</v>
      </c>
      <c r="AB25">
        <v>0</v>
      </c>
      <c r="AC25">
        <v>0</v>
      </c>
      <c r="AD25">
        <v>0</v>
      </c>
      <c r="AE25" t="s">
        <v>2872</v>
      </c>
      <c r="AF25">
        <v>0</v>
      </c>
      <c r="AG25" t="s">
        <v>2873</v>
      </c>
      <c r="AH25" t="s">
        <v>795</v>
      </c>
      <c r="AI25">
        <v>0</v>
      </c>
      <c r="AJ25">
        <v>0</v>
      </c>
    </row>
    <row r="26" spans="1:37" hidden="1">
      <c r="A26" t="s">
        <v>2897</v>
      </c>
      <c r="B26">
        <v>949578421</v>
      </c>
      <c r="C26" t="s">
        <v>795</v>
      </c>
      <c r="D26">
        <v>1</v>
      </c>
      <c r="E26">
        <v>0</v>
      </c>
      <c r="F26" t="s">
        <v>2869</v>
      </c>
      <c r="G26" t="s">
        <v>2870</v>
      </c>
      <c r="H26" s="215">
        <v>44135.475605474538</v>
      </c>
      <c r="I26" s="215">
        <v>44238.531252511573</v>
      </c>
      <c r="J26">
        <v>0</v>
      </c>
      <c r="K26">
        <v>0</v>
      </c>
      <c r="L26">
        <v>0</v>
      </c>
      <c r="M26">
        <v>0</v>
      </c>
      <c r="N26" t="s">
        <v>795</v>
      </c>
      <c r="O26">
        <v>63</v>
      </c>
      <c r="P26">
        <v>0</v>
      </c>
      <c r="Q26">
        <v>1</v>
      </c>
      <c r="R26">
        <v>0</v>
      </c>
      <c r="S26">
        <v>0</v>
      </c>
      <c r="T26">
        <v>0</v>
      </c>
      <c r="U26">
        <v>0</v>
      </c>
      <c r="V26">
        <v>0</v>
      </c>
      <c r="W26">
        <v>0</v>
      </c>
      <c r="X26">
        <v>0</v>
      </c>
      <c r="Y26">
        <v>0</v>
      </c>
      <c r="Z26">
        <v>0</v>
      </c>
      <c r="AA26" t="s">
        <v>2871</v>
      </c>
      <c r="AB26">
        <v>0</v>
      </c>
      <c r="AC26">
        <v>0</v>
      </c>
      <c r="AD26">
        <v>0</v>
      </c>
      <c r="AE26" t="s">
        <v>2872</v>
      </c>
      <c r="AF26">
        <v>0</v>
      </c>
      <c r="AG26" t="s">
        <v>2873</v>
      </c>
      <c r="AH26" t="s">
        <v>795</v>
      </c>
      <c r="AI26">
        <v>0</v>
      </c>
      <c r="AJ26">
        <v>0</v>
      </c>
    </row>
    <row r="27" spans="1:37" hidden="1">
      <c r="A27" t="s">
        <v>2898</v>
      </c>
      <c r="B27">
        <v>965578478</v>
      </c>
      <c r="C27" t="s">
        <v>795</v>
      </c>
      <c r="D27">
        <v>1</v>
      </c>
      <c r="E27">
        <v>0</v>
      </c>
      <c r="F27" t="s">
        <v>2869</v>
      </c>
      <c r="G27" t="s">
        <v>2870</v>
      </c>
      <c r="H27" s="215">
        <v>44135.475626932872</v>
      </c>
      <c r="I27" s="215">
        <v>44183.502751423614</v>
      </c>
      <c r="J27">
        <v>0</v>
      </c>
      <c r="K27">
        <v>0</v>
      </c>
      <c r="L27">
        <v>0</v>
      </c>
      <c r="M27">
        <v>0</v>
      </c>
      <c r="N27" t="s">
        <v>795</v>
      </c>
      <c r="O27">
        <v>8</v>
      </c>
      <c r="P27">
        <v>0</v>
      </c>
      <c r="Q27">
        <v>1</v>
      </c>
      <c r="R27">
        <v>0</v>
      </c>
      <c r="S27">
        <v>0</v>
      </c>
      <c r="T27">
        <v>0</v>
      </c>
      <c r="U27">
        <v>0</v>
      </c>
      <c r="V27">
        <v>0</v>
      </c>
      <c r="W27">
        <v>0</v>
      </c>
      <c r="X27">
        <v>0</v>
      </c>
      <c r="Y27">
        <v>0</v>
      </c>
      <c r="Z27">
        <v>0</v>
      </c>
      <c r="AA27" t="s">
        <v>2871</v>
      </c>
      <c r="AB27">
        <v>0</v>
      </c>
      <c r="AC27">
        <v>0</v>
      </c>
      <c r="AD27">
        <v>0</v>
      </c>
      <c r="AE27" t="s">
        <v>2872</v>
      </c>
      <c r="AF27">
        <v>0</v>
      </c>
      <c r="AG27" t="s">
        <v>2873</v>
      </c>
      <c r="AH27" t="s">
        <v>795</v>
      </c>
      <c r="AI27">
        <v>0</v>
      </c>
      <c r="AJ27">
        <v>0</v>
      </c>
    </row>
    <row r="28" spans="1:37" hidden="1">
      <c r="A28" t="s">
        <v>2899</v>
      </c>
      <c r="B28">
        <v>981578535</v>
      </c>
      <c r="C28" t="s">
        <v>795</v>
      </c>
      <c r="D28">
        <v>1</v>
      </c>
      <c r="E28">
        <v>0</v>
      </c>
      <c r="F28" t="s">
        <v>2869</v>
      </c>
      <c r="G28" t="s">
        <v>2870</v>
      </c>
      <c r="H28" s="215">
        <v>44135.475627893517</v>
      </c>
      <c r="I28" s="215">
        <v>44350.236459722226</v>
      </c>
      <c r="J28">
        <v>0</v>
      </c>
      <c r="K28">
        <v>0</v>
      </c>
      <c r="L28">
        <v>0</v>
      </c>
      <c r="M28">
        <v>1</v>
      </c>
      <c r="N28" t="s">
        <v>795</v>
      </c>
      <c r="O28">
        <v>62</v>
      </c>
      <c r="P28">
        <v>0</v>
      </c>
      <c r="Q28">
        <v>1</v>
      </c>
      <c r="R28">
        <v>0</v>
      </c>
      <c r="S28">
        <v>0</v>
      </c>
      <c r="T28">
        <v>0</v>
      </c>
      <c r="U28">
        <v>0</v>
      </c>
      <c r="V28">
        <v>0</v>
      </c>
      <c r="W28">
        <v>0</v>
      </c>
      <c r="X28">
        <v>0</v>
      </c>
      <c r="Y28">
        <v>0</v>
      </c>
      <c r="Z28">
        <v>0</v>
      </c>
      <c r="AA28" t="s">
        <v>2871</v>
      </c>
      <c r="AB28">
        <v>0</v>
      </c>
      <c r="AC28">
        <v>0</v>
      </c>
      <c r="AD28">
        <v>0</v>
      </c>
      <c r="AE28" t="s">
        <v>2872</v>
      </c>
      <c r="AF28">
        <v>0</v>
      </c>
      <c r="AG28" t="s">
        <v>2873</v>
      </c>
      <c r="AH28" t="s">
        <v>795</v>
      </c>
      <c r="AI28">
        <v>0</v>
      </c>
      <c r="AJ28">
        <v>0</v>
      </c>
    </row>
    <row r="29" spans="1:37" hidden="1">
      <c r="A29" t="s">
        <v>2900</v>
      </c>
      <c r="B29">
        <v>997578592</v>
      </c>
      <c r="C29" t="s">
        <v>795</v>
      </c>
      <c r="D29">
        <v>1</v>
      </c>
      <c r="E29">
        <v>0</v>
      </c>
      <c r="F29" t="s">
        <v>2869</v>
      </c>
      <c r="G29" t="s">
        <v>2870</v>
      </c>
      <c r="H29" s="215">
        <v>44135.475628356478</v>
      </c>
      <c r="I29" s="215">
        <v>44135.475628356478</v>
      </c>
      <c r="J29">
        <v>0</v>
      </c>
      <c r="K29">
        <v>0</v>
      </c>
      <c r="L29">
        <v>0</v>
      </c>
      <c r="M29">
        <v>0</v>
      </c>
      <c r="N29" t="s">
        <v>795</v>
      </c>
      <c r="O29">
        <v>6</v>
      </c>
      <c r="P29">
        <v>0</v>
      </c>
      <c r="Q29">
        <v>1</v>
      </c>
      <c r="R29">
        <v>0</v>
      </c>
      <c r="S29">
        <v>0</v>
      </c>
      <c r="T29">
        <v>0</v>
      </c>
      <c r="U29">
        <v>0</v>
      </c>
      <c r="V29">
        <v>0</v>
      </c>
      <c r="W29">
        <v>0</v>
      </c>
      <c r="X29">
        <v>0</v>
      </c>
      <c r="Y29">
        <v>0</v>
      </c>
      <c r="Z29">
        <v>0</v>
      </c>
      <c r="AA29" t="s">
        <v>2871</v>
      </c>
      <c r="AB29">
        <v>0</v>
      </c>
      <c r="AC29">
        <v>0</v>
      </c>
      <c r="AD29">
        <v>0</v>
      </c>
      <c r="AE29" t="s">
        <v>2872</v>
      </c>
      <c r="AF29">
        <v>0</v>
      </c>
      <c r="AG29" t="s">
        <v>2873</v>
      </c>
      <c r="AH29" t="s">
        <v>795</v>
      </c>
      <c r="AI29">
        <v>0</v>
      </c>
      <c r="AJ29">
        <v>0</v>
      </c>
    </row>
    <row r="30" spans="1:37" hidden="1">
      <c r="A30" t="s">
        <v>2901</v>
      </c>
      <c r="B30">
        <v>1013578649</v>
      </c>
      <c r="C30" t="s">
        <v>795</v>
      </c>
      <c r="D30">
        <v>1</v>
      </c>
      <c r="E30">
        <v>0</v>
      </c>
      <c r="F30" t="s">
        <v>2869</v>
      </c>
      <c r="G30" t="s">
        <v>2870</v>
      </c>
      <c r="H30" s="215">
        <v>44135.475628819448</v>
      </c>
      <c r="I30" s="215">
        <v>44298.352680752316</v>
      </c>
      <c r="J30">
        <v>0</v>
      </c>
      <c r="K30">
        <v>0</v>
      </c>
      <c r="L30">
        <v>0</v>
      </c>
      <c r="M30">
        <v>0</v>
      </c>
      <c r="N30" t="s">
        <v>795</v>
      </c>
      <c r="O30">
        <v>18</v>
      </c>
      <c r="P30">
        <v>0</v>
      </c>
      <c r="Q30">
        <v>1</v>
      </c>
      <c r="R30">
        <v>0</v>
      </c>
      <c r="S30">
        <v>0</v>
      </c>
      <c r="T30">
        <v>0</v>
      </c>
      <c r="U30">
        <v>0</v>
      </c>
      <c r="V30">
        <v>0</v>
      </c>
      <c r="W30">
        <v>0</v>
      </c>
      <c r="X30">
        <v>0</v>
      </c>
      <c r="Y30">
        <v>0</v>
      </c>
      <c r="Z30">
        <v>0</v>
      </c>
      <c r="AA30" t="s">
        <v>2871</v>
      </c>
      <c r="AB30">
        <v>0</v>
      </c>
      <c r="AC30">
        <v>0</v>
      </c>
      <c r="AD30">
        <v>0</v>
      </c>
      <c r="AE30" t="s">
        <v>2872</v>
      </c>
      <c r="AF30">
        <v>0</v>
      </c>
      <c r="AG30" t="s">
        <v>2873</v>
      </c>
      <c r="AH30" t="s">
        <v>795</v>
      </c>
      <c r="AI30">
        <v>0</v>
      </c>
      <c r="AJ30">
        <v>0</v>
      </c>
    </row>
    <row r="31" spans="1:37">
      <c r="A31" s="358" t="s">
        <v>2889</v>
      </c>
      <c r="B31">
        <v>805577908</v>
      </c>
      <c r="C31" t="s">
        <v>795</v>
      </c>
      <c r="D31">
        <v>1</v>
      </c>
      <c r="E31">
        <v>0</v>
      </c>
      <c r="F31" t="s">
        <v>2869</v>
      </c>
      <c r="G31" t="s">
        <v>2870</v>
      </c>
      <c r="H31" s="215">
        <v>44135.475572025462</v>
      </c>
      <c r="I31" s="215">
        <v>44183.502750659725</v>
      </c>
      <c r="J31">
        <v>0</v>
      </c>
      <c r="K31">
        <v>0</v>
      </c>
      <c r="L31">
        <v>0</v>
      </c>
      <c r="M31">
        <v>0</v>
      </c>
      <c r="N31" t="s">
        <v>795</v>
      </c>
      <c r="O31">
        <v>85</v>
      </c>
      <c r="P31">
        <v>0</v>
      </c>
      <c r="Q31">
        <v>1</v>
      </c>
      <c r="R31">
        <v>0</v>
      </c>
      <c r="S31">
        <v>0</v>
      </c>
      <c r="T31">
        <v>0</v>
      </c>
      <c r="U31">
        <v>0</v>
      </c>
      <c r="V31">
        <v>0</v>
      </c>
      <c r="W31">
        <v>0</v>
      </c>
      <c r="X31">
        <v>0</v>
      </c>
      <c r="Y31">
        <v>0</v>
      </c>
      <c r="Z31">
        <v>0</v>
      </c>
      <c r="AA31" t="s">
        <v>2871</v>
      </c>
      <c r="AB31">
        <v>0</v>
      </c>
      <c r="AC31">
        <v>0</v>
      </c>
      <c r="AD31">
        <v>0</v>
      </c>
      <c r="AE31" t="s">
        <v>2872</v>
      </c>
      <c r="AF31">
        <v>0</v>
      </c>
      <c r="AG31" t="s">
        <v>2873</v>
      </c>
      <c r="AH31" t="s">
        <v>795</v>
      </c>
      <c r="AI31">
        <v>0</v>
      </c>
      <c r="AJ31">
        <v>0</v>
      </c>
      <c r="AK31" s="304" t="str">
        <f t="shared" ref="AK31:AK35" si="0">CONCATENATE("cnDatabase.Execute ""DELETE FROM ",A31)</f>
        <v>cnDatabase.Execute "DELETE FROM BookMaster</v>
      </c>
    </row>
    <row r="32" spans="1:37">
      <c r="A32" s="431" t="s">
        <v>2902</v>
      </c>
      <c r="B32">
        <v>1029578706</v>
      </c>
      <c r="C32" t="s">
        <v>795</v>
      </c>
      <c r="D32">
        <v>1</v>
      </c>
      <c r="E32">
        <v>0</v>
      </c>
      <c r="F32" t="s">
        <v>2869</v>
      </c>
      <c r="G32" t="s">
        <v>2870</v>
      </c>
      <c r="H32" s="215">
        <v>44135.475629282409</v>
      </c>
      <c r="I32" s="215">
        <v>44385.255322372686</v>
      </c>
      <c r="J32">
        <v>0</v>
      </c>
      <c r="K32">
        <v>0</v>
      </c>
      <c r="L32">
        <v>0</v>
      </c>
      <c r="M32">
        <v>0</v>
      </c>
      <c r="N32" t="s">
        <v>795</v>
      </c>
      <c r="O32">
        <v>28</v>
      </c>
      <c r="P32">
        <v>0</v>
      </c>
      <c r="Q32">
        <v>1</v>
      </c>
      <c r="R32">
        <v>0</v>
      </c>
      <c r="S32">
        <v>0</v>
      </c>
      <c r="T32">
        <v>0</v>
      </c>
      <c r="U32">
        <v>0</v>
      </c>
      <c r="V32">
        <v>0</v>
      </c>
      <c r="W32">
        <v>0</v>
      </c>
      <c r="X32">
        <v>0</v>
      </c>
      <c r="Y32">
        <v>0</v>
      </c>
      <c r="Z32">
        <v>0</v>
      </c>
      <c r="AA32" t="s">
        <v>2871</v>
      </c>
      <c r="AB32">
        <v>0</v>
      </c>
      <c r="AC32">
        <v>0</v>
      </c>
      <c r="AD32">
        <v>0</v>
      </c>
      <c r="AE32" t="s">
        <v>2872</v>
      </c>
      <c r="AF32">
        <v>0</v>
      </c>
      <c r="AG32" t="s">
        <v>2873</v>
      </c>
      <c r="AH32" t="s">
        <v>795</v>
      </c>
      <c r="AI32">
        <v>0</v>
      </c>
      <c r="AJ32">
        <v>0</v>
      </c>
      <c r="AK32" s="304" t="str">
        <f t="shared" si="0"/>
        <v>cnDatabase.Execute "DELETE FROM CompanyMaster</v>
      </c>
    </row>
    <row r="33" spans="1:37">
      <c r="A33" s="431" t="s">
        <v>2903</v>
      </c>
      <c r="B33">
        <v>1045578763</v>
      </c>
      <c r="C33" t="s">
        <v>795</v>
      </c>
      <c r="D33">
        <v>1</v>
      </c>
      <c r="E33">
        <v>0</v>
      </c>
      <c r="F33" t="s">
        <v>2869</v>
      </c>
      <c r="G33" t="s">
        <v>2870</v>
      </c>
      <c r="H33" s="215">
        <v>44135.475650497683</v>
      </c>
      <c r="I33" s="215">
        <v>44385.255322534722</v>
      </c>
      <c r="J33">
        <v>0</v>
      </c>
      <c r="K33">
        <v>0</v>
      </c>
      <c r="L33">
        <v>0</v>
      </c>
      <c r="M33">
        <v>0</v>
      </c>
      <c r="N33" t="s">
        <v>795</v>
      </c>
      <c r="O33">
        <v>12</v>
      </c>
      <c r="P33">
        <v>0</v>
      </c>
      <c r="Q33">
        <v>1</v>
      </c>
      <c r="R33">
        <v>0</v>
      </c>
      <c r="S33">
        <v>0</v>
      </c>
      <c r="T33">
        <v>0</v>
      </c>
      <c r="U33">
        <v>0</v>
      </c>
      <c r="V33">
        <v>0</v>
      </c>
      <c r="W33">
        <v>0</v>
      </c>
      <c r="X33">
        <v>0</v>
      </c>
      <c r="Y33">
        <v>0</v>
      </c>
      <c r="Z33">
        <v>0</v>
      </c>
      <c r="AA33" t="s">
        <v>2871</v>
      </c>
      <c r="AB33">
        <v>0</v>
      </c>
      <c r="AC33">
        <v>0</v>
      </c>
      <c r="AD33">
        <v>0</v>
      </c>
      <c r="AE33" t="s">
        <v>2872</v>
      </c>
      <c r="AF33">
        <v>0</v>
      </c>
      <c r="AG33" t="s">
        <v>2873</v>
      </c>
      <c r="AH33" t="s">
        <v>795</v>
      </c>
      <c r="AI33">
        <v>0</v>
      </c>
      <c r="AJ33">
        <v>0</v>
      </c>
      <c r="AK33" s="304" t="str">
        <f t="shared" si="0"/>
        <v>cnDatabase.Execute "DELETE FROM CompChild</v>
      </c>
    </row>
    <row r="34" spans="1:37" s="304" customFormat="1">
      <c r="A34" s="441" t="s">
        <v>2970</v>
      </c>
      <c r="B34" s="304">
        <v>1082486935</v>
      </c>
      <c r="C34" s="304" t="s">
        <v>795</v>
      </c>
      <c r="D34" s="304">
        <v>1</v>
      </c>
      <c r="E34" s="304">
        <v>0</v>
      </c>
      <c r="F34" s="304" t="s">
        <v>2869</v>
      </c>
      <c r="G34" s="304" t="s">
        <v>2870</v>
      </c>
      <c r="H34" s="215">
        <v>44429.503217673613</v>
      </c>
      <c r="I34" s="215">
        <v>44429.503428356482</v>
      </c>
      <c r="J34" s="304">
        <v>0</v>
      </c>
      <c r="K34" s="304">
        <v>0</v>
      </c>
      <c r="L34" s="304">
        <v>0</v>
      </c>
      <c r="M34" s="304">
        <v>0</v>
      </c>
      <c r="N34" s="304" t="s">
        <v>795</v>
      </c>
      <c r="O34" s="304">
        <v>4</v>
      </c>
      <c r="P34" s="304">
        <v>0</v>
      </c>
      <c r="Q34" s="304">
        <v>1</v>
      </c>
      <c r="R34" s="304">
        <v>0</v>
      </c>
      <c r="S34" s="304">
        <v>0</v>
      </c>
      <c r="T34" s="304">
        <v>0</v>
      </c>
      <c r="U34" s="304">
        <v>0</v>
      </c>
      <c r="V34" s="304">
        <v>0</v>
      </c>
      <c r="W34" s="304">
        <v>0</v>
      </c>
      <c r="X34" s="304">
        <v>0</v>
      </c>
      <c r="Y34" s="304">
        <v>0</v>
      </c>
      <c r="Z34" s="304">
        <v>0</v>
      </c>
      <c r="AA34" s="304" t="s">
        <v>2871</v>
      </c>
      <c r="AB34" s="304">
        <v>0</v>
      </c>
      <c r="AC34" s="304">
        <v>0</v>
      </c>
      <c r="AD34" s="304">
        <v>0</v>
      </c>
      <c r="AE34" s="304" t="s">
        <v>2872</v>
      </c>
      <c r="AF34" s="304">
        <v>0</v>
      </c>
      <c r="AG34" s="304" t="s">
        <v>2873</v>
      </c>
      <c r="AH34" s="304" t="s">
        <v>795</v>
      </c>
      <c r="AI34" s="304">
        <v>0</v>
      </c>
      <c r="AJ34" s="304">
        <v>0</v>
      </c>
      <c r="AK34" s="304" t="str">
        <f t="shared" si="0"/>
        <v>cnDatabase.Execute "DELETE FROM DiscountMaster</v>
      </c>
    </row>
    <row r="35" spans="1:37">
      <c r="A35" s="358" t="s">
        <v>2940</v>
      </c>
      <c r="B35">
        <v>1634104862</v>
      </c>
      <c r="C35" t="s">
        <v>795</v>
      </c>
      <c r="D35">
        <v>1</v>
      </c>
      <c r="E35">
        <v>0</v>
      </c>
      <c r="F35" t="s">
        <v>2869</v>
      </c>
      <c r="G35" t="s">
        <v>2870</v>
      </c>
      <c r="H35" s="215">
        <v>44179.596386226855</v>
      </c>
      <c r="I35" s="215">
        <v>44179.596386226855</v>
      </c>
      <c r="J35">
        <v>0</v>
      </c>
      <c r="K35">
        <v>0</v>
      </c>
      <c r="L35">
        <v>0</v>
      </c>
      <c r="M35">
        <v>0</v>
      </c>
      <c r="N35" t="s">
        <v>795</v>
      </c>
      <c r="O35">
        <v>14</v>
      </c>
      <c r="P35">
        <v>0</v>
      </c>
      <c r="Q35">
        <v>1</v>
      </c>
      <c r="R35">
        <v>0</v>
      </c>
      <c r="S35">
        <v>0</v>
      </c>
      <c r="T35">
        <v>0</v>
      </c>
      <c r="U35">
        <v>0</v>
      </c>
      <c r="V35">
        <v>0</v>
      </c>
      <c r="W35">
        <v>0</v>
      </c>
      <c r="X35">
        <v>0</v>
      </c>
      <c r="Y35">
        <v>0</v>
      </c>
      <c r="Z35">
        <v>0</v>
      </c>
      <c r="AA35" t="s">
        <v>2871</v>
      </c>
      <c r="AB35">
        <v>0</v>
      </c>
      <c r="AC35">
        <v>0</v>
      </c>
      <c r="AD35">
        <v>0</v>
      </c>
      <c r="AE35" t="s">
        <v>2872</v>
      </c>
      <c r="AF35">
        <v>0</v>
      </c>
      <c r="AG35" t="s">
        <v>2873</v>
      </c>
      <c r="AH35" t="s">
        <v>795</v>
      </c>
      <c r="AI35">
        <v>0</v>
      </c>
      <c r="AJ35">
        <v>0</v>
      </c>
      <c r="AK35" s="304" t="str">
        <f t="shared" si="0"/>
        <v>cnDatabase.Execute "DELETE FROM ElementMaster</v>
      </c>
    </row>
    <row r="36" spans="1:37" hidden="1">
      <c r="A36" t="s">
        <v>2906</v>
      </c>
      <c r="B36">
        <v>1093578934</v>
      </c>
      <c r="C36" t="s">
        <v>795</v>
      </c>
      <c r="D36">
        <v>1</v>
      </c>
      <c r="E36">
        <v>0</v>
      </c>
      <c r="F36" t="s">
        <v>2869</v>
      </c>
      <c r="G36" t="s">
        <v>2870</v>
      </c>
      <c r="H36" s="215">
        <v>44135.475651817127</v>
      </c>
      <c r="I36" s="215">
        <v>44217.45465821759</v>
      </c>
      <c r="J36">
        <v>0</v>
      </c>
      <c r="K36">
        <v>0</v>
      </c>
      <c r="L36">
        <v>0</v>
      </c>
      <c r="M36">
        <v>0</v>
      </c>
      <c r="N36" t="s">
        <v>795</v>
      </c>
      <c r="O36">
        <v>17</v>
      </c>
      <c r="P36">
        <v>0</v>
      </c>
      <c r="Q36">
        <v>1</v>
      </c>
      <c r="R36">
        <v>0</v>
      </c>
      <c r="S36">
        <v>0</v>
      </c>
      <c r="T36">
        <v>0</v>
      </c>
      <c r="U36">
        <v>0</v>
      </c>
      <c r="V36">
        <v>0</v>
      </c>
      <c r="W36">
        <v>0</v>
      </c>
      <c r="X36">
        <v>0</v>
      </c>
      <c r="Y36">
        <v>0</v>
      </c>
      <c r="Z36">
        <v>0</v>
      </c>
      <c r="AA36" t="s">
        <v>2871</v>
      </c>
      <c r="AB36">
        <v>0</v>
      </c>
      <c r="AC36">
        <v>0</v>
      </c>
      <c r="AD36">
        <v>0</v>
      </c>
      <c r="AE36" t="s">
        <v>2872</v>
      </c>
      <c r="AF36">
        <v>0</v>
      </c>
      <c r="AG36" t="s">
        <v>2873</v>
      </c>
      <c r="AH36" t="s">
        <v>795</v>
      </c>
      <c r="AI36">
        <v>0</v>
      </c>
      <c r="AJ36">
        <v>0</v>
      </c>
    </row>
    <row r="37" spans="1:37" hidden="1">
      <c r="A37" t="s">
        <v>2907</v>
      </c>
      <c r="B37">
        <v>1125579048</v>
      </c>
      <c r="C37" t="s">
        <v>795</v>
      </c>
      <c r="D37">
        <v>1</v>
      </c>
      <c r="E37">
        <v>0</v>
      </c>
      <c r="F37" t="s">
        <v>2869</v>
      </c>
      <c r="G37" t="s">
        <v>2870</v>
      </c>
      <c r="H37" s="215">
        <v>44135.475675034722</v>
      </c>
      <c r="I37" s="215">
        <v>44217.454656863425</v>
      </c>
      <c r="J37">
        <v>0</v>
      </c>
      <c r="K37">
        <v>0</v>
      </c>
      <c r="L37">
        <v>0</v>
      </c>
      <c r="M37">
        <v>0</v>
      </c>
      <c r="N37" t="s">
        <v>795</v>
      </c>
      <c r="O37">
        <v>11</v>
      </c>
      <c r="P37">
        <v>0</v>
      </c>
      <c r="Q37">
        <v>1</v>
      </c>
      <c r="R37">
        <v>0</v>
      </c>
      <c r="S37">
        <v>0</v>
      </c>
      <c r="T37">
        <v>0</v>
      </c>
      <c r="U37">
        <v>0</v>
      </c>
      <c r="V37">
        <v>0</v>
      </c>
      <c r="W37">
        <v>0</v>
      </c>
      <c r="X37">
        <v>0</v>
      </c>
      <c r="Y37">
        <v>0</v>
      </c>
      <c r="Z37">
        <v>0</v>
      </c>
      <c r="AA37" t="s">
        <v>2871</v>
      </c>
      <c r="AB37">
        <v>0</v>
      </c>
      <c r="AC37">
        <v>0</v>
      </c>
      <c r="AD37">
        <v>0</v>
      </c>
      <c r="AE37" t="s">
        <v>2872</v>
      </c>
      <c r="AF37">
        <v>0</v>
      </c>
      <c r="AG37" t="s">
        <v>2873</v>
      </c>
      <c r="AH37" t="s">
        <v>795</v>
      </c>
      <c r="AI37">
        <v>0</v>
      </c>
      <c r="AJ37">
        <v>0</v>
      </c>
    </row>
    <row r="38" spans="1:37" hidden="1">
      <c r="A38" t="s">
        <v>2908</v>
      </c>
      <c r="B38">
        <v>1141579105</v>
      </c>
      <c r="C38" t="s">
        <v>795</v>
      </c>
      <c r="D38">
        <v>1</v>
      </c>
      <c r="E38">
        <v>0</v>
      </c>
      <c r="F38" t="s">
        <v>2869</v>
      </c>
      <c r="G38" t="s">
        <v>2870</v>
      </c>
      <c r="H38" s="215">
        <v>44135.475675497684</v>
      </c>
      <c r="I38" s="215">
        <v>44135.475675497684</v>
      </c>
      <c r="J38">
        <v>0</v>
      </c>
      <c r="K38">
        <v>0</v>
      </c>
      <c r="L38">
        <v>0</v>
      </c>
      <c r="M38">
        <v>0</v>
      </c>
      <c r="N38" t="s">
        <v>795</v>
      </c>
      <c r="O38">
        <v>6</v>
      </c>
      <c r="P38">
        <v>0</v>
      </c>
      <c r="Q38">
        <v>1</v>
      </c>
      <c r="R38">
        <v>0</v>
      </c>
      <c r="S38">
        <v>0</v>
      </c>
      <c r="T38">
        <v>0</v>
      </c>
      <c r="U38">
        <v>0</v>
      </c>
      <c r="V38">
        <v>0</v>
      </c>
      <c r="W38">
        <v>0</v>
      </c>
      <c r="X38">
        <v>0</v>
      </c>
      <c r="Y38">
        <v>0</v>
      </c>
      <c r="Z38">
        <v>0</v>
      </c>
      <c r="AA38" t="s">
        <v>2871</v>
      </c>
      <c r="AB38">
        <v>0</v>
      </c>
      <c r="AC38">
        <v>0</v>
      </c>
      <c r="AD38">
        <v>0</v>
      </c>
      <c r="AE38" t="s">
        <v>2872</v>
      </c>
      <c r="AF38">
        <v>0</v>
      </c>
      <c r="AG38" t="s">
        <v>2873</v>
      </c>
      <c r="AH38" t="s">
        <v>795</v>
      </c>
      <c r="AI38">
        <v>0</v>
      </c>
      <c r="AJ38">
        <v>0</v>
      </c>
    </row>
    <row r="39" spans="1:37" hidden="1">
      <c r="A39" t="s">
        <v>2909</v>
      </c>
      <c r="B39">
        <v>1157579162</v>
      </c>
      <c r="C39" t="s">
        <v>795</v>
      </c>
      <c r="D39">
        <v>1</v>
      </c>
      <c r="E39">
        <v>0</v>
      </c>
      <c r="F39" t="s">
        <v>2869</v>
      </c>
      <c r="G39" t="s">
        <v>2870</v>
      </c>
      <c r="H39" s="215">
        <v>44135.475675925925</v>
      </c>
      <c r="I39" s="215">
        <v>44298.352680787037</v>
      </c>
      <c r="J39">
        <v>0</v>
      </c>
      <c r="K39">
        <v>0</v>
      </c>
      <c r="L39">
        <v>0</v>
      </c>
      <c r="M39">
        <v>0</v>
      </c>
      <c r="N39" t="s">
        <v>795</v>
      </c>
      <c r="O39">
        <v>13</v>
      </c>
      <c r="P39">
        <v>0</v>
      </c>
      <c r="Q39">
        <v>1</v>
      </c>
      <c r="R39">
        <v>0</v>
      </c>
      <c r="S39">
        <v>0</v>
      </c>
      <c r="T39">
        <v>0</v>
      </c>
      <c r="U39">
        <v>0</v>
      </c>
      <c r="V39">
        <v>0</v>
      </c>
      <c r="W39">
        <v>0</v>
      </c>
      <c r="X39">
        <v>0</v>
      </c>
      <c r="Y39">
        <v>0</v>
      </c>
      <c r="Z39">
        <v>0</v>
      </c>
      <c r="AA39" t="s">
        <v>2871</v>
      </c>
      <c r="AB39">
        <v>0</v>
      </c>
      <c r="AC39">
        <v>0</v>
      </c>
      <c r="AD39">
        <v>0</v>
      </c>
      <c r="AE39" t="s">
        <v>2872</v>
      </c>
      <c r="AF39">
        <v>0</v>
      </c>
      <c r="AG39" t="s">
        <v>2873</v>
      </c>
      <c r="AH39" t="s">
        <v>795</v>
      </c>
      <c r="AI39">
        <v>0</v>
      </c>
      <c r="AJ39">
        <v>0</v>
      </c>
    </row>
    <row r="40" spans="1:37" hidden="1">
      <c r="A40" t="s">
        <v>2910</v>
      </c>
      <c r="B40">
        <v>1173579219</v>
      </c>
      <c r="C40" t="s">
        <v>795</v>
      </c>
      <c r="D40">
        <v>1</v>
      </c>
      <c r="E40">
        <v>0</v>
      </c>
      <c r="F40" t="s">
        <v>2869</v>
      </c>
      <c r="G40" t="s">
        <v>2870</v>
      </c>
      <c r="H40" s="215">
        <v>44135.475676388887</v>
      </c>
      <c r="I40" s="215">
        <v>44135.475676388887</v>
      </c>
      <c r="J40">
        <v>0</v>
      </c>
      <c r="K40">
        <v>0</v>
      </c>
      <c r="L40">
        <v>0</v>
      </c>
      <c r="M40">
        <v>0</v>
      </c>
      <c r="N40" t="s">
        <v>795</v>
      </c>
      <c r="O40">
        <v>4</v>
      </c>
      <c r="P40">
        <v>0</v>
      </c>
      <c r="Q40">
        <v>1</v>
      </c>
      <c r="R40">
        <v>0</v>
      </c>
      <c r="S40">
        <v>0</v>
      </c>
      <c r="T40">
        <v>0</v>
      </c>
      <c r="U40">
        <v>0</v>
      </c>
      <c r="V40">
        <v>0</v>
      </c>
      <c r="W40">
        <v>0</v>
      </c>
      <c r="X40">
        <v>0</v>
      </c>
      <c r="Y40">
        <v>0</v>
      </c>
      <c r="Z40">
        <v>0</v>
      </c>
      <c r="AA40" t="s">
        <v>2871</v>
      </c>
      <c r="AB40">
        <v>0</v>
      </c>
      <c r="AC40">
        <v>0</v>
      </c>
      <c r="AD40">
        <v>0</v>
      </c>
      <c r="AE40" t="s">
        <v>2872</v>
      </c>
      <c r="AF40">
        <v>0</v>
      </c>
      <c r="AG40" t="s">
        <v>2873</v>
      </c>
      <c r="AH40" t="s">
        <v>795</v>
      </c>
      <c r="AI40">
        <v>0</v>
      </c>
      <c r="AJ40">
        <v>0</v>
      </c>
    </row>
    <row r="41" spans="1:37" hidden="1">
      <c r="A41" t="s">
        <v>2911</v>
      </c>
      <c r="B41">
        <v>1189579276</v>
      </c>
      <c r="C41" t="s">
        <v>795</v>
      </c>
      <c r="D41">
        <v>1</v>
      </c>
      <c r="E41">
        <v>0</v>
      </c>
      <c r="F41" t="s">
        <v>2869</v>
      </c>
      <c r="G41" t="s">
        <v>2870</v>
      </c>
      <c r="H41" s="215">
        <v>44135.47567673611</v>
      </c>
      <c r="I41" s="215">
        <v>44298.352680787037</v>
      </c>
      <c r="J41">
        <v>0</v>
      </c>
      <c r="K41">
        <v>0</v>
      </c>
      <c r="L41">
        <v>0</v>
      </c>
      <c r="M41">
        <v>0</v>
      </c>
      <c r="N41" t="s">
        <v>795</v>
      </c>
      <c r="O41">
        <v>13</v>
      </c>
      <c r="P41">
        <v>0</v>
      </c>
      <c r="Q41">
        <v>1</v>
      </c>
      <c r="R41">
        <v>0</v>
      </c>
      <c r="S41">
        <v>0</v>
      </c>
      <c r="T41">
        <v>0</v>
      </c>
      <c r="U41">
        <v>0</v>
      </c>
      <c r="V41">
        <v>0</v>
      </c>
      <c r="W41">
        <v>0</v>
      </c>
      <c r="X41">
        <v>0</v>
      </c>
      <c r="Y41">
        <v>0</v>
      </c>
      <c r="Z41">
        <v>0</v>
      </c>
      <c r="AA41" t="s">
        <v>2871</v>
      </c>
      <c r="AB41">
        <v>0</v>
      </c>
      <c r="AC41">
        <v>0</v>
      </c>
      <c r="AD41">
        <v>0</v>
      </c>
      <c r="AE41" t="s">
        <v>2872</v>
      </c>
      <c r="AF41">
        <v>0</v>
      </c>
      <c r="AG41" t="s">
        <v>2873</v>
      </c>
      <c r="AH41" t="s">
        <v>795</v>
      </c>
      <c r="AI41">
        <v>0</v>
      </c>
      <c r="AJ41">
        <v>0</v>
      </c>
    </row>
    <row r="42" spans="1:37" hidden="1">
      <c r="A42" t="s">
        <v>2912</v>
      </c>
      <c r="B42">
        <v>1205579333</v>
      </c>
      <c r="C42" t="s">
        <v>795</v>
      </c>
      <c r="D42">
        <v>1</v>
      </c>
      <c r="E42">
        <v>0</v>
      </c>
      <c r="F42" t="s">
        <v>2869</v>
      </c>
      <c r="G42" t="s">
        <v>2870</v>
      </c>
      <c r="H42" s="215">
        <v>44135.475699386574</v>
      </c>
      <c r="I42" s="215">
        <v>44135.475699386574</v>
      </c>
      <c r="J42">
        <v>0</v>
      </c>
      <c r="K42">
        <v>0</v>
      </c>
      <c r="L42">
        <v>0</v>
      </c>
      <c r="M42">
        <v>0</v>
      </c>
      <c r="N42" t="s">
        <v>795</v>
      </c>
      <c r="O42">
        <v>4</v>
      </c>
      <c r="P42">
        <v>0</v>
      </c>
      <c r="Q42">
        <v>1</v>
      </c>
      <c r="R42">
        <v>0</v>
      </c>
      <c r="S42">
        <v>0</v>
      </c>
      <c r="T42">
        <v>0</v>
      </c>
      <c r="U42">
        <v>0</v>
      </c>
      <c r="V42">
        <v>0</v>
      </c>
      <c r="W42">
        <v>0</v>
      </c>
      <c r="X42">
        <v>0</v>
      </c>
      <c r="Y42">
        <v>0</v>
      </c>
      <c r="Z42">
        <v>0</v>
      </c>
      <c r="AA42" t="s">
        <v>2871</v>
      </c>
      <c r="AB42">
        <v>0</v>
      </c>
      <c r="AC42">
        <v>0</v>
      </c>
      <c r="AD42">
        <v>0</v>
      </c>
      <c r="AE42" t="s">
        <v>2872</v>
      </c>
      <c r="AF42">
        <v>0</v>
      </c>
      <c r="AG42" t="s">
        <v>2873</v>
      </c>
      <c r="AH42" t="s">
        <v>795</v>
      </c>
      <c r="AI42">
        <v>0</v>
      </c>
      <c r="AJ42">
        <v>0</v>
      </c>
    </row>
    <row r="43" spans="1:37" hidden="1">
      <c r="A43" t="s">
        <v>2913</v>
      </c>
      <c r="B43">
        <v>1221579390</v>
      </c>
      <c r="C43" t="s">
        <v>795</v>
      </c>
      <c r="D43">
        <v>1</v>
      </c>
      <c r="E43">
        <v>0</v>
      </c>
      <c r="F43" t="s">
        <v>2869</v>
      </c>
      <c r="G43" t="s">
        <v>2870</v>
      </c>
      <c r="H43" s="215">
        <v>44135.475700000003</v>
      </c>
      <c r="I43" s="215">
        <v>44298.352680821758</v>
      </c>
      <c r="J43">
        <v>0</v>
      </c>
      <c r="K43">
        <v>0</v>
      </c>
      <c r="L43">
        <v>0</v>
      </c>
      <c r="M43">
        <v>0</v>
      </c>
      <c r="N43" t="s">
        <v>795</v>
      </c>
      <c r="O43">
        <v>14</v>
      </c>
      <c r="P43">
        <v>0</v>
      </c>
      <c r="Q43">
        <v>1</v>
      </c>
      <c r="R43">
        <v>0</v>
      </c>
      <c r="S43">
        <v>0</v>
      </c>
      <c r="T43">
        <v>0</v>
      </c>
      <c r="U43">
        <v>0</v>
      </c>
      <c r="V43">
        <v>0</v>
      </c>
      <c r="W43">
        <v>0</v>
      </c>
      <c r="X43">
        <v>0</v>
      </c>
      <c r="Y43">
        <v>0</v>
      </c>
      <c r="Z43">
        <v>0</v>
      </c>
      <c r="AA43" t="s">
        <v>2871</v>
      </c>
      <c r="AB43">
        <v>0</v>
      </c>
      <c r="AC43">
        <v>0</v>
      </c>
      <c r="AD43">
        <v>0</v>
      </c>
      <c r="AE43" t="s">
        <v>2872</v>
      </c>
      <c r="AF43">
        <v>0</v>
      </c>
      <c r="AG43" t="s">
        <v>2873</v>
      </c>
      <c r="AH43" t="s">
        <v>795</v>
      </c>
      <c r="AI43">
        <v>0</v>
      </c>
      <c r="AJ43">
        <v>0</v>
      </c>
    </row>
    <row r="44" spans="1:37">
      <c r="A44" s="441" t="s">
        <v>2904</v>
      </c>
      <c r="B44">
        <v>1061578820</v>
      </c>
      <c r="C44" t="s">
        <v>795</v>
      </c>
      <c r="D44">
        <v>1</v>
      </c>
      <c r="E44">
        <v>0</v>
      </c>
      <c r="F44" t="s">
        <v>2869</v>
      </c>
      <c r="G44" t="s">
        <v>2870</v>
      </c>
      <c r="H44" s="215">
        <v>44135.475651006942</v>
      </c>
      <c r="I44" s="215">
        <v>44135.475651006942</v>
      </c>
      <c r="J44">
        <v>0</v>
      </c>
      <c r="K44">
        <v>0</v>
      </c>
      <c r="L44">
        <v>0</v>
      </c>
      <c r="M44">
        <v>0</v>
      </c>
      <c r="N44" t="s">
        <v>795</v>
      </c>
      <c r="O44">
        <v>5</v>
      </c>
      <c r="P44">
        <v>0</v>
      </c>
      <c r="Q44">
        <v>1</v>
      </c>
      <c r="R44">
        <v>0</v>
      </c>
      <c r="S44">
        <v>0</v>
      </c>
      <c r="T44">
        <v>0</v>
      </c>
      <c r="U44">
        <v>0</v>
      </c>
      <c r="V44">
        <v>0</v>
      </c>
      <c r="W44">
        <v>0</v>
      </c>
      <c r="X44">
        <v>0</v>
      </c>
      <c r="Y44">
        <v>0</v>
      </c>
      <c r="Z44">
        <v>0</v>
      </c>
      <c r="AA44" t="s">
        <v>2871</v>
      </c>
      <c r="AB44">
        <v>0</v>
      </c>
      <c r="AC44">
        <v>0</v>
      </c>
      <c r="AD44">
        <v>0</v>
      </c>
      <c r="AE44" t="s">
        <v>2872</v>
      </c>
      <c r="AF44">
        <v>0</v>
      </c>
      <c r="AG44" t="s">
        <v>2873</v>
      </c>
      <c r="AH44" t="s">
        <v>795</v>
      </c>
      <c r="AI44">
        <v>0</v>
      </c>
      <c r="AJ44">
        <v>0</v>
      </c>
      <c r="AK44" s="304" t="str">
        <f>CONCATENATE("cnDatabase.Execute ""DELETE FROM ",A44)</f>
        <v>cnDatabase.Execute "DELETE FROM FinishSizeChild</v>
      </c>
    </row>
    <row r="45" spans="1:37" hidden="1">
      <c r="A45" t="s">
        <v>2915</v>
      </c>
      <c r="B45">
        <v>1253579504</v>
      </c>
      <c r="C45" t="s">
        <v>795</v>
      </c>
      <c r="D45">
        <v>1</v>
      </c>
      <c r="E45">
        <v>0</v>
      </c>
      <c r="F45" t="s">
        <v>2869</v>
      </c>
      <c r="G45" t="s">
        <v>2870</v>
      </c>
      <c r="H45" s="215">
        <v>44135.475700925927</v>
      </c>
      <c r="I45" s="215">
        <v>44135.475700925927</v>
      </c>
      <c r="J45">
        <v>0</v>
      </c>
      <c r="K45">
        <v>0</v>
      </c>
      <c r="L45">
        <v>0</v>
      </c>
      <c r="M45">
        <v>0</v>
      </c>
      <c r="N45" t="s">
        <v>795</v>
      </c>
      <c r="O45">
        <v>5</v>
      </c>
      <c r="P45">
        <v>0</v>
      </c>
      <c r="Q45">
        <v>1</v>
      </c>
      <c r="R45">
        <v>0</v>
      </c>
      <c r="S45">
        <v>0</v>
      </c>
      <c r="T45">
        <v>0</v>
      </c>
      <c r="U45">
        <v>0</v>
      </c>
      <c r="V45">
        <v>0</v>
      </c>
      <c r="W45">
        <v>0</v>
      </c>
      <c r="X45">
        <v>0</v>
      </c>
      <c r="Y45">
        <v>0</v>
      </c>
      <c r="Z45">
        <v>0</v>
      </c>
      <c r="AA45" t="s">
        <v>2871</v>
      </c>
      <c r="AB45">
        <v>0</v>
      </c>
      <c r="AC45">
        <v>0</v>
      </c>
      <c r="AD45">
        <v>0</v>
      </c>
      <c r="AE45" t="s">
        <v>2872</v>
      </c>
      <c r="AF45">
        <v>0</v>
      </c>
      <c r="AG45" t="s">
        <v>2873</v>
      </c>
      <c r="AH45" t="s">
        <v>795</v>
      </c>
      <c r="AI45">
        <v>0</v>
      </c>
      <c r="AJ45">
        <v>0</v>
      </c>
    </row>
    <row r="46" spans="1:37" hidden="1">
      <c r="A46" t="s">
        <v>2916</v>
      </c>
      <c r="B46">
        <v>1269579561</v>
      </c>
      <c r="C46" t="s">
        <v>795</v>
      </c>
      <c r="D46">
        <v>1</v>
      </c>
      <c r="E46">
        <v>0</v>
      </c>
      <c r="F46" t="s">
        <v>2869</v>
      </c>
      <c r="G46" t="s">
        <v>2870</v>
      </c>
      <c r="H46" s="215">
        <v>44135.475701388888</v>
      </c>
      <c r="I46" s="215">
        <v>44298.352680821758</v>
      </c>
      <c r="J46">
        <v>0</v>
      </c>
      <c r="K46">
        <v>0</v>
      </c>
      <c r="L46">
        <v>0</v>
      </c>
      <c r="M46">
        <v>0</v>
      </c>
      <c r="N46" t="s">
        <v>795</v>
      </c>
      <c r="O46">
        <v>24</v>
      </c>
      <c r="P46">
        <v>0</v>
      </c>
      <c r="Q46">
        <v>1</v>
      </c>
      <c r="R46">
        <v>0</v>
      </c>
      <c r="S46">
        <v>0</v>
      </c>
      <c r="T46">
        <v>0</v>
      </c>
      <c r="U46">
        <v>0</v>
      </c>
      <c r="V46">
        <v>0</v>
      </c>
      <c r="W46">
        <v>0</v>
      </c>
      <c r="X46">
        <v>0</v>
      </c>
      <c r="Y46">
        <v>0</v>
      </c>
      <c r="Z46">
        <v>0</v>
      </c>
      <c r="AA46" t="s">
        <v>2871</v>
      </c>
      <c r="AB46">
        <v>0</v>
      </c>
      <c r="AC46">
        <v>0</v>
      </c>
      <c r="AD46">
        <v>0</v>
      </c>
      <c r="AE46" t="s">
        <v>2872</v>
      </c>
      <c r="AF46">
        <v>0</v>
      </c>
      <c r="AG46" t="s">
        <v>2873</v>
      </c>
      <c r="AH46" t="s">
        <v>795</v>
      </c>
      <c r="AI46">
        <v>0</v>
      </c>
      <c r="AJ46">
        <v>0</v>
      </c>
    </row>
    <row r="47" spans="1:37" hidden="1">
      <c r="A47" t="s">
        <v>2917</v>
      </c>
      <c r="B47">
        <v>1285579618</v>
      </c>
      <c r="C47" t="s">
        <v>795</v>
      </c>
      <c r="D47">
        <v>1</v>
      </c>
      <c r="E47">
        <v>0</v>
      </c>
      <c r="F47" t="s">
        <v>2869</v>
      </c>
      <c r="G47" t="s">
        <v>2870</v>
      </c>
      <c r="H47" s="215">
        <v>44135.475721875002</v>
      </c>
      <c r="I47" s="215">
        <v>44135.475721875002</v>
      </c>
      <c r="J47">
        <v>0</v>
      </c>
      <c r="K47">
        <v>0</v>
      </c>
      <c r="L47">
        <v>0</v>
      </c>
      <c r="M47">
        <v>0</v>
      </c>
      <c r="N47" t="s">
        <v>795</v>
      </c>
      <c r="O47">
        <v>6</v>
      </c>
      <c r="P47">
        <v>0</v>
      </c>
      <c r="Q47">
        <v>1</v>
      </c>
      <c r="R47">
        <v>0</v>
      </c>
      <c r="S47">
        <v>0</v>
      </c>
      <c r="T47">
        <v>0</v>
      </c>
      <c r="U47">
        <v>0</v>
      </c>
      <c r="V47">
        <v>0</v>
      </c>
      <c r="W47">
        <v>0</v>
      </c>
      <c r="X47">
        <v>0</v>
      </c>
      <c r="Y47">
        <v>0</v>
      </c>
      <c r="Z47">
        <v>0</v>
      </c>
      <c r="AA47" t="s">
        <v>2871</v>
      </c>
      <c r="AB47">
        <v>0</v>
      </c>
      <c r="AC47">
        <v>0</v>
      </c>
      <c r="AD47">
        <v>0</v>
      </c>
      <c r="AE47" t="s">
        <v>2872</v>
      </c>
      <c r="AF47">
        <v>0</v>
      </c>
      <c r="AG47" t="s">
        <v>2873</v>
      </c>
      <c r="AH47" t="s">
        <v>795</v>
      </c>
      <c r="AI47">
        <v>0</v>
      </c>
      <c r="AJ47">
        <v>0</v>
      </c>
    </row>
    <row r="48" spans="1:37" hidden="1">
      <c r="A48" t="s">
        <v>2918</v>
      </c>
      <c r="B48">
        <v>1298103665</v>
      </c>
      <c r="C48" t="s">
        <v>795</v>
      </c>
      <c r="D48">
        <v>1</v>
      </c>
      <c r="E48">
        <v>0</v>
      </c>
      <c r="F48" t="s">
        <v>2869</v>
      </c>
      <c r="G48" t="s">
        <v>2870</v>
      </c>
      <c r="H48" s="215">
        <v>44168.403230520831</v>
      </c>
      <c r="I48" s="215">
        <v>44298.352680752316</v>
      </c>
      <c r="J48">
        <v>0</v>
      </c>
      <c r="K48">
        <v>0</v>
      </c>
      <c r="L48">
        <v>0</v>
      </c>
      <c r="M48">
        <v>0</v>
      </c>
      <c r="N48" t="s">
        <v>795</v>
      </c>
      <c r="O48">
        <v>32</v>
      </c>
      <c r="P48">
        <v>0</v>
      </c>
      <c r="Q48">
        <v>1</v>
      </c>
      <c r="R48">
        <v>0</v>
      </c>
      <c r="S48">
        <v>0</v>
      </c>
      <c r="T48">
        <v>0</v>
      </c>
      <c r="U48">
        <v>0</v>
      </c>
      <c r="V48">
        <v>0</v>
      </c>
      <c r="W48">
        <v>0</v>
      </c>
      <c r="X48">
        <v>0</v>
      </c>
      <c r="Y48">
        <v>0</v>
      </c>
      <c r="Z48">
        <v>0</v>
      </c>
      <c r="AA48" t="s">
        <v>2871</v>
      </c>
      <c r="AB48">
        <v>0</v>
      </c>
      <c r="AC48">
        <v>0</v>
      </c>
      <c r="AD48">
        <v>0</v>
      </c>
      <c r="AE48" t="s">
        <v>2872</v>
      </c>
      <c r="AF48">
        <v>0</v>
      </c>
      <c r="AG48" t="s">
        <v>2873</v>
      </c>
      <c r="AH48" t="s">
        <v>795</v>
      </c>
      <c r="AI48">
        <v>0</v>
      </c>
      <c r="AJ48">
        <v>0</v>
      </c>
    </row>
    <row r="49" spans="1:37" hidden="1">
      <c r="A49" t="s">
        <v>2919</v>
      </c>
      <c r="B49">
        <v>1301579675</v>
      </c>
      <c r="C49" t="s">
        <v>795</v>
      </c>
      <c r="D49">
        <v>1</v>
      </c>
      <c r="E49">
        <v>0</v>
      </c>
      <c r="F49" t="s">
        <v>2869</v>
      </c>
      <c r="G49" t="s">
        <v>2870</v>
      </c>
      <c r="H49" s="215">
        <v>44135.475722372685</v>
      </c>
      <c r="I49" s="215">
        <v>44135.475722372685</v>
      </c>
      <c r="J49">
        <v>0</v>
      </c>
      <c r="K49">
        <v>0</v>
      </c>
      <c r="L49">
        <v>0</v>
      </c>
      <c r="M49">
        <v>0</v>
      </c>
      <c r="N49" t="s">
        <v>795</v>
      </c>
      <c r="O49">
        <v>6</v>
      </c>
      <c r="P49">
        <v>0</v>
      </c>
      <c r="Q49">
        <v>1</v>
      </c>
      <c r="R49">
        <v>0</v>
      </c>
      <c r="S49">
        <v>0</v>
      </c>
      <c r="T49">
        <v>0</v>
      </c>
      <c r="U49">
        <v>0</v>
      </c>
      <c r="V49">
        <v>0</v>
      </c>
      <c r="W49">
        <v>0</v>
      </c>
      <c r="X49">
        <v>0</v>
      </c>
      <c r="Y49">
        <v>0</v>
      </c>
      <c r="Z49">
        <v>0</v>
      </c>
      <c r="AA49" t="s">
        <v>2871</v>
      </c>
      <c r="AB49">
        <v>0</v>
      </c>
      <c r="AC49">
        <v>0</v>
      </c>
      <c r="AD49">
        <v>0</v>
      </c>
      <c r="AE49" t="s">
        <v>2872</v>
      </c>
      <c r="AF49">
        <v>0</v>
      </c>
      <c r="AG49" t="s">
        <v>2873</v>
      </c>
      <c r="AH49" t="s">
        <v>795</v>
      </c>
      <c r="AI49">
        <v>0</v>
      </c>
      <c r="AJ49">
        <v>0</v>
      </c>
    </row>
    <row r="50" spans="1:37" hidden="1">
      <c r="A50" t="s">
        <v>2920</v>
      </c>
      <c r="B50">
        <v>1317579732</v>
      </c>
      <c r="C50" t="s">
        <v>795</v>
      </c>
      <c r="D50">
        <v>1</v>
      </c>
      <c r="E50">
        <v>0</v>
      </c>
      <c r="F50" t="s">
        <v>2869</v>
      </c>
      <c r="G50" t="s">
        <v>2870</v>
      </c>
      <c r="H50" s="215">
        <v>44135.475722916664</v>
      </c>
      <c r="I50" s="215">
        <v>44298.352680868054</v>
      </c>
      <c r="J50">
        <v>0</v>
      </c>
      <c r="K50">
        <v>0</v>
      </c>
      <c r="L50">
        <v>0</v>
      </c>
      <c r="M50">
        <v>0</v>
      </c>
      <c r="N50" t="s">
        <v>795</v>
      </c>
      <c r="O50">
        <v>13</v>
      </c>
      <c r="P50">
        <v>0</v>
      </c>
      <c r="Q50">
        <v>1</v>
      </c>
      <c r="R50">
        <v>0</v>
      </c>
      <c r="S50">
        <v>0</v>
      </c>
      <c r="T50">
        <v>0</v>
      </c>
      <c r="U50">
        <v>0</v>
      </c>
      <c r="V50">
        <v>0</v>
      </c>
      <c r="W50">
        <v>0</v>
      </c>
      <c r="X50">
        <v>0</v>
      </c>
      <c r="Y50">
        <v>0</v>
      </c>
      <c r="Z50">
        <v>0</v>
      </c>
      <c r="AA50" t="s">
        <v>2871</v>
      </c>
      <c r="AB50">
        <v>0</v>
      </c>
      <c r="AC50">
        <v>0</v>
      </c>
      <c r="AD50">
        <v>0</v>
      </c>
      <c r="AE50" t="s">
        <v>2872</v>
      </c>
      <c r="AF50">
        <v>0</v>
      </c>
      <c r="AG50" t="s">
        <v>2873</v>
      </c>
      <c r="AH50" t="s">
        <v>795</v>
      </c>
      <c r="AI50">
        <v>0</v>
      </c>
      <c r="AJ50">
        <v>0</v>
      </c>
    </row>
    <row r="51" spans="1:37" hidden="1">
      <c r="A51" t="s">
        <v>2921</v>
      </c>
      <c r="B51">
        <v>1333579789</v>
      </c>
      <c r="C51" t="s">
        <v>795</v>
      </c>
      <c r="D51">
        <v>1</v>
      </c>
      <c r="E51">
        <v>0</v>
      </c>
      <c r="F51" t="s">
        <v>2869</v>
      </c>
      <c r="G51" t="s">
        <v>2870</v>
      </c>
      <c r="H51" s="215">
        <v>44135.475723148149</v>
      </c>
      <c r="I51" s="215">
        <v>44198.256246261575</v>
      </c>
      <c r="J51">
        <v>0</v>
      </c>
      <c r="K51">
        <v>0</v>
      </c>
      <c r="L51">
        <v>0</v>
      </c>
      <c r="M51">
        <v>0</v>
      </c>
      <c r="N51" t="s">
        <v>795</v>
      </c>
      <c r="O51">
        <v>11</v>
      </c>
      <c r="P51">
        <v>0</v>
      </c>
      <c r="Q51">
        <v>1</v>
      </c>
      <c r="R51">
        <v>0</v>
      </c>
      <c r="S51">
        <v>0</v>
      </c>
      <c r="T51">
        <v>0</v>
      </c>
      <c r="U51">
        <v>0</v>
      </c>
      <c r="V51">
        <v>0</v>
      </c>
      <c r="W51">
        <v>0</v>
      </c>
      <c r="X51">
        <v>0</v>
      </c>
      <c r="Y51">
        <v>0</v>
      </c>
      <c r="Z51">
        <v>0</v>
      </c>
      <c r="AA51" t="s">
        <v>2871</v>
      </c>
      <c r="AB51">
        <v>0</v>
      </c>
      <c r="AC51">
        <v>0</v>
      </c>
      <c r="AD51">
        <v>0</v>
      </c>
      <c r="AE51" t="s">
        <v>2872</v>
      </c>
      <c r="AF51">
        <v>0</v>
      </c>
      <c r="AG51" t="s">
        <v>2873</v>
      </c>
      <c r="AH51" t="s">
        <v>795</v>
      </c>
      <c r="AI51">
        <v>0</v>
      </c>
      <c r="AJ51">
        <v>0</v>
      </c>
    </row>
    <row r="52" spans="1:37">
      <c r="A52" s="358" t="s">
        <v>2905</v>
      </c>
      <c r="B52">
        <v>1077578877</v>
      </c>
      <c r="C52" t="s">
        <v>795</v>
      </c>
      <c r="D52">
        <v>1</v>
      </c>
      <c r="E52">
        <v>0</v>
      </c>
      <c r="F52" t="s">
        <v>2869</v>
      </c>
      <c r="G52" t="s">
        <v>2870</v>
      </c>
      <c r="H52" s="215">
        <v>44135.475651469904</v>
      </c>
      <c r="I52" s="215">
        <v>44146.74075853009</v>
      </c>
      <c r="J52">
        <v>0</v>
      </c>
      <c r="K52">
        <v>0</v>
      </c>
      <c r="L52">
        <v>0</v>
      </c>
      <c r="M52">
        <v>0</v>
      </c>
      <c r="N52" t="s">
        <v>795</v>
      </c>
      <c r="O52">
        <v>11</v>
      </c>
      <c r="P52">
        <v>0</v>
      </c>
      <c r="Q52">
        <v>1</v>
      </c>
      <c r="R52">
        <v>0</v>
      </c>
      <c r="S52">
        <v>0</v>
      </c>
      <c r="T52">
        <v>0</v>
      </c>
      <c r="U52">
        <v>0</v>
      </c>
      <c r="V52">
        <v>0</v>
      </c>
      <c r="W52">
        <v>0</v>
      </c>
      <c r="X52">
        <v>0</v>
      </c>
      <c r="Y52">
        <v>0</v>
      </c>
      <c r="Z52">
        <v>0</v>
      </c>
      <c r="AA52" t="s">
        <v>2871</v>
      </c>
      <c r="AB52">
        <v>0</v>
      </c>
      <c r="AC52">
        <v>0</v>
      </c>
      <c r="AD52">
        <v>0</v>
      </c>
      <c r="AE52" t="s">
        <v>2872</v>
      </c>
      <c r="AF52">
        <v>0</v>
      </c>
      <c r="AG52" t="s">
        <v>2873</v>
      </c>
      <c r="AH52" t="s">
        <v>795</v>
      </c>
      <c r="AI52">
        <v>0</v>
      </c>
      <c r="AJ52">
        <v>0</v>
      </c>
      <c r="AK52" s="304" t="str">
        <f>CONCATENATE("cnDatabase.Execute ""DELETE FROM ",A52)</f>
        <v>cnDatabase.Execute "DELETE FROM GeneralMaster</v>
      </c>
    </row>
    <row r="53" spans="1:37" hidden="1">
      <c r="A53" t="s">
        <v>2923</v>
      </c>
      <c r="B53">
        <v>1365579903</v>
      </c>
      <c r="C53" t="s">
        <v>795</v>
      </c>
      <c r="D53">
        <v>1</v>
      </c>
      <c r="E53">
        <v>0</v>
      </c>
      <c r="F53" t="s">
        <v>2869</v>
      </c>
      <c r="G53" t="s">
        <v>2870</v>
      </c>
      <c r="H53" s="215">
        <v>44135.475745173608</v>
      </c>
      <c r="I53" s="215">
        <v>44135.475745173608</v>
      </c>
      <c r="J53">
        <v>0</v>
      </c>
      <c r="K53">
        <v>0</v>
      </c>
      <c r="L53">
        <v>0</v>
      </c>
      <c r="M53">
        <v>0</v>
      </c>
      <c r="N53" t="s">
        <v>795</v>
      </c>
      <c r="O53">
        <v>8</v>
      </c>
      <c r="P53">
        <v>0</v>
      </c>
      <c r="Q53">
        <v>1</v>
      </c>
      <c r="R53">
        <v>0</v>
      </c>
      <c r="S53">
        <v>0</v>
      </c>
      <c r="T53">
        <v>0</v>
      </c>
      <c r="U53">
        <v>0</v>
      </c>
      <c r="V53">
        <v>0</v>
      </c>
      <c r="W53">
        <v>0</v>
      </c>
      <c r="X53">
        <v>0</v>
      </c>
      <c r="Y53">
        <v>0</v>
      </c>
      <c r="Z53">
        <v>0</v>
      </c>
      <c r="AA53" t="s">
        <v>2871</v>
      </c>
      <c r="AB53">
        <v>0</v>
      </c>
      <c r="AC53">
        <v>0</v>
      </c>
      <c r="AD53">
        <v>0</v>
      </c>
      <c r="AE53" t="s">
        <v>2872</v>
      </c>
      <c r="AF53">
        <v>0</v>
      </c>
      <c r="AG53" t="s">
        <v>2873</v>
      </c>
      <c r="AH53" t="s">
        <v>795</v>
      </c>
      <c r="AI53">
        <v>0</v>
      </c>
      <c r="AJ53">
        <v>0</v>
      </c>
    </row>
    <row r="54" spans="1:37" hidden="1">
      <c r="A54" t="s">
        <v>2924</v>
      </c>
      <c r="B54">
        <v>1381579960</v>
      </c>
      <c r="C54" t="s">
        <v>795</v>
      </c>
      <c r="D54">
        <v>1</v>
      </c>
      <c r="E54">
        <v>0</v>
      </c>
      <c r="F54" t="s">
        <v>2869</v>
      </c>
      <c r="G54" t="s">
        <v>2870</v>
      </c>
      <c r="H54" s="215">
        <v>44135.475746412034</v>
      </c>
      <c r="I54" s="215">
        <v>44298.352680902775</v>
      </c>
      <c r="J54">
        <v>0</v>
      </c>
      <c r="K54">
        <v>0</v>
      </c>
      <c r="L54">
        <v>0</v>
      </c>
      <c r="M54">
        <v>0</v>
      </c>
      <c r="N54" t="s">
        <v>795</v>
      </c>
      <c r="O54">
        <v>17</v>
      </c>
      <c r="P54">
        <v>0</v>
      </c>
      <c r="Q54">
        <v>1</v>
      </c>
      <c r="R54">
        <v>0</v>
      </c>
      <c r="S54">
        <v>0</v>
      </c>
      <c r="T54">
        <v>0</v>
      </c>
      <c r="U54">
        <v>0</v>
      </c>
      <c r="V54">
        <v>0</v>
      </c>
      <c r="W54">
        <v>0</v>
      </c>
      <c r="X54">
        <v>0</v>
      </c>
      <c r="Y54">
        <v>0</v>
      </c>
      <c r="Z54">
        <v>0</v>
      </c>
      <c r="AA54" t="s">
        <v>2871</v>
      </c>
      <c r="AB54">
        <v>0</v>
      </c>
      <c r="AC54">
        <v>0</v>
      </c>
      <c r="AD54">
        <v>0</v>
      </c>
      <c r="AE54" t="s">
        <v>2872</v>
      </c>
      <c r="AF54">
        <v>0</v>
      </c>
      <c r="AG54" t="s">
        <v>2873</v>
      </c>
      <c r="AH54" t="s">
        <v>795</v>
      </c>
      <c r="AI54">
        <v>0</v>
      </c>
      <c r="AJ54">
        <v>0</v>
      </c>
    </row>
    <row r="55" spans="1:37" hidden="1">
      <c r="A55" t="s">
        <v>2925</v>
      </c>
      <c r="B55">
        <v>1397580017</v>
      </c>
      <c r="C55" t="s">
        <v>795</v>
      </c>
      <c r="D55">
        <v>1</v>
      </c>
      <c r="E55">
        <v>0</v>
      </c>
      <c r="F55" t="s">
        <v>2869</v>
      </c>
      <c r="G55" t="s">
        <v>2870</v>
      </c>
      <c r="H55" s="215">
        <v>44135.475746759257</v>
      </c>
      <c r="I55" s="215">
        <v>44135.475746759257</v>
      </c>
      <c r="J55">
        <v>0</v>
      </c>
      <c r="K55">
        <v>0</v>
      </c>
      <c r="L55">
        <v>0</v>
      </c>
      <c r="M55">
        <v>0</v>
      </c>
      <c r="N55" t="s">
        <v>795</v>
      </c>
      <c r="O55">
        <v>11</v>
      </c>
      <c r="P55">
        <v>0</v>
      </c>
      <c r="Q55">
        <v>1</v>
      </c>
      <c r="R55">
        <v>0</v>
      </c>
      <c r="S55">
        <v>0</v>
      </c>
      <c r="T55">
        <v>0</v>
      </c>
      <c r="U55">
        <v>0</v>
      </c>
      <c r="V55">
        <v>0</v>
      </c>
      <c r="W55">
        <v>0</v>
      </c>
      <c r="X55">
        <v>0</v>
      </c>
      <c r="Y55">
        <v>0</v>
      </c>
      <c r="Z55">
        <v>0</v>
      </c>
      <c r="AA55" t="s">
        <v>2871</v>
      </c>
      <c r="AB55">
        <v>0</v>
      </c>
      <c r="AC55">
        <v>0</v>
      </c>
      <c r="AD55">
        <v>0</v>
      </c>
      <c r="AE55" t="s">
        <v>2872</v>
      </c>
      <c r="AF55">
        <v>0</v>
      </c>
      <c r="AG55" t="s">
        <v>2873</v>
      </c>
      <c r="AH55" t="s">
        <v>795</v>
      </c>
      <c r="AI55">
        <v>0</v>
      </c>
      <c r="AJ55">
        <v>0</v>
      </c>
    </row>
    <row r="56" spans="1:37" hidden="1">
      <c r="A56" t="s">
        <v>2926</v>
      </c>
      <c r="B56">
        <v>1413580074</v>
      </c>
      <c r="C56" t="s">
        <v>795</v>
      </c>
      <c r="D56">
        <v>1</v>
      </c>
      <c r="E56">
        <v>0</v>
      </c>
      <c r="F56" t="s">
        <v>2869</v>
      </c>
      <c r="G56" t="s">
        <v>2870</v>
      </c>
      <c r="H56" s="215">
        <v>44135.475747187498</v>
      </c>
      <c r="I56" s="215">
        <v>44350.272270370369</v>
      </c>
      <c r="J56">
        <v>0</v>
      </c>
      <c r="K56">
        <v>0</v>
      </c>
      <c r="L56">
        <v>0</v>
      </c>
      <c r="M56">
        <v>1</v>
      </c>
      <c r="N56" t="s">
        <v>795</v>
      </c>
      <c r="O56">
        <v>34</v>
      </c>
      <c r="P56">
        <v>0</v>
      </c>
      <c r="Q56">
        <v>1</v>
      </c>
      <c r="R56">
        <v>0</v>
      </c>
      <c r="S56">
        <v>0</v>
      </c>
      <c r="T56">
        <v>0</v>
      </c>
      <c r="U56">
        <v>0</v>
      </c>
      <c r="V56">
        <v>0</v>
      </c>
      <c r="W56">
        <v>0</v>
      </c>
      <c r="X56">
        <v>0</v>
      </c>
      <c r="Y56">
        <v>0</v>
      </c>
      <c r="Z56">
        <v>0</v>
      </c>
      <c r="AA56" t="s">
        <v>2871</v>
      </c>
      <c r="AB56">
        <v>0</v>
      </c>
      <c r="AC56">
        <v>0</v>
      </c>
      <c r="AD56">
        <v>0</v>
      </c>
      <c r="AE56" t="s">
        <v>2872</v>
      </c>
      <c r="AF56">
        <v>0</v>
      </c>
      <c r="AG56" t="s">
        <v>2873</v>
      </c>
      <c r="AH56" t="s">
        <v>795</v>
      </c>
      <c r="AI56">
        <v>0</v>
      </c>
      <c r="AJ56">
        <v>0</v>
      </c>
    </row>
    <row r="57" spans="1:37" hidden="1">
      <c r="A57" t="s">
        <v>2927</v>
      </c>
      <c r="B57">
        <v>1429580131</v>
      </c>
      <c r="C57" t="s">
        <v>795</v>
      </c>
      <c r="D57">
        <v>1</v>
      </c>
      <c r="E57">
        <v>0</v>
      </c>
      <c r="F57" t="s">
        <v>2869</v>
      </c>
      <c r="G57" t="s">
        <v>2870</v>
      </c>
      <c r="H57" s="215">
        <v>44135.475747766206</v>
      </c>
      <c r="I57" s="215">
        <v>44135.475747766206</v>
      </c>
      <c r="J57">
        <v>0</v>
      </c>
      <c r="K57">
        <v>0</v>
      </c>
      <c r="L57">
        <v>0</v>
      </c>
      <c r="M57">
        <v>0</v>
      </c>
      <c r="N57" t="s">
        <v>795</v>
      </c>
      <c r="O57">
        <v>6</v>
      </c>
      <c r="P57">
        <v>0</v>
      </c>
      <c r="Q57">
        <v>1</v>
      </c>
      <c r="R57">
        <v>0</v>
      </c>
      <c r="S57">
        <v>0</v>
      </c>
      <c r="T57">
        <v>0</v>
      </c>
      <c r="U57">
        <v>0</v>
      </c>
      <c r="V57">
        <v>0</v>
      </c>
      <c r="W57">
        <v>0</v>
      </c>
      <c r="X57">
        <v>0</v>
      </c>
      <c r="Y57">
        <v>0</v>
      </c>
      <c r="Z57">
        <v>0</v>
      </c>
      <c r="AA57" t="s">
        <v>2871</v>
      </c>
      <c r="AB57">
        <v>0</v>
      </c>
      <c r="AC57">
        <v>0</v>
      </c>
      <c r="AD57">
        <v>0</v>
      </c>
      <c r="AE57" t="s">
        <v>2872</v>
      </c>
      <c r="AF57">
        <v>0</v>
      </c>
      <c r="AG57" t="s">
        <v>2873</v>
      </c>
      <c r="AH57" t="s">
        <v>795</v>
      </c>
      <c r="AI57">
        <v>0</v>
      </c>
      <c r="AJ57">
        <v>0</v>
      </c>
    </row>
    <row r="58" spans="1:37" hidden="1">
      <c r="A58" t="s">
        <v>2928</v>
      </c>
      <c r="B58">
        <v>1445580188</v>
      </c>
      <c r="C58" t="s">
        <v>795</v>
      </c>
      <c r="D58">
        <v>1</v>
      </c>
      <c r="E58">
        <v>0</v>
      </c>
      <c r="F58" t="s">
        <v>2869</v>
      </c>
      <c r="G58" t="s">
        <v>2870</v>
      </c>
      <c r="H58" s="215">
        <v>44135.475770335652</v>
      </c>
      <c r="I58" s="215">
        <v>44298.352680937503</v>
      </c>
      <c r="J58">
        <v>0</v>
      </c>
      <c r="K58">
        <v>0</v>
      </c>
      <c r="L58">
        <v>0</v>
      </c>
      <c r="M58">
        <v>0</v>
      </c>
      <c r="N58" t="s">
        <v>795</v>
      </c>
      <c r="O58">
        <v>13</v>
      </c>
      <c r="P58">
        <v>0</v>
      </c>
      <c r="Q58">
        <v>1</v>
      </c>
      <c r="R58">
        <v>0</v>
      </c>
      <c r="S58">
        <v>0</v>
      </c>
      <c r="T58">
        <v>0</v>
      </c>
      <c r="U58">
        <v>0</v>
      </c>
      <c r="V58">
        <v>0</v>
      </c>
      <c r="W58">
        <v>0</v>
      </c>
      <c r="X58">
        <v>0</v>
      </c>
      <c r="Y58">
        <v>0</v>
      </c>
      <c r="Z58">
        <v>0</v>
      </c>
      <c r="AA58" t="s">
        <v>2871</v>
      </c>
      <c r="AB58">
        <v>0</v>
      </c>
      <c r="AC58">
        <v>0</v>
      </c>
      <c r="AD58">
        <v>0</v>
      </c>
      <c r="AE58" t="s">
        <v>2872</v>
      </c>
      <c r="AF58">
        <v>0</v>
      </c>
      <c r="AG58" t="s">
        <v>2873</v>
      </c>
      <c r="AH58" t="s">
        <v>795</v>
      </c>
      <c r="AI58">
        <v>0</v>
      </c>
      <c r="AJ58">
        <v>0</v>
      </c>
    </row>
    <row r="59" spans="1:37">
      <c r="A59" s="358" t="s">
        <v>2914</v>
      </c>
      <c r="B59">
        <v>1237579447</v>
      </c>
      <c r="C59" t="s">
        <v>795</v>
      </c>
      <c r="D59">
        <v>1</v>
      </c>
      <c r="E59">
        <v>0</v>
      </c>
      <c r="F59" t="s">
        <v>2869</v>
      </c>
      <c r="G59" t="s">
        <v>2870</v>
      </c>
      <c r="H59" s="215">
        <v>44135.475700347219</v>
      </c>
      <c r="I59" s="215">
        <v>44135.475700347219</v>
      </c>
      <c r="J59">
        <v>0</v>
      </c>
      <c r="K59">
        <v>0</v>
      </c>
      <c r="L59">
        <v>0</v>
      </c>
      <c r="M59">
        <v>0</v>
      </c>
      <c r="N59" t="s">
        <v>795</v>
      </c>
      <c r="O59">
        <v>10</v>
      </c>
      <c r="P59">
        <v>0</v>
      </c>
      <c r="Q59">
        <v>1</v>
      </c>
      <c r="R59">
        <v>0</v>
      </c>
      <c r="S59">
        <v>0</v>
      </c>
      <c r="T59">
        <v>0</v>
      </c>
      <c r="U59">
        <v>0</v>
      </c>
      <c r="V59">
        <v>0</v>
      </c>
      <c r="W59">
        <v>0</v>
      </c>
      <c r="X59">
        <v>0</v>
      </c>
      <c r="Y59">
        <v>0</v>
      </c>
      <c r="Z59">
        <v>0</v>
      </c>
      <c r="AA59" t="s">
        <v>2871</v>
      </c>
      <c r="AB59">
        <v>0</v>
      </c>
      <c r="AC59">
        <v>0</v>
      </c>
      <c r="AD59">
        <v>0</v>
      </c>
      <c r="AE59" t="s">
        <v>2872</v>
      </c>
      <c r="AF59">
        <v>0</v>
      </c>
      <c r="AG59" t="s">
        <v>2873</v>
      </c>
      <c r="AH59" t="s">
        <v>795</v>
      </c>
      <c r="AI59">
        <v>0</v>
      </c>
      <c r="AJ59">
        <v>0</v>
      </c>
      <c r="AK59" s="304" t="str">
        <f>CONCATENATE("cnDatabase.Execute ""DELETE FROM ",A59)</f>
        <v>cnDatabase.Execute "DELETE FROM OutsourceItemMaster</v>
      </c>
    </row>
    <row r="60" spans="1:37" hidden="1">
      <c r="A60" t="s">
        <v>2930</v>
      </c>
      <c r="B60">
        <v>1477580302</v>
      </c>
      <c r="C60" t="s">
        <v>795</v>
      </c>
      <c r="D60">
        <v>1</v>
      </c>
      <c r="E60">
        <v>0</v>
      </c>
      <c r="F60" t="s">
        <v>2869</v>
      </c>
      <c r="G60" t="s">
        <v>2870</v>
      </c>
      <c r="H60" s="215">
        <v>44135.475771261576</v>
      </c>
      <c r="I60" s="215">
        <v>44135.475771261576</v>
      </c>
      <c r="J60">
        <v>0</v>
      </c>
      <c r="K60">
        <v>0</v>
      </c>
      <c r="L60">
        <v>0</v>
      </c>
      <c r="M60">
        <v>0</v>
      </c>
      <c r="N60" t="s">
        <v>795</v>
      </c>
      <c r="O60">
        <v>3</v>
      </c>
      <c r="P60">
        <v>0</v>
      </c>
      <c r="Q60">
        <v>1</v>
      </c>
      <c r="R60">
        <v>0</v>
      </c>
      <c r="S60">
        <v>0</v>
      </c>
      <c r="T60">
        <v>0</v>
      </c>
      <c r="U60">
        <v>0</v>
      </c>
      <c r="V60">
        <v>0</v>
      </c>
      <c r="W60">
        <v>0</v>
      </c>
      <c r="X60">
        <v>0</v>
      </c>
      <c r="Y60">
        <v>0</v>
      </c>
      <c r="Z60">
        <v>0</v>
      </c>
      <c r="AA60" t="s">
        <v>2871</v>
      </c>
      <c r="AB60">
        <v>0</v>
      </c>
      <c r="AC60">
        <v>0</v>
      </c>
      <c r="AD60">
        <v>0</v>
      </c>
      <c r="AE60" t="s">
        <v>2872</v>
      </c>
      <c r="AF60">
        <v>0</v>
      </c>
      <c r="AG60" t="s">
        <v>2873</v>
      </c>
      <c r="AH60" t="s">
        <v>795</v>
      </c>
      <c r="AI60">
        <v>0</v>
      </c>
      <c r="AJ60">
        <v>0</v>
      </c>
    </row>
    <row r="61" spans="1:37" hidden="1">
      <c r="A61" t="s">
        <v>2931</v>
      </c>
      <c r="B61">
        <v>1493580359</v>
      </c>
      <c r="C61" t="s">
        <v>795</v>
      </c>
      <c r="D61">
        <v>1</v>
      </c>
      <c r="E61">
        <v>0</v>
      </c>
      <c r="F61" t="s">
        <v>2869</v>
      </c>
      <c r="G61" t="s">
        <v>2870</v>
      </c>
      <c r="H61" s="215">
        <v>44135.475771562502</v>
      </c>
      <c r="I61" s="215">
        <v>44298.352680983793</v>
      </c>
      <c r="J61">
        <v>0</v>
      </c>
      <c r="K61">
        <v>0</v>
      </c>
      <c r="L61">
        <v>0</v>
      </c>
      <c r="M61">
        <v>0</v>
      </c>
      <c r="N61" t="s">
        <v>795</v>
      </c>
      <c r="O61">
        <v>13</v>
      </c>
      <c r="P61">
        <v>0</v>
      </c>
      <c r="Q61">
        <v>1</v>
      </c>
      <c r="R61">
        <v>0</v>
      </c>
      <c r="S61">
        <v>0</v>
      </c>
      <c r="T61">
        <v>0</v>
      </c>
      <c r="U61">
        <v>0</v>
      </c>
      <c r="V61">
        <v>0</v>
      </c>
      <c r="W61">
        <v>0</v>
      </c>
      <c r="X61">
        <v>0</v>
      </c>
      <c r="Y61">
        <v>0</v>
      </c>
      <c r="Z61">
        <v>0</v>
      </c>
      <c r="AA61" t="s">
        <v>2871</v>
      </c>
      <c r="AB61">
        <v>0</v>
      </c>
      <c r="AC61">
        <v>0</v>
      </c>
      <c r="AD61">
        <v>0</v>
      </c>
      <c r="AE61" t="s">
        <v>2872</v>
      </c>
      <c r="AF61">
        <v>0</v>
      </c>
      <c r="AG61" t="s">
        <v>2873</v>
      </c>
      <c r="AH61" t="s">
        <v>795</v>
      </c>
      <c r="AI61">
        <v>0</v>
      </c>
      <c r="AJ61">
        <v>0</v>
      </c>
    </row>
    <row r="62" spans="1:37">
      <c r="A62" s="358" t="s">
        <v>2922</v>
      </c>
      <c r="B62">
        <v>1349579846</v>
      </c>
      <c r="C62" t="s">
        <v>795</v>
      </c>
      <c r="D62">
        <v>1</v>
      </c>
      <c r="E62">
        <v>0</v>
      </c>
      <c r="F62" t="s">
        <v>2869</v>
      </c>
      <c r="G62" t="s">
        <v>2870</v>
      </c>
      <c r="H62" s="215">
        <v>44135.475723692129</v>
      </c>
      <c r="I62" s="215">
        <v>44135.475723692129</v>
      </c>
      <c r="J62">
        <v>0</v>
      </c>
      <c r="K62">
        <v>0</v>
      </c>
      <c r="L62">
        <v>0</v>
      </c>
      <c r="M62">
        <v>0</v>
      </c>
      <c r="N62" t="s">
        <v>795</v>
      </c>
      <c r="O62">
        <v>25</v>
      </c>
      <c r="P62">
        <v>0</v>
      </c>
      <c r="Q62">
        <v>1</v>
      </c>
      <c r="R62">
        <v>0</v>
      </c>
      <c r="S62">
        <v>0</v>
      </c>
      <c r="T62">
        <v>0</v>
      </c>
      <c r="U62">
        <v>0</v>
      </c>
      <c r="V62">
        <v>0</v>
      </c>
      <c r="W62">
        <v>0</v>
      </c>
      <c r="X62">
        <v>0</v>
      </c>
      <c r="Y62">
        <v>0</v>
      </c>
      <c r="Z62">
        <v>0</v>
      </c>
      <c r="AA62" t="s">
        <v>2871</v>
      </c>
      <c r="AB62">
        <v>0</v>
      </c>
      <c r="AC62">
        <v>0</v>
      </c>
      <c r="AD62">
        <v>0</v>
      </c>
      <c r="AE62" t="s">
        <v>2872</v>
      </c>
      <c r="AF62">
        <v>0</v>
      </c>
      <c r="AG62" t="s">
        <v>2873</v>
      </c>
      <c r="AH62" t="s">
        <v>795</v>
      </c>
      <c r="AI62">
        <v>0</v>
      </c>
      <c r="AJ62">
        <v>0</v>
      </c>
      <c r="AK62" s="304" t="str">
        <f t="shared" ref="AK62:AK64" si="1">CONCATENATE("cnDatabase.Execute ""DELETE FROM ",A62)</f>
        <v>cnDatabase.Execute "DELETE FROM PaperMaster</v>
      </c>
    </row>
    <row r="63" spans="1:37">
      <c r="A63" s="441" t="s">
        <v>2929</v>
      </c>
      <c r="B63">
        <v>1461580245</v>
      </c>
      <c r="C63" t="s">
        <v>795</v>
      </c>
      <c r="D63">
        <v>1</v>
      </c>
      <c r="E63">
        <v>0</v>
      </c>
      <c r="F63" t="s">
        <v>2869</v>
      </c>
      <c r="G63" t="s">
        <v>2870</v>
      </c>
      <c r="H63" s="215">
        <v>44135.475770798614</v>
      </c>
      <c r="I63" s="215">
        <v>44135.475770798614</v>
      </c>
      <c r="J63">
        <v>0</v>
      </c>
      <c r="K63">
        <v>0</v>
      </c>
      <c r="L63">
        <v>0</v>
      </c>
      <c r="M63">
        <v>0</v>
      </c>
      <c r="N63" t="s">
        <v>795</v>
      </c>
      <c r="O63">
        <v>2</v>
      </c>
      <c r="P63">
        <v>0</v>
      </c>
      <c r="Q63">
        <v>1</v>
      </c>
      <c r="R63">
        <v>0</v>
      </c>
      <c r="S63">
        <v>0</v>
      </c>
      <c r="T63">
        <v>0</v>
      </c>
      <c r="U63">
        <v>0</v>
      </c>
      <c r="V63">
        <v>0</v>
      </c>
      <c r="W63">
        <v>0</v>
      </c>
      <c r="X63">
        <v>0</v>
      </c>
      <c r="Y63">
        <v>0</v>
      </c>
      <c r="Z63">
        <v>0</v>
      </c>
      <c r="AA63" t="s">
        <v>2871</v>
      </c>
      <c r="AB63">
        <v>0</v>
      </c>
      <c r="AC63">
        <v>0</v>
      </c>
      <c r="AD63">
        <v>0</v>
      </c>
      <c r="AE63" t="s">
        <v>2872</v>
      </c>
      <c r="AF63">
        <v>0</v>
      </c>
      <c r="AG63" t="s">
        <v>2873</v>
      </c>
      <c r="AH63" t="s">
        <v>795</v>
      </c>
      <c r="AI63">
        <v>0</v>
      </c>
      <c r="AJ63">
        <v>0</v>
      </c>
      <c r="AK63" s="304" t="str">
        <f t="shared" si="1"/>
        <v>cnDatabase.Execute "DELETE FROM SizeGroupChild</v>
      </c>
    </row>
    <row r="64" spans="1:37">
      <c r="A64" s="358" t="s">
        <v>2932</v>
      </c>
      <c r="B64">
        <v>1509580416</v>
      </c>
      <c r="C64" t="s">
        <v>795</v>
      </c>
      <c r="D64">
        <v>1</v>
      </c>
      <c r="E64">
        <v>0</v>
      </c>
      <c r="F64" t="s">
        <v>2869</v>
      </c>
      <c r="G64" t="s">
        <v>2870</v>
      </c>
      <c r="H64" s="215">
        <v>44135.475772025464</v>
      </c>
      <c r="I64" s="215">
        <v>44135.475772025464</v>
      </c>
      <c r="J64">
        <v>0</v>
      </c>
      <c r="K64">
        <v>0</v>
      </c>
      <c r="L64">
        <v>0</v>
      </c>
      <c r="M64">
        <v>0</v>
      </c>
      <c r="N64" t="s">
        <v>795</v>
      </c>
      <c r="O64">
        <v>13</v>
      </c>
      <c r="P64">
        <v>0</v>
      </c>
      <c r="Q64">
        <v>1</v>
      </c>
      <c r="R64">
        <v>0</v>
      </c>
      <c r="S64">
        <v>0</v>
      </c>
      <c r="T64">
        <v>0</v>
      </c>
      <c r="U64">
        <v>0</v>
      </c>
      <c r="V64">
        <v>0</v>
      </c>
      <c r="W64">
        <v>0</v>
      </c>
      <c r="X64">
        <v>0</v>
      </c>
      <c r="Y64">
        <v>0</v>
      </c>
      <c r="Z64">
        <v>0</v>
      </c>
      <c r="AA64" t="s">
        <v>2871</v>
      </c>
      <c r="AB64">
        <v>0</v>
      </c>
      <c r="AC64">
        <v>0</v>
      </c>
      <c r="AD64">
        <v>0</v>
      </c>
      <c r="AE64" t="s">
        <v>2872</v>
      </c>
      <c r="AF64">
        <v>0</v>
      </c>
      <c r="AG64" t="s">
        <v>2873</v>
      </c>
      <c r="AH64" t="s">
        <v>795</v>
      </c>
      <c r="AI64">
        <v>0</v>
      </c>
      <c r="AJ64">
        <v>0</v>
      </c>
      <c r="AK64" s="304" t="str">
        <f t="shared" si="1"/>
        <v>cnDatabase.Execute "DELETE FROM TaxMaster</v>
      </c>
    </row>
    <row r="65" spans="1:37" hidden="1">
      <c r="A65" t="s">
        <v>2935</v>
      </c>
      <c r="B65">
        <v>1541580530</v>
      </c>
      <c r="C65" t="s">
        <v>795</v>
      </c>
      <c r="D65">
        <v>1</v>
      </c>
      <c r="E65">
        <v>0</v>
      </c>
      <c r="F65" t="s">
        <v>2869</v>
      </c>
      <c r="G65" t="s">
        <v>2870</v>
      </c>
      <c r="H65" s="215">
        <v>44135.475793715275</v>
      </c>
      <c r="I65" s="215">
        <v>44135.475793715275</v>
      </c>
      <c r="J65">
        <v>0</v>
      </c>
      <c r="K65">
        <v>0</v>
      </c>
      <c r="L65">
        <v>0</v>
      </c>
      <c r="M65">
        <v>0</v>
      </c>
      <c r="N65" t="s">
        <v>795</v>
      </c>
      <c r="O65">
        <v>6</v>
      </c>
      <c r="P65">
        <v>0</v>
      </c>
      <c r="Q65">
        <v>1</v>
      </c>
      <c r="R65">
        <v>0</v>
      </c>
      <c r="S65">
        <v>0</v>
      </c>
      <c r="T65">
        <v>0</v>
      </c>
      <c r="U65">
        <v>0</v>
      </c>
      <c r="V65">
        <v>0</v>
      </c>
      <c r="W65">
        <v>0</v>
      </c>
      <c r="X65">
        <v>0</v>
      </c>
      <c r="Y65">
        <v>0</v>
      </c>
      <c r="Z65">
        <v>0</v>
      </c>
      <c r="AA65" t="s">
        <v>2871</v>
      </c>
      <c r="AB65">
        <v>0</v>
      </c>
      <c r="AC65">
        <v>0</v>
      </c>
      <c r="AD65">
        <v>0</v>
      </c>
      <c r="AE65" t="s">
        <v>2872</v>
      </c>
      <c r="AF65">
        <v>0</v>
      </c>
      <c r="AG65" t="s">
        <v>2873</v>
      </c>
      <c r="AH65" t="s">
        <v>795</v>
      </c>
      <c r="AI65">
        <v>0</v>
      </c>
      <c r="AJ65">
        <v>0</v>
      </c>
    </row>
    <row r="66" spans="1:37" hidden="1">
      <c r="A66" t="s">
        <v>2936</v>
      </c>
      <c r="B66">
        <v>1554104577</v>
      </c>
      <c r="C66" t="s">
        <v>795</v>
      </c>
      <c r="D66">
        <v>1</v>
      </c>
      <c r="E66">
        <v>0</v>
      </c>
      <c r="F66" t="s">
        <v>2869</v>
      </c>
      <c r="G66" t="s">
        <v>2870</v>
      </c>
      <c r="H66" s="215">
        <v>44170.47174857639</v>
      </c>
      <c r="I66" s="215">
        <v>44298.352680868054</v>
      </c>
      <c r="J66">
        <v>0</v>
      </c>
      <c r="K66">
        <v>0</v>
      </c>
      <c r="L66">
        <v>0</v>
      </c>
      <c r="M66">
        <v>1</v>
      </c>
      <c r="N66" t="s">
        <v>795</v>
      </c>
      <c r="O66">
        <v>18</v>
      </c>
      <c r="P66">
        <v>0</v>
      </c>
      <c r="Q66">
        <v>1</v>
      </c>
      <c r="R66">
        <v>0</v>
      </c>
      <c r="S66">
        <v>0</v>
      </c>
      <c r="T66">
        <v>0</v>
      </c>
      <c r="U66">
        <v>0</v>
      </c>
      <c r="V66">
        <v>0</v>
      </c>
      <c r="W66">
        <v>0</v>
      </c>
      <c r="X66">
        <v>0</v>
      </c>
      <c r="Y66">
        <v>0</v>
      </c>
      <c r="Z66">
        <v>0</v>
      </c>
      <c r="AA66" t="s">
        <v>2871</v>
      </c>
      <c r="AB66">
        <v>0</v>
      </c>
      <c r="AC66">
        <v>0</v>
      </c>
      <c r="AD66">
        <v>0</v>
      </c>
      <c r="AE66" t="s">
        <v>2872</v>
      </c>
      <c r="AF66">
        <v>0</v>
      </c>
      <c r="AG66" t="s">
        <v>2873</v>
      </c>
      <c r="AH66" t="s">
        <v>795</v>
      </c>
      <c r="AI66">
        <v>0</v>
      </c>
      <c r="AJ66">
        <v>0</v>
      </c>
    </row>
    <row r="67" spans="1:37" hidden="1">
      <c r="A67" t="s">
        <v>2937</v>
      </c>
      <c r="B67">
        <v>1557580587</v>
      </c>
      <c r="C67" t="s">
        <v>795</v>
      </c>
      <c r="D67">
        <v>1</v>
      </c>
      <c r="E67">
        <v>0</v>
      </c>
      <c r="F67" t="s">
        <v>2869</v>
      </c>
      <c r="G67" t="s">
        <v>2870</v>
      </c>
      <c r="H67" s="215">
        <v>44135.475794062499</v>
      </c>
      <c r="I67" s="215">
        <v>44135.475794062499</v>
      </c>
      <c r="J67">
        <v>0</v>
      </c>
      <c r="K67">
        <v>0</v>
      </c>
      <c r="L67">
        <v>0</v>
      </c>
      <c r="M67">
        <v>0</v>
      </c>
      <c r="N67" t="s">
        <v>795</v>
      </c>
      <c r="O67">
        <v>2</v>
      </c>
      <c r="P67">
        <v>0</v>
      </c>
      <c r="Q67">
        <v>1</v>
      </c>
      <c r="R67">
        <v>0</v>
      </c>
      <c r="S67">
        <v>0</v>
      </c>
      <c r="T67">
        <v>0</v>
      </c>
      <c r="U67">
        <v>0</v>
      </c>
      <c r="V67">
        <v>0</v>
      </c>
      <c r="W67">
        <v>0</v>
      </c>
      <c r="X67">
        <v>0</v>
      </c>
      <c r="Y67">
        <v>0</v>
      </c>
      <c r="Z67">
        <v>0</v>
      </c>
      <c r="AA67" t="s">
        <v>2871</v>
      </c>
      <c r="AB67">
        <v>0</v>
      </c>
      <c r="AC67">
        <v>0</v>
      </c>
      <c r="AD67">
        <v>0</v>
      </c>
      <c r="AE67" t="s">
        <v>2872</v>
      </c>
      <c r="AF67">
        <v>0</v>
      </c>
      <c r="AG67" t="s">
        <v>2873</v>
      </c>
      <c r="AH67" t="s">
        <v>795</v>
      </c>
      <c r="AI67">
        <v>0</v>
      </c>
      <c r="AJ67">
        <v>0</v>
      </c>
    </row>
    <row r="68" spans="1:37">
      <c r="A68" s="358" t="s">
        <v>2933</v>
      </c>
      <c r="B68">
        <v>1525580473</v>
      </c>
      <c r="C68" t="s">
        <v>795</v>
      </c>
      <c r="D68">
        <v>1</v>
      </c>
      <c r="E68">
        <v>0</v>
      </c>
      <c r="F68" t="s">
        <v>2869</v>
      </c>
      <c r="G68" t="s">
        <v>2870</v>
      </c>
      <c r="H68" s="215">
        <v>44135.475792094905</v>
      </c>
      <c r="I68" s="215">
        <v>44135.475792094905</v>
      </c>
      <c r="J68">
        <v>0</v>
      </c>
      <c r="K68">
        <v>0</v>
      </c>
      <c r="L68">
        <v>0</v>
      </c>
      <c r="M68">
        <v>0</v>
      </c>
      <c r="N68" t="s">
        <v>795</v>
      </c>
      <c r="O68">
        <v>13</v>
      </c>
      <c r="P68">
        <v>0</v>
      </c>
      <c r="Q68">
        <v>1</v>
      </c>
      <c r="R68">
        <v>0</v>
      </c>
      <c r="S68">
        <v>0</v>
      </c>
      <c r="T68">
        <v>0</v>
      </c>
      <c r="U68">
        <v>0</v>
      </c>
      <c r="V68">
        <v>0</v>
      </c>
      <c r="W68">
        <v>0</v>
      </c>
      <c r="X68">
        <v>0</v>
      </c>
      <c r="Y68">
        <v>0</v>
      </c>
      <c r="Z68">
        <v>0</v>
      </c>
      <c r="AA68" t="s">
        <v>2871</v>
      </c>
      <c r="AB68">
        <v>0</v>
      </c>
      <c r="AC68">
        <v>0</v>
      </c>
      <c r="AD68">
        <v>0</v>
      </c>
      <c r="AE68" t="s">
        <v>2872</v>
      </c>
      <c r="AF68">
        <v>0</v>
      </c>
      <c r="AG68" t="s">
        <v>2873</v>
      </c>
      <c r="AH68" t="s">
        <v>795</v>
      </c>
      <c r="AI68">
        <v>0</v>
      </c>
      <c r="AJ68">
        <v>0</v>
      </c>
      <c r="AK68" s="304" t="str">
        <f>CONCATENATE("cnDatabase.Execute ""DELETE FROM ",A68)</f>
        <v>cnDatabase.Execute "DELETE FROM TeamMemberMaster</v>
      </c>
    </row>
    <row r="69" spans="1:37" hidden="1">
      <c r="A69" t="s">
        <v>2939</v>
      </c>
      <c r="B69">
        <v>1586104691</v>
      </c>
      <c r="C69" t="s">
        <v>795</v>
      </c>
      <c r="D69">
        <v>1</v>
      </c>
      <c r="E69">
        <v>0</v>
      </c>
      <c r="F69" t="s">
        <v>2869</v>
      </c>
      <c r="G69" t="s">
        <v>2870</v>
      </c>
      <c r="H69" s="215">
        <v>44170.471748611111</v>
      </c>
      <c r="I69" s="215">
        <v>44170.471748645832</v>
      </c>
      <c r="J69">
        <v>0</v>
      </c>
      <c r="K69">
        <v>0</v>
      </c>
      <c r="L69">
        <v>0</v>
      </c>
      <c r="M69">
        <v>0</v>
      </c>
      <c r="N69" t="s">
        <v>795</v>
      </c>
      <c r="O69">
        <v>5</v>
      </c>
      <c r="P69">
        <v>0</v>
      </c>
      <c r="Q69">
        <v>1</v>
      </c>
      <c r="R69">
        <v>0</v>
      </c>
      <c r="S69">
        <v>0</v>
      </c>
      <c r="T69">
        <v>0</v>
      </c>
      <c r="U69">
        <v>0</v>
      </c>
      <c r="V69">
        <v>0</v>
      </c>
      <c r="W69">
        <v>0</v>
      </c>
      <c r="X69">
        <v>0</v>
      </c>
      <c r="Y69">
        <v>0</v>
      </c>
      <c r="Z69">
        <v>0</v>
      </c>
      <c r="AA69" t="s">
        <v>2871</v>
      </c>
      <c r="AB69">
        <v>0</v>
      </c>
      <c r="AC69">
        <v>0</v>
      </c>
      <c r="AD69">
        <v>0</v>
      </c>
      <c r="AE69" t="s">
        <v>2872</v>
      </c>
      <c r="AF69">
        <v>0</v>
      </c>
      <c r="AG69" t="s">
        <v>2873</v>
      </c>
      <c r="AH69" t="s">
        <v>795</v>
      </c>
      <c r="AI69">
        <v>0</v>
      </c>
      <c r="AJ69">
        <v>0</v>
      </c>
    </row>
    <row r="70" spans="1:37">
      <c r="A70" s="431" t="s">
        <v>2938</v>
      </c>
      <c r="B70">
        <v>1573580644</v>
      </c>
      <c r="C70" t="s">
        <v>795</v>
      </c>
      <c r="D70">
        <v>1</v>
      </c>
      <c r="E70">
        <v>0</v>
      </c>
      <c r="F70" t="s">
        <v>2869</v>
      </c>
      <c r="G70" t="s">
        <v>2870</v>
      </c>
      <c r="H70" s="215">
        <v>44135.475794409722</v>
      </c>
      <c r="I70" s="215">
        <v>44135.475794409722</v>
      </c>
      <c r="J70">
        <v>0</v>
      </c>
      <c r="K70">
        <v>0</v>
      </c>
      <c r="L70">
        <v>0</v>
      </c>
      <c r="M70">
        <v>0</v>
      </c>
      <c r="N70" t="s">
        <v>795</v>
      </c>
      <c r="O70">
        <v>11</v>
      </c>
      <c r="P70">
        <v>0</v>
      </c>
      <c r="Q70">
        <v>1</v>
      </c>
      <c r="R70">
        <v>0</v>
      </c>
      <c r="S70">
        <v>0</v>
      </c>
      <c r="T70">
        <v>0</v>
      </c>
      <c r="U70">
        <v>0</v>
      </c>
      <c r="V70">
        <v>0</v>
      </c>
      <c r="W70">
        <v>0</v>
      </c>
      <c r="X70">
        <v>0</v>
      </c>
      <c r="Y70">
        <v>0</v>
      </c>
      <c r="Z70">
        <v>0</v>
      </c>
      <c r="AA70" t="s">
        <v>2871</v>
      </c>
      <c r="AB70">
        <v>0</v>
      </c>
      <c r="AC70">
        <v>0</v>
      </c>
      <c r="AD70">
        <v>0</v>
      </c>
      <c r="AE70" t="s">
        <v>2872</v>
      </c>
      <c r="AF70">
        <v>0</v>
      </c>
      <c r="AG70" t="s">
        <v>2873</v>
      </c>
      <c r="AH70" t="s">
        <v>795</v>
      </c>
      <c r="AI70">
        <v>0</v>
      </c>
      <c r="AJ70">
        <v>0</v>
      </c>
      <c r="AK70" s="304" t="str">
        <f t="shared" ref="AK70:AK71" si="2">CONCATENATE("cnDatabase.Execute ""DELETE FROM ",A70)</f>
        <v>cnDatabase.Execute "DELETE FROM UserMaster</v>
      </c>
    </row>
    <row r="71" spans="1:37">
      <c r="A71" s="358" t="s">
        <v>2941</v>
      </c>
      <c r="B71">
        <v>1650104919</v>
      </c>
      <c r="C71" t="s">
        <v>795</v>
      </c>
      <c r="D71">
        <v>1</v>
      </c>
      <c r="E71">
        <v>0</v>
      </c>
      <c r="F71" t="s">
        <v>2869</v>
      </c>
      <c r="G71" t="s">
        <v>2870</v>
      </c>
      <c r="H71" s="215">
        <v>44181.252980787038</v>
      </c>
      <c r="I71" s="215">
        <v>44181.252993368056</v>
      </c>
      <c r="J71">
        <v>0</v>
      </c>
      <c r="K71">
        <v>0</v>
      </c>
      <c r="L71">
        <v>0</v>
      </c>
      <c r="M71">
        <v>0</v>
      </c>
      <c r="N71" t="s">
        <v>795</v>
      </c>
      <c r="O71">
        <v>6</v>
      </c>
      <c r="P71">
        <v>0</v>
      </c>
      <c r="Q71">
        <v>1</v>
      </c>
      <c r="R71">
        <v>0</v>
      </c>
      <c r="S71">
        <v>0</v>
      </c>
      <c r="T71">
        <v>0</v>
      </c>
      <c r="U71">
        <v>0</v>
      </c>
      <c r="V71">
        <v>0</v>
      </c>
      <c r="W71">
        <v>0</v>
      </c>
      <c r="X71">
        <v>0</v>
      </c>
      <c r="Y71">
        <v>0</v>
      </c>
      <c r="Z71">
        <v>0</v>
      </c>
      <c r="AA71" t="s">
        <v>2871</v>
      </c>
      <c r="AB71">
        <v>0</v>
      </c>
      <c r="AC71">
        <v>0</v>
      </c>
      <c r="AD71">
        <v>0</v>
      </c>
      <c r="AE71" t="s">
        <v>2872</v>
      </c>
      <c r="AF71">
        <v>0</v>
      </c>
      <c r="AG71" t="s">
        <v>2873</v>
      </c>
      <c r="AH71" t="s">
        <v>795</v>
      </c>
      <c r="AI71">
        <v>0</v>
      </c>
      <c r="AJ71">
        <v>0</v>
      </c>
      <c r="AK71" s="304" t="str">
        <f t="shared" si="2"/>
        <v>cnDatabase.Execute "DELETE FROM VchSeriesMaster</v>
      </c>
    </row>
    <row r="72" spans="1:37" hidden="1">
      <c r="A72" t="s">
        <v>2942</v>
      </c>
      <c r="B72">
        <v>1698105090</v>
      </c>
      <c r="C72" t="s">
        <v>795</v>
      </c>
      <c r="D72">
        <v>1</v>
      </c>
      <c r="E72">
        <v>0</v>
      </c>
      <c r="F72" t="s">
        <v>2869</v>
      </c>
      <c r="G72" t="s">
        <v>2870</v>
      </c>
      <c r="H72" s="215">
        <v>44181.278611608795</v>
      </c>
      <c r="I72" s="215">
        <v>44181.278611608795</v>
      </c>
      <c r="J72">
        <v>0</v>
      </c>
      <c r="K72">
        <v>0</v>
      </c>
      <c r="L72">
        <v>0</v>
      </c>
      <c r="M72">
        <v>1</v>
      </c>
      <c r="N72" t="s">
        <v>795</v>
      </c>
      <c r="O72">
        <v>9</v>
      </c>
      <c r="P72">
        <v>0</v>
      </c>
      <c r="Q72">
        <v>1</v>
      </c>
      <c r="R72">
        <v>0</v>
      </c>
      <c r="S72">
        <v>0</v>
      </c>
      <c r="T72">
        <v>0</v>
      </c>
      <c r="U72">
        <v>0</v>
      </c>
      <c r="V72">
        <v>0</v>
      </c>
      <c r="W72">
        <v>0</v>
      </c>
      <c r="X72">
        <v>0</v>
      </c>
      <c r="Y72">
        <v>0</v>
      </c>
      <c r="Z72">
        <v>0</v>
      </c>
      <c r="AA72" t="s">
        <v>2871</v>
      </c>
      <c r="AB72">
        <v>0</v>
      </c>
      <c r="AC72">
        <v>0</v>
      </c>
      <c r="AD72">
        <v>0</v>
      </c>
      <c r="AE72" t="s">
        <v>2872</v>
      </c>
      <c r="AF72">
        <v>0</v>
      </c>
      <c r="AG72" t="s">
        <v>2873</v>
      </c>
      <c r="AH72" t="s">
        <v>795</v>
      </c>
      <c r="AI72">
        <v>0</v>
      </c>
      <c r="AJ72">
        <v>0</v>
      </c>
    </row>
    <row r="73" spans="1:37" hidden="1">
      <c r="A73" t="s">
        <v>2943</v>
      </c>
      <c r="B73">
        <v>1746105261</v>
      </c>
      <c r="C73" t="s">
        <v>795</v>
      </c>
      <c r="D73">
        <v>1</v>
      </c>
      <c r="E73">
        <v>0</v>
      </c>
      <c r="F73" t="s">
        <v>2869</v>
      </c>
      <c r="G73" t="s">
        <v>2870</v>
      </c>
      <c r="H73" s="215">
        <v>44181.290436030089</v>
      </c>
      <c r="I73" s="215">
        <v>44217.454657256945</v>
      </c>
      <c r="J73">
        <v>0</v>
      </c>
      <c r="K73">
        <v>0</v>
      </c>
      <c r="L73">
        <v>0</v>
      </c>
      <c r="M73">
        <v>0</v>
      </c>
      <c r="N73" t="s">
        <v>795</v>
      </c>
      <c r="O73">
        <v>8</v>
      </c>
      <c r="P73">
        <v>0</v>
      </c>
      <c r="Q73">
        <v>1</v>
      </c>
      <c r="R73">
        <v>0</v>
      </c>
      <c r="S73">
        <v>0</v>
      </c>
      <c r="T73">
        <v>0</v>
      </c>
      <c r="U73">
        <v>0</v>
      </c>
      <c r="V73">
        <v>0</v>
      </c>
      <c r="W73">
        <v>0</v>
      </c>
      <c r="X73">
        <v>0</v>
      </c>
      <c r="Y73">
        <v>0</v>
      </c>
      <c r="Z73">
        <v>0</v>
      </c>
      <c r="AA73" t="s">
        <v>2871</v>
      </c>
      <c r="AB73">
        <v>0</v>
      </c>
      <c r="AC73">
        <v>0</v>
      </c>
      <c r="AD73">
        <v>0</v>
      </c>
      <c r="AE73" t="s">
        <v>2872</v>
      </c>
      <c r="AF73">
        <v>0</v>
      </c>
      <c r="AG73" t="s">
        <v>2873</v>
      </c>
      <c r="AH73" t="s">
        <v>795</v>
      </c>
      <c r="AI73">
        <v>0</v>
      </c>
      <c r="AJ73">
        <v>0</v>
      </c>
    </row>
    <row r="74" spans="1:37" hidden="1">
      <c r="A74" t="s">
        <v>2944</v>
      </c>
      <c r="B74">
        <v>1954106002</v>
      </c>
      <c r="C74" t="s">
        <v>795</v>
      </c>
      <c r="D74">
        <v>1</v>
      </c>
      <c r="E74">
        <v>0</v>
      </c>
      <c r="F74" t="s">
        <v>2869</v>
      </c>
      <c r="G74" t="s">
        <v>2870</v>
      </c>
      <c r="H74" s="215">
        <v>44182.526210185184</v>
      </c>
      <c r="I74" s="215">
        <v>44182.526210185184</v>
      </c>
      <c r="J74">
        <v>0</v>
      </c>
      <c r="K74">
        <v>0</v>
      </c>
      <c r="L74">
        <v>0</v>
      </c>
      <c r="M74">
        <v>1</v>
      </c>
      <c r="N74" t="s">
        <v>795</v>
      </c>
      <c r="O74">
        <v>5</v>
      </c>
      <c r="P74">
        <v>0</v>
      </c>
      <c r="Q74">
        <v>1</v>
      </c>
      <c r="R74">
        <v>0</v>
      </c>
      <c r="S74">
        <v>0</v>
      </c>
      <c r="T74">
        <v>0</v>
      </c>
      <c r="U74">
        <v>0</v>
      </c>
      <c r="V74">
        <v>0</v>
      </c>
      <c r="W74">
        <v>0</v>
      </c>
      <c r="X74">
        <v>0</v>
      </c>
      <c r="Y74">
        <v>0</v>
      </c>
      <c r="Z74">
        <v>0</v>
      </c>
      <c r="AA74" t="s">
        <v>2871</v>
      </c>
      <c r="AB74">
        <v>0</v>
      </c>
      <c r="AC74">
        <v>0</v>
      </c>
      <c r="AD74">
        <v>0</v>
      </c>
      <c r="AE74" t="s">
        <v>2872</v>
      </c>
      <c r="AF74">
        <v>0</v>
      </c>
      <c r="AG74" t="s">
        <v>2873</v>
      </c>
      <c r="AH74" t="s">
        <v>795</v>
      </c>
      <c r="AI74">
        <v>0</v>
      </c>
      <c r="AJ74">
        <v>0</v>
      </c>
    </row>
  </sheetData>
  <autoFilter ref="A1:AJ74" xr:uid="{C0058885-6DAE-4444-A8B8-ABE9667370B8}">
    <filterColumn colId="0">
      <colorFilter dxfId="127"/>
    </filterColumn>
    <sortState xmlns:xlrd2="http://schemas.microsoft.com/office/spreadsheetml/2017/richdata2" ref="A8:AJ71">
      <sortCondition ref="A1:A74"/>
    </sortState>
  </autoFilter>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AB85-CB78-4CB0-AFFE-EAF5A3A2C72C}">
  <sheetPr codeName="Sheet29"/>
  <dimension ref="A1:I223"/>
  <sheetViews>
    <sheetView topLeftCell="A223" workbookViewId="0">
      <selection activeCell="B181" sqref="B181"/>
    </sheetView>
  </sheetViews>
  <sheetFormatPr defaultRowHeight="15"/>
  <cols>
    <col min="1" max="1" width="8.28515625" style="304" bestFit="1" customWidth="1"/>
    <col min="2" max="2" width="29" style="304" bestFit="1" customWidth="1"/>
    <col min="3" max="3" width="29" style="304" customWidth="1"/>
    <col min="4" max="4" width="39.42578125" style="304" bestFit="1" customWidth="1"/>
    <col min="5" max="5" width="17.42578125" style="304" bestFit="1" customWidth="1"/>
    <col min="6" max="6" width="9.5703125" style="304" bestFit="1" customWidth="1"/>
    <col min="7" max="7" width="20" style="304" bestFit="1" customWidth="1"/>
    <col min="8" max="8" width="9" style="304" bestFit="1" customWidth="1"/>
    <col min="9" max="9" width="16.85546875" style="304" bestFit="1" customWidth="1"/>
    <col min="10" max="16384" width="9.140625" style="304"/>
  </cols>
  <sheetData>
    <row r="1" spans="1:9">
      <c r="A1" s="304" t="s">
        <v>3106</v>
      </c>
    </row>
    <row r="2" spans="1:9">
      <c r="A2" s="304" t="s">
        <v>3107</v>
      </c>
    </row>
    <row r="3" spans="1:9">
      <c r="A3" s="304" t="s">
        <v>3108</v>
      </c>
    </row>
    <row r="4" spans="1:9">
      <c r="A4" s="304" t="s">
        <v>3109</v>
      </c>
    </row>
    <row r="5" spans="1:9">
      <c r="A5" s="304" t="s">
        <v>3110</v>
      </c>
    </row>
    <row r="6" spans="1:9">
      <c r="A6" s="304" t="s">
        <v>3111</v>
      </c>
    </row>
    <row r="7" spans="1:9">
      <c r="A7" s="304" t="s">
        <v>3112</v>
      </c>
    </row>
    <row r="8" spans="1:9">
      <c r="A8" s="304" t="s">
        <v>3113</v>
      </c>
    </row>
    <row r="10" spans="1:9">
      <c r="A10" s="304" t="s">
        <v>3114</v>
      </c>
    </row>
    <row r="11" spans="1:9">
      <c r="A11" s="304" t="s">
        <v>3115</v>
      </c>
      <c r="B11" s="161" t="s">
        <v>3116</v>
      </c>
      <c r="C11" s="304" t="str">
        <f>VLOOKUP(B11,SARAL!$B$1:$B$500,1,FALSE)</f>
        <v>OLEPRO32.DLL</v>
      </c>
      <c r="D11" s="304" t="s">
        <v>3117</v>
      </c>
      <c r="E11" s="304" t="s">
        <v>3118</v>
      </c>
      <c r="G11" s="214">
        <v>36375</v>
      </c>
      <c r="H11" s="304">
        <v>164112</v>
      </c>
      <c r="I11" s="304" t="s">
        <v>3119</v>
      </c>
    </row>
    <row r="12" spans="1:9">
      <c r="A12" s="304" t="s">
        <v>3120</v>
      </c>
      <c r="B12" s="161" t="s">
        <v>3121</v>
      </c>
      <c r="C12" s="304" t="str">
        <f>VLOOKUP(B12,SARAL!$B$1:$B$500,1,FALSE)</f>
        <v>COMCAT.DLL</v>
      </c>
      <c r="D12" s="304" t="s">
        <v>3117</v>
      </c>
      <c r="E12" s="304" t="s">
        <v>3118</v>
      </c>
      <c r="G12" s="304" t="s">
        <v>3122</v>
      </c>
      <c r="H12" s="304">
        <v>22288</v>
      </c>
      <c r="I12" s="304" t="s">
        <v>3123</v>
      </c>
    </row>
    <row r="13" spans="1:9">
      <c r="A13" s="304" t="s">
        <v>3124</v>
      </c>
      <c r="B13" s="161" t="s">
        <v>3125</v>
      </c>
      <c r="C13" s="304" t="str">
        <f>VLOOKUP(B13,SARAL!$B$1:$B$500,1,FALSE)</f>
        <v>VB6STKIT.DLL</v>
      </c>
      <c r="D13" s="304" t="s">
        <v>3117</v>
      </c>
      <c r="G13" s="304" t="s">
        <v>3126</v>
      </c>
      <c r="H13" s="304">
        <v>101888</v>
      </c>
      <c r="I13" s="304" t="s">
        <v>3127</v>
      </c>
    </row>
    <row r="14" spans="1:9">
      <c r="A14" s="304" t="s">
        <v>3128</v>
      </c>
      <c r="B14" s="161" t="s">
        <v>3129</v>
      </c>
      <c r="C14" s="304" t="str">
        <f>VLOOKUP(B14,SARAL!$B$1:$B$500,1,FALSE)</f>
        <v>STDOLE2.TLB</v>
      </c>
      <c r="D14" s="304" t="s">
        <v>3117</v>
      </c>
      <c r="E14" s="304" t="s">
        <v>3130</v>
      </c>
      <c r="G14" s="214">
        <v>36225</v>
      </c>
      <c r="H14" s="304">
        <v>17920</v>
      </c>
      <c r="I14" s="304" t="s">
        <v>3131</v>
      </c>
    </row>
    <row r="15" spans="1:9">
      <c r="A15" s="304" t="s">
        <v>3132</v>
      </c>
      <c r="B15" s="161" t="s">
        <v>3133</v>
      </c>
      <c r="C15" s="304" t="str">
        <f>VLOOKUP(B15,SARAL!$B$1:$B$500,1,FALSE)</f>
        <v>ASYCFILT.DLL</v>
      </c>
      <c r="D15" s="304" t="s">
        <v>3117</v>
      </c>
      <c r="G15" s="214">
        <v>36375</v>
      </c>
      <c r="H15" s="304">
        <v>147728</v>
      </c>
      <c r="I15" s="304" t="s">
        <v>3131</v>
      </c>
    </row>
    <row r="16" spans="1:9">
      <c r="A16" s="304" t="s">
        <v>3134</v>
      </c>
      <c r="B16" s="161" t="s">
        <v>3135</v>
      </c>
      <c r="C16" s="304" t="str">
        <f>VLOOKUP(B16,SARAL!$B$1:$B$500,1,FALSE)</f>
        <v>OLEAUT32.DLL</v>
      </c>
      <c r="D16" s="304" t="s">
        <v>3117</v>
      </c>
      <c r="E16" s="304" t="s">
        <v>3118</v>
      </c>
      <c r="G16" s="214">
        <v>36864</v>
      </c>
      <c r="H16" s="304">
        <v>598288</v>
      </c>
      <c r="I16" s="304" t="s">
        <v>3131</v>
      </c>
    </row>
    <row r="17" spans="1:9">
      <c r="A17" s="304" t="s">
        <v>3136</v>
      </c>
      <c r="B17" s="161" t="s">
        <v>3137</v>
      </c>
      <c r="C17" s="304" t="str">
        <f>VLOOKUP(B17,SARAL!$B$1:$B$500,1,FALSE)</f>
        <v>msvbvm60.dll</v>
      </c>
      <c r="D17" s="304" t="s">
        <v>3117</v>
      </c>
      <c r="E17" s="304" t="s">
        <v>3118</v>
      </c>
      <c r="G17" s="304" t="s">
        <v>3138</v>
      </c>
      <c r="H17" s="304">
        <v>1436032</v>
      </c>
      <c r="I17" s="304" t="s">
        <v>3139</v>
      </c>
    </row>
    <row r="19" spans="1:9">
      <c r="A19" s="304" t="s">
        <v>3140</v>
      </c>
    </row>
    <row r="20" spans="1:9">
      <c r="A20" s="304" t="s">
        <v>3141</v>
      </c>
    </row>
    <row r="21" spans="1:9">
      <c r="A21" s="304" t="s">
        <v>3142</v>
      </c>
    </row>
    <row r="22" spans="1:9">
      <c r="A22" s="304" t="s">
        <v>3143</v>
      </c>
    </row>
    <row r="24" spans="1:9">
      <c r="A24" s="304" t="s">
        <v>3144</v>
      </c>
    </row>
    <row r="25" spans="1:9">
      <c r="A25" s="304" t="s">
        <v>3145</v>
      </c>
    </row>
    <row r="26" spans="1:9">
      <c r="A26" s="304" t="s">
        <v>3146</v>
      </c>
    </row>
    <row r="27" spans="1:9">
      <c r="A27" s="304" t="s">
        <v>3147</v>
      </c>
    </row>
    <row r="29" spans="1:9">
      <c r="A29" s="304" t="s">
        <v>3148</v>
      </c>
    </row>
    <row r="30" spans="1:9">
      <c r="A30" s="304" t="s">
        <v>3149</v>
      </c>
    </row>
    <row r="31" spans="1:9">
      <c r="A31" s="304" t="s">
        <v>3150</v>
      </c>
    </row>
    <row r="32" spans="1:9">
      <c r="A32" s="304" t="s">
        <v>3151</v>
      </c>
    </row>
    <row r="33" spans="1:9">
      <c r="A33" s="304" t="s">
        <v>3152</v>
      </c>
    </row>
    <row r="35" spans="1:9">
      <c r="A35" s="304" t="s">
        <v>3042</v>
      </c>
    </row>
    <row r="36" spans="1:9">
      <c r="A36" s="161" t="s">
        <v>3115</v>
      </c>
      <c r="B36" s="161" t="s">
        <v>3153</v>
      </c>
      <c r="C36" s="161" t="e">
        <f>VLOOKUP(B36,SARAL!$B$1:$B$500,1,FALSE)</f>
        <v>#N/A</v>
      </c>
      <c r="D36" s="161" t="s">
        <v>3048</v>
      </c>
      <c r="E36" s="161" t="s">
        <v>3153</v>
      </c>
      <c r="F36" s="161"/>
      <c r="G36" s="161" t="s">
        <v>3154</v>
      </c>
      <c r="H36" s="161">
        <v>161</v>
      </c>
      <c r="I36" s="161" t="s">
        <v>3077</v>
      </c>
    </row>
    <row r="37" spans="1:9">
      <c r="A37" s="161" t="s">
        <v>3120</v>
      </c>
      <c r="B37" s="161" t="s">
        <v>3155</v>
      </c>
      <c r="C37" s="161" t="e">
        <f>VLOOKUP(B37,SARAL!$B$1:$B$500,1,FALSE)</f>
        <v>#N/A</v>
      </c>
      <c r="D37" s="161" t="s">
        <v>3048</v>
      </c>
      <c r="E37" s="161"/>
      <c r="F37" s="161"/>
      <c r="G37" s="161" t="s">
        <v>3156</v>
      </c>
      <c r="H37" s="161">
        <v>161</v>
      </c>
      <c r="I37" s="161" t="s">
        <v>3077</v>
      </c>
    </row>
    <row r="38" spans="1:9">
      <c r="A38" s="161" t="s">
        <v>3124</v>
      </c>
      <c r="B38" s="161" t="s">
        <v>3157</v>
      </c>
      <c r="C38" s="161" t="e">
        <f>VLOOKUP(B38,SARAL!$B$1:$B$500,1,FALSE)</f>
        <v>#N/A</v>
      </c>
      <c r="D38" s="161" t="s">
        <v>3158</v>
      </c>
      <c r="E38" s="161" t="s">
        <v>3159</v>
      </c>
      <c r="F38" s="161" t="s">
        <v>3055</v>
      </c>
      <c r="G38" s="161" t="s">
        <v>3160</v>
      </c>
      <c r="H38" s="161">
        <v>221184</v>
      </c>
      <c r="I38" s="161" t="s">
        <v>3161</v>
      </c>
    </row>
    <row r="39" spans="1:9">
      <c r="A39" s="304" t="s">
        <v>3128</v>
      </c>
      <c r="B39" s="304" t="s">
        <v>3162</v>
      </c>
      <c r="C39" s="304" t="str">
        <f>VLOOKUP(B39,SARAL!$B$1:$B$500,1,FALSE)</f>
        <v>u2fxml.dll</v>
      </c>
      <c r="D39" s="304" t="s">
        <v>3158</v>
      </c>
      <c r="F39" s="304" t="s">
        <v>3055</v>
      </c>
      <c r="G39" s="304" t="s">
        <v>3163</v>
      </c>
      <c r="H39" s="304">
        <v>233472</v>
      </c>
      <c r="I39" s="304" t="s">
        <v>3164</v>
      </c>
    </row>
    <row r="40" spans="1:9">
      <c r="A40" s="304" t="s">
        <v>3132</v>
      </c>
      <c r="B40" s="304" t="s">
        <v>3165</v>
      </c>
      <c r="C40" s="304" t="str">
        <f>VLOOKUP(B40,SARAL!$B$1:$B$500,1,FALSE)</f>
        <v>crtslv.dll</v>
      </c>
      <c r="D40" s="304" t="s">
        <v>3054</v>
      </c>
      <c r="E40" s="304" t="s">
        <v>3118</v>
      </c>
      <c r="F40" s="304" t="s">
        <v>3055</v>
      </c>
      <c r="G40" s="214">
        <v>44379.660694444443</v>
      </c>
      <c r="H40" s="304">
        <v>49223</v>
      </c>
      <c r="I40" s="304" t="s">
        <v>3166</v>
      </c>
    </row>
    <row r="41" spans="1:9">
      <c r="A41" s="304" t="s">
        <v>3134</v>
      </c>
      <c r="B41" s="304" t="s">
        <v>3167</v>
      </c>
      <c r="C41" s="304" t="str">
        <f>VLOOKUP(B41,SARAL!$B$1:$B$500,1,FALSE)</f>
        <v>ExportModeller.dll</v>
      </c>
      <c r="D41" s="304" t="s">
        <v>3054</v>
      </c>
      <c r="E41" s="304" t="s">
        <v>3118</v>
      </c>
      <c r="F41" s="304" t="s">
        <v>3055</v>
      </c>
      <c r="G41" s="214">
        <v>44379.660694444443</v>
      </c>
      <c r="H41" s="304">
        <v>307200</v>
      </c>
      <c r="I41" s="304" t="s">
        <v>3168</v>
      </c>
    </row>
    <row r="42" spans="1:9">
      <c r="A42" s="161" t="s">
        <v>3136</v>
      </c>
      <c r="B42" s="161" t="s">
        <v>3169</v>
      </c>
      <c r="C42" s="161" t="e">
        <f>VLOOKUP(B42,SARAL!$B$1:$B$500,1,FALSE)</f>
        <v>#N/A</v>
      </c>
      <c r="D42" s="161" t="s">
        <v>3158</v>
      </c>
      <c r="E42" s="161"/>
      <c r="F42" s="161" t="s">
        <v>3055</v>
      </c>
      <c r="G42" s="476">
        <v>38570.01326388889</v>
      </c>
      <c r="H42" s="161">
        <v>471107</v>
      </c>
      <c r="I42" s="161" t="s">
        <v>3170</v>
      </c>
    </row>
    <row r="43" spans="1:9">
      <c r="A43" s="161" t="s">
        <v>3171</v>
      </c>
      <c r="B43" s="161" t="s">
        <v>3172</v>
      </c>
      <c r="C43" s="161" t="e">
        <f>VLOOKUP(B43,SARAL!$B$1:$B$500,1,FALSE)</f>
        <v>#N/A</v>
      </c>
      <c r="D43" s="161" t="s">
        <v>3158</v>
      </c>
      <c r="E43" s="161"/>
      <c r="F43" s="161" t="s">
        <v>3055</v>
      </c>
      <c r="G43" s="161" t="s">
        <v>3173</v>
      </c>
      <c r="H43" s="161">
        <v>167993</v>
      </c>
      <c r="I43" s="161" t="s">
        <v>3174</v>
      </c>
    </row>
    <row r="44" spans="1:9">
      <c r="A44" s="161" t="s">
        <v>3175</v>
      </c>
      <c r="B44" s="161" t="s">
        <v>3176</v>
      </c>
      <c r="C44" s="161" t="e">
        <f>VLOOKUP(B44,SARAL!$B$1:$B$500,1,FALSE)</f>
        <v>#N/A</v>
      </c>
      <c r="D44" s="161" t="s">
        <v>3158</v>
      </c>
      <c r="E44" s="161"/>
      <c r="F44" s="161" t="s">
        <v>3055</v>
      </c>
      <c r="G44" s="161" t="s">
        <v>3177</v>
      </c>
      <c r="H44" s="161">
        <v>671801</v>
      </c>
      <c r="I44" s="161" t="s">
        <v>3178</v>
      </c>
    </row>
    <row r="45" spans="1:9">
      <c r="A45" s="161" t="s">
        <v>3179</v>
      </c>
      <c r="B45" s="161" t="s">
        <v>3180</v>
      </c>
      <c r="C45" s="161" t="e">
        <f>VLOOKUP(B45,SARAL!$B$1:$B$500,1,FALSE)</f>
        <v>#N/A</v>
      </c>
      <c r="D45" s="161" t="s">
        <v>3158</v>
      </c>
      <c r="E45" s="161"/>
      <c r="F45" s="161" t="s">
        <v>3055</v>
      </c>
      <c r="G45" s="476">
        <v>38570.97724537037</v>
      </c>
      <c r="H45" s="161">
        <v>184391</v>
      </c>
      <c r="I45" s="161" t="s">
        <v>3181</v>
      </c>
    </row>
    <row r="46" spans="1:9">
      <c r="A46" s="161" t="s">
        <v>3182</v>
      </c>
      <c r="B46" s="161" t="s">
        <v>3183</v>
      </c>
      <c r="C46" s="161" t="e">
        <f>VLOOKUP(B46,SARAL!$B$1:$B$500,1,FALSE)</f>
        <v>#N/A</v>
      </c>
      <c r="D46" s="161" t="s">
        <v>3158</v>
      </c>
      <c r="E46" s="161"/>
      <c r="F46" s="161" t="s">
        <v>3055</v>
      </c>
      <c r="G46" s="161" t="s">
        <v>3184</v>
      </c>
      <c r="H46" s="161">
        <v>394828</v>
      </c>
      <c r="I46" s="161" t="s">
        <v>3185</v>
      </c>
    </row>
    <row r="47" spans="1:9">
      <c r="A47" s="161" t="s">
        <v>3186</v>
      </c>
      <c r="B47" s="161" t="s">
        <v>3187</v>
      </c>
      <c r="C47" s="161" t="e">
        <f>VLOOKUP(B47,SARAL!$B$1:$B$500,1,FALSE)</f>
        <v>#N/A</v>
      </c>
      <c r="D47" s="161" t="s">
        <v>3158</v>
      </c>
      <c r="E47" s="161"/>
      <c r="F47" s="161" t="s">
        <v>3055</v>
      </c>
      <c r="G47" s="161" t="s">
        <v>3188</v>
      </c>
      <c r="H47" s="161">
        <v>221248</v>
      </c>
      <c r="I47" s="161" t="s">
        <v>3189</v>
      </c>
    </row>
    <row r="48" spans="1:9">
      <c r="A48" s="161" t="s">
        <v>3190</v>
      </c>
      <c r="B48" s="161" t="s">
        <v>3087</v>
      </c>
      <c r="C48" s="161" t="e">
        <f>VLOOKUP(B48,SARAL!$B$1:$B$500,1,FALSE)</f>
        <v>#N/A</v>
      </c>
      <c r="D48" s="161" t="s">
        <v>3158</v>
      </c>
      <c r="E48" s="161"/>
      <c r="F48" s="161" t="s">
        <v>3055</v>
      </c>
      <c r="G48" s="161" t="s">
        <v>3191</v>
      </c>
      <c r="H48" s="161">
        <v>380992</v>
      </c>
      <c r="I48" s="161" t="s">
        <v>3192</v>
      </c>
    </row>
    <row r="49" spans="1:9">
      <c r="A49" s="161" t="s">
        <v>3193</v>
      </c>
      <c r="B49" s="161" t="s">
        <v>3194</v>
      </c>
      <c r="C49" s="161" t="e">
        <f>VLOOKUP(B49,SARAL!$B$1:$B$500,1,FALSE)</f>
        <v>#N/A</v>
      </c>
      <c r="D49" s="161" t="s">
        <v>3158</v>
      </c>
      <c r="E49" s="161" t="s">
        <v>3159</v>
      </c>
      <c r="F49" s="161" t="s">
        <v>3055</v>
      </c>
      <c r="G49" s="476">
        <v>38512.992523148147</v>
      </c>
      <c r="H49" s="161">
        <v>1552457</v>
      </c>
      <c r="I49" s="161" t="s">
        <v>3195</v>
      </c>
    </row>
    <row r="50" spans="1:9">
      <c r="A50" s="161" t="s">
        <v>3196</v>
      </c>
      <c r="B50" s="161" t="s">
        <v>3197</v>
      </c>
      <c r="C50" s="161" t="e">
        <f>VLOOKUP(B50,SARAL!$B$1:$B$500,1,FALSE)</f>
        <v>#N/A</v>
      </c>
      <c r="D50" s="161" t="s">
        <v>3158</v>
      </c>
      <c r="E50" s="161"/>
      <c r="F50" s="161" t="s">
        <v>3055</v>
      </c>
      <c r="G50" s="161" t="s">
        <v>3198</v>
      </c>
      <c r="H50" s="161">
        <v>24576</v>
      </c>
      <c r="I50" s="161" t="s">
        <v>3199</v>
      </c>
    </row>
    <row r="51" spans="1:9">
      <c r="A51" s="304" t="s">
        <v>3045</v>
      </c>
      <c r="B51" s="304" t="s">
        <v>3200</v>
      </c>
      <c r="C51" s="304" t="str">
        <f>VLOOKUP(B51,SARAL!$B$1:$B$500,1,FALSE)</f>
        <v>u2lfinra.dll</v>
      </c>
      <c r="D51" s="304" t="s">
        <v>3158</v>
      </c>
      <c r="F51" s="304" t="s">
        <v>3055</v>
      </c>
      <c r="G51" s="304" t="s">
        <v>3201</v>
      </c>
      <c r="H51" s="304">
        <v>69632</v>
      </c>
      <c r="I51" s="304" t="s">
        <v>3202</v>
      </c>
    </row>
    <row r="52" spans="1:9">
      <c r="A52" s="304" t="s">
        <v>3203</v>
      </c>
      <c r="B52" s="304" t="s">
        <v>3204</v>
      </c>
      <c r="C52" s="304" t="str">
        <f>VLOOKUP(B52,SARAL!$B$1:$B$500,1,FALSE)</f>
        <v>u2lexch.dll</v>
      </c>
      <c r="D52" s="304" t="s">
        <v>3158</v>
      </c>
      <c r="F52" s="304" t="s">
        <v>3055</v>
      </c>
      <c r="G52" s="304" t="s">
        <v>3205</v>
      </c>
      <c r="H52" s="304">
        <v>28672</v>
      </c>
      <c r="I52" s="304" t="s">
        <v>3206</v>
      </c>
    </row>
    <row r="53" spans="1:9">
      <c r="A53" s="304" t="s">
        <v>3207</v>
      </c>
      <c r="B53" s="304" t="s">
        <v>3208</v>
      </c>
      <c r="C53" s="304" t="str">
        <f>VLOOKUP(B53,SARAL!$B$1:$B$500,1,FALSE)</f>
        <v>u25dts.dll</v>
      </c>
      <c r="D53" s="304" t="s">
        <v>3054</v>
      </c>
      <c r="F53" s="304" t="s">
        <v>3055</v>
      </c>
      <c r="G53" s="214">
        <v>44379.661145833335</v>
      </c>
      <c r="H53" s="304">
        <v>24576</v>
      </c>
      <c r="I53" s="304" t="s">
        <v>3050</v>
      </c>
    </row>
    <row r="54" spans="1:9">
      <c r="A54" s="304" t="s">
        <v>3052</v>
      </c>
      <c r="B54" s="304" t="s">
        <v>3209</v>
      </c>
      <c r="C54" s="304" t="str">
        <f>VLOOKUP(B54,SARAL!$B$1:$B$500,1,FALSE)</f>
        <v>u252000.dll</v>
      </c>
      <c r="D54" s="304" t="s">
        <v>3054</v>
      </c>
      <c r="F54" s="304" t="s">
        <v>3055</v>
      </c>
      <c r="G54" s="214">
        <v>44379.661145833335</v>
      </c>
      <c r="H54" s="304">
        <v>24576</v>
      </c>
      <c r="I54" s="304" t="s">
        <v>3050</v>
      </c>
    </row>
    <row r="55" spans="1:9">
      <c r="A55" s="304" t="s">
        <v>3210</v>
      </c>
      <c r="B55" s="304" t="s">
        <v>3211</v>
      </c>
      <c r="C55" s="304" t="str">
        <f>VLOOKUP(B55,SARAL!$B$1:$B$500,1,FALSE)</f>
        <v>u2ldts.dll</v>
      </c>
      <c r="D55" s="304" t="s">
        <v>3054</v>
      </c>
      <c r="F55" s="304" t="s">
        <v>3055</v>
      </c>
      <c r="G55" s="214">
        <v>44379.661157407405</v>
      </c>
      <c r="H55" s="304">
        <v>24576</v>
      </c>
      <c r="I55" s="304" t="s">
        <v>3050</v>
      </c>
    </row>
    <row r="56" spans="1:9">
      <c r="A56" s="304" t="s">
        <v>3212</v>
      </c>
      <c r="B56" s="304" t="s">
        <v>3213</v>
      </c>
      <c r="C56" s="304" t="str">
        <f>VLOOKUP(B56,SARAL!$B$1:$B$500,1,FALSE)</f>
        <v>u2lcom.dll</v>
      </c>
      <c r="D56" s="304" t="s">
        <v>3054</v>
      </c>
      <c r="F56" s="304" t="s">
        <v>3055</v>
      </c>
      <c r="G56" s="214">
        <v>44379.661157407405</v>
      </c>
      <c r="H56" s="304">
        <v>45056</v>
      </c>
      <c r="I56" s="304" t="s">
        <v>3050</v>
      </c>
    </row>
    <row r="57" spans="1:9">
      <c r="A57" s="304" t="s">
        <v>3214</v>
      </c>
      <c r="B57" s="304" t="s">
        <v>3215</v>
      </c>
      <c r="C57" s="304" t="str">
        <f>VLOOKUP(B57,SARAL!$B$1:$B$500,1,FALSE)</f>
        <v>u2l2000.dll</v>
      </c>
      <c r="D57" s="304" t="s">
        <v>3054</v>
      </c>
      <c r="F57" s="304" t="s">
        <v>3055</v>
      </c>
      <c r="G57" s="214">
        <v>44379.661145833335</v>
      </c>
      <c r="H57" s="304">
        <v>24576</v>
      </c>
      <c r="I57" s="304" t="s">
        <v>3050</v>
      </c>
    </row>
    <row r="58" spans="1:9">
      <c r="A58" s="161" t="s">
        <v>3216</v>
      </c>
      <c r="B58" s="161" t="s">
        <v>3092</v>
      </c>
      <c r="C58" s="161" t="e">
        <f>VLOOKUP(B58,SARAL!$B$1:$B$500,1,FALSE)</f>
        <v>#N/A</v>
      </c>
      <c r="D58" s="161" t="s">
        <v>3158</v>
      </c>
      <c r="E58" s="161"/>
      <c r="F58" s="161" t="s">
        <v>3055</v>
      </c>
      <c r="G58" s="161" t="s">
        <v>3217</v>
      </c>
      <c r="H58" s="161">
        <v>225280</v>
      </c>
      <c r="I58" s="161" t="s">
        <v>3218</v>
      </c>
    </row>
    <row r="59" spans="1:9">
      <c r="A59" s="161" t="s">
        <v>3219</v>
      </c>
      <c r="B59" s="161" t="s">
        <v>3220</v>
      </c>
      <c r="C59" s="161" t="e">
        <f>VLOOKUP(B59,SARAL!$B$1:$B$500,1,FALSE)</f>
        <v>#N/A</v>
      </c>
      <c r="D59" s="161" t="s">
        <v>3158</v>
      </c>
      <c r="E59" s="161"/>
      <c r="F59" s="161" t="s">
        <v>3055</v>
      </c>
      <c r="G59" s="161" t="s">
        <v>3221</v>
      </c>
      <c r="H59" s="161">
        <v>24576</v>
      </c>
      <c r="I59" s="161" t="s">
        <v>3222</v>
      </c>
    </row>
    <row r="60" spans="1:9">
      <c r="A60" s="304" t="s">
        <v>3223</v>
      </c>
      <c r="B60" s="304" t="s">
        <v>3224</v>
      </c>
      <c r="C60" s="304" t="str">
        <f>VLOOKUP(B60,SARAL!$B$1:$B$500,1,FALSE)</f>
        <v>u2dapp.dll</v>
      </c>
      <c r="D60" s="304" t="s">
        <v>3054</v>
      </c>
      <c r="F60" s="304" t="s">
        <v>3055</v>
      </c>
      <c r="G60" s="214">
        <v>44379.661145833335</v>
      </c>
      <c r="H60" s="304">
        <v>28672</v>
      </c>
      <c r="I60" s="304" t="s">
        <v>3050</v>
      </c>
    </row>
    <row r="61" spans="1:9">
      <c r="A61" s="304" t="s">
        <v>3225</v>
      </c>
      <c r="B61" s="304" t="s">
        <v>3226</v>
      </c>
      <c r="C61" s="304" t="str">
        <f>VLOOKUP(B61,SARAL!$B$1:$B$500,1,FALSE)</f>
        <v>u2dpost.dll</v>
      </c>
      <c r="D61" s="304" t="s">
        <v>3054</v>
      </c>
      <c r="F61" s="304" t="s">
        <v>3055</v>
      </c>
      <c r="G61" s="214">
        <v>44379.661145833335</v>
      </c>
      <c r="H61" s="304">
        <v>102400</v>
      </c>
      <c r="I61" s="304" t="s">
        <v>3227</v>
      </c>
    </row>
    <row r="62" spans="1:9">
      <c r="A62" s="304" t="s">
        <v>3228</v>
      </c>
      <c r="B62" s="304" t="s">
        <v>3229</v>
      </c>
      <c r="C62" s="304" t="str">
        <f>VLOOKUP(B62,SARAL!$B$1:$B$500,1,FALSE)</f>
        <v>u2ddisk.dll</v>
      </c>
      <c r="D62" s="304" t="s">
        <v>3054</v>
      </c>
      <c r="F62" s="304" t="s">
        <v>3055</v>
      </c>
      <c r="G62" s="214">
        <v>44379.661145833335</v>
      </c>
      <c r="H62" s="304">
        <v>28672</v>
      </c>
      <c r="I62" s="304" t="s">
        <v>3056</v>
      </c>
    </row>
    <row r="63" spans="1:9">
      <c r="A63" s="304" t="s">
        <v>3230</v>
      </c>
      <c r="B63" s="304" t="s">
        <v>3231</v>
      </c>
      <c r="C63" s="304" t="str">
        <f>VLOOKUP(B63,SARAL!$B$1:$B$500,1,FALSE)</f>
        <v>u2ftext.dll</v>
      </c>
      <c r="D63" s="304" t="s">
        <v>3054</v>
      </c>
      <c r="F63" s="304" t="s">
        <v>3055</v>
      </c>
      <c r="G63" s="214">
        <v>36896.471898148149</v>
      </c>
      <c r="H63" s="304">
        <v>98304</v>
      </c>
      <c r="I63" s="304" t="s">
        <v>3232</v>
      </c>
    </row>
    <row r="64" spans="1:9">
      <c r="A64" s="304" t="s">
        <v>3057</v>
      </c>
      <c r="B64" s="304" t="s">
        <v>3233</v>
      </c>
      <c r="C64" s="304" t="str">
        <f>VLOOKUP(B64,SARAL!$B$1:$B$500,1,FALSE)</f>
        <v>u2fsepv.dll</v>
      </c>
      <c r="D64" s="304" t="s">
        <v>3054</v>
      </c>
      <c r="F64" s="304" t="s">
        <v>3055</v>
      </c>
      <c r="G64" s="214">
        <v>44379.661145833335</v>
      </c>
      <c r="H64" s="304">
        <v>36864</v>
      </c>
      <c r="I64" s="304" t="s">
        <v>3234</v>
      </c>
    </row>
    <row r="65" spans="1:9">
      <c r="A65" s="304" t="s">
        <v>3060</v>
      </c>
      <c r="B65" s="304" t="s">
        <v>3235</v>
      </c>
      <c r="C65" s="304" t="str">
        <f>VLOOKUP(B65,SARAL!$B$1:$B$500,1,FALSE)</f>
        <v>u2fcr.dll</v>
      </c>
      <c r="D65" s="304" t="s">
        <v>3054</v>
      </c>
      <c r="F65" s="304" t="s">
        <v>3055</v>
      </c>
      <c r="G65" s="214">
        <v>44379.661145833335</v>
      </c>
      <c r="H65" s="304">
        <v>28672</v>
      </c>
      <c r="I65" s="304" t="s">
        <v>3236</v>
      </c>
    </row>
    <row r="66" spans="1:9">
      <c r="A66" s="304" t="s">
        <v>3063</v>
      </c>
      <c r="B66" s="304" t="s">
        <v>3237</v>
      </c>
      <c r="C66" s="304" t="str">
        <f>VLOOKUP(B66,SARAL!$B$1:$B$500,1,FALSE)</f>
        <v>crxf_pdf.dll</v>
      </c>
      <c r="D66" s="304" t="s">
        <v>3054</v>
      </c>
      <c r="F66" s="304" t="s">
        <v>3055</v>
      </c>
      <c r="G66" s="214">
        <v>44379.661134259259</v>
      </c>
      <c r="H66" s="304">
        <v>270336</v>
      </c>
      <c r="I66" s="304" t="s">
        <v>3238</v>
      </c>
    </row>
    <row r="67" spans="1:9">
      <c r="A67" s="304" t="s">
        <v>3066</v>
      </c>
      <c r="B67" s="304" t="s">
        <v>3239</v>
      </c>
      <c r="C67" s="304" t="str">
        <f>VLOOKUP(B67,SARAL!$B$1:$B$500,1,FALSE)</f>
        <v>crxf_rtf.dll</v>
      </c>
      <c r="D67" s="304" t="s">
        <v>3054</v>
      </c>
      <c r="F67" s="304" t="s">
        <v>3055</v>
      </c>
      <c r="G67" s="214">
        <v>44379.661134259259</v>
      </c>
      <c r="H67" s="304">
        <v>200755</v>
      </c>
      <c r="I67" s="304" t="s">
        <v>3240</v>
      </c>
    </row>
    <row r="68" spans="1:9">
      <c r="A68" s="304" t="s">
        <v>3241</v>
      </c>
      <c r="B68" s="304" t="s">
        <v>3242</v>
      </c>
      <c r="C68" s="304" t="str">
        <f>VLOOKUP(B68,SARAL!$B$1:$B$500,1,FALSE)</f>
        <v>Implode.dll</v>
      </c>
      <c r="D68" s="304" t="s">
        <v>3054</v>
      </c>
      <c r="F68" s="304" t="s">
        <v>3055</v>
      </c>
      <c r="G68" s="304" t="s">
        <v>3243</v>
      </c>
      <c r="H68" s="304">
        <v>18944</v>
      </c>
      <c r="I68" s="304" t="s">
        <v>3244</v>
      </c>
    </row>
    <row r="69" spans="1:9">
      <c r="A69" s="304" t="s">
        <v>3245</v>
      </c>
      <c r="B69" s="304" t="s">
        <v>3246</v>
      </c>
      <c r="C69" s="304" t="str">
        <f>VLOOKUP(B69,SARAL!$B$1:$B$500,1,FALSE)</f>
        <v>SSCSDK80.DLL</v>
      </c>
      <c r="D69" s="304" t="s">
        <v>3054</v>
      </c>
      <c r="F69" s="304" t="s">
        <v>3055</v>
      </c>
      <c r="G69" s="304" t="s">
        <v>3247</v>
      </c>
      <c r="H69" s="304">
        <v>1163264</v>
      </c>
      <c r="I69" s="304" t="s">
        <v>3248</v>
      </c>
    </row>
    <row r="70" spans="1:9">
      <c r="A70" s="304" t="s">
        <v>3249</v>
      </c>
      <c r="B70" s="304" t="s">
        <v>3250</v>
      </c>
      <c r="C70" s="304" t="str">
        <f>VLOOKUP(B70,SARAL!$B$1:$B$500,1,FALSE)</f>
        <v>MSVCRT.DLL</v>
      </c>
      <c r="D70" s="304" t="s">
        <v>3117</v>
      </c>
      <c r="G70" s="304" t="s">
        <v>3251</v>
      </c>
      <c r="H70" s="304">
        <v>278581</v>
      </c>
      <c r="I70" s="304" t="s">
        <v>3252</v>
      </c>
    </row>
    <row r="71" spans="1:9">
      <c r="A71" s="161" t="s">
        <v>3253</v>
      </c>
      <c r="B71" s="161" t="s">
        <v>3254</v>
      </c>
      <c r="C71" s="161" t="e">
        <f>VLOOKUP(B71,SARAL!$B$1:$B$500,1,FALSE)</f>
        <v>#N/A</v>
      </c>
      <c r="D71" s="161" t="s">
        <v>3158</v>
      </c>
      <c r="E71" s="161" t="s">
        <v>3159</v>
      </c>
      <c r="F71" s="161" t="s">
        <v>3055</v>
      </c>
      <c r="G71" s="476">
        <v>38658.291087962964</v>
      </c>
      <c r="H71" s="161">
        <v>6197313</v>
      </c>
      <c r="I71" s="161" t="s">
        <v>3255</v>
      </c>
    </row>
    <row r="72" spans="1:9">
      <c r="A72" s="161" t="s">
        <v>3256</v>
      </c>
      <c r="B72" s="161" t="s">
        <v>3090</v>
      </c>
      <c r="C72" s="161" t="e">
        <f>VLOOKUP(B72,SARAL!$B$1:$B$500,1,FALSE)</f>
        <v>#N/A</v>
      </c>
      <c r="D72" s="161" t="s">
        <v>3158</v>
      </c>
      <c r="E72" s="161" t="s">
        <v>3118</v>
      </c>
      <c r="F72" s="161" t="s">
        <v>3055</v>
      </c>
      <c r="G72" s="476">
        <v>38237.357893518521</v>
      </c>
      <c r="H72" s="161">
        <v>802512</v>
      </c>
      <c r="I72" s="161" t="s">
        <v>3257</v>
      </c>
    </row>
    <row r="73" spans="1:9">
      <c r="A73" s="304" t="s">
        <v>3258</v>
      </c>
      <c r="B73" s="304" t="s">
        <v>3259</v>
      </c>
      <c r="C73" s="304" t="str">
        <f>VLOOKUP(B73,SARAL!$B$1:$B$500,1,FALSE)</f>
        <v>u2lsamp1.dll</v>
      </c>
      <c r="D73" s="304" t="s">
        <v>3054</v>
      </c>
      <c r="F73" s="304" t="s">
        <v>3055</v>
      </c>
      <c r="G73" s="214">
        <v>44379.661157407405</v>
      </c>
      <c r="H73" s="304">
        <v>24576</v>
      </c>
      <c r="I73" s="304" t="s">
        <v>3260</v>
      </c>
    </row>
    <row r="74" spans="1:9">
      <c r="A74" s="304" t="s">
        <v>3069</v>
      </c>
      <c r="B74" s="304" t="s">
        <v>3261</v>
      </c>
      <c r="C74" s="304" t="str">
        <f>VLOOKUP(B74,SARAL!$B$1:$B$500,1,FALSE)</f>
        <v>u2fxls.dll</v>
      </c>
      <c r="D74" s="304" t="s">
        <v>3054</v>
      </c>
      <c r="F74" s="304" t="s">
        <v>3055</v>
      </c>
      <c r="G74" s="304" t="s">
        <v>3262</v>
      </c>
      <c r="H74" s="304">
        <v>212992</v>
      </c>
      <c r="I74" s="304" t="s">
        <v>3263</v>
      </c>
    </row>
    <row r="75" spans="1:9">
      <c r="A75" s="304" t="s">
        <v>3264</v>
      </c>
      <c r="B75" s="304" t="s">
        <v>3265</v>
      </c>
      <c r="C75" s="304" t="str">
        <f>VLOOKUP(B75,SARAL!$B$1:$B$500,1,FALSE)</f>
        <v>u2fwordw.dll</v>
      </c>
      <c r="D75" s="304" t="s">
        <v>3054</v>
      </c>
      <c r="F75" s="304" t="s">
        <v>3055</v>
      </c>
      <c r="G75" s="214">
        <v>44379.661145833335</v>
      </c>
      <c r="H75" s="304">
        <v>106496</v>
      </c>
      <c r="I75" s="304" t="s">
        <v>3266</v>
      </c>
    </row>
    <row r="76" spans="1:9">
      <c r="A76" s="304" t="s">
        <v>3267</v>
      </c>
      <c r="B76" s="304" t="s">
        <v>3268</v>
      </c>
      <c r="C76" s="304" t="str">
        <f>VLOOKUP(B76,SARAL!$B$1:$B$500,1,FALSE)</f>
        <v>u2fwks.dll</v>
      </c>
      <c r="D76" s="304" t="s">
        <v>3054</v>
      </c>
      <c r="F76" s="304" t="s">
        <v>3055</v>
      </c>
      <c r="G76" s="214">
        <v>44379.661145833335</v>
      </c>
      <c r="H76" s="304">
        <v>40960</v>
      </c>
      <c r="I76" s="304" t="s">
        <v>3269</v>
      </c>
    </row>
    <row r="77" spans="1:9">
      <c r="A77" s="304" t="s">
        <v>3270</v>
      </c>
      <c r="B77" s="304" t="s">
        <v>3271</v>
      </c>
      <c r="C77" s="304" t="str">
        <f>VLOOKUP(B77,SARAL!$B$1:$B$500,1,FALSE)</f>
        <v>u2frec.dll</v>
      </c>
      <c r="D77" s="304" t="s">
        <v>3054</v>
      </c>
      <c r="F77" s="304" t="s">
        <v>3055</v>
      </c>
      <c r="G77" s="214">
        <v>44379.661145833335</v>
      </c>
      <c r="H77" s="304">
        <v>36864</v>
      </c>
      <c r="I77" s="304" t="s">
        <v>3272</v>
      </c>
    </row>
    <row r="78" spans="1:9">
      <c r="A78" s="304" t="s">
        <v>3273</v>
      </c>
      <c r="B78" s="304" t="s">
        <v>3274</v>
      </c>
      <c r="C78" s="304" t="str">
        <f>VLOOKUP(B78,SARAL!$B$1:$B$500,1,FALSE)</f>
        <v>u2fodbc.dll</v>
      </c>
      <c r="D78" s="304" t="s">
        <v>3054</v>
      </c>
      <c r="F78" s="304" t="s">
        <v>3055</v>
      </c>
      <c r="G78" s="214">
        <v>44379.661145833335</v>
      </c>
      <c r="H78" s="304">
        <v>49152</v>
      </c>
      <c r="I78" s="304" t="s">
        <v>3275</v>
      </c>
    </row>
    <row r="79" spans="1:9">
      <c r="A79" s="304" t="s">
        <v>3276</v>
      </c>
      <c r="B79" s="304" t="s">
        <v>3277</v>
      </c>
      <c r="C79" s="304" t="str">
        <f>VLOOKUP(B79,SARAL!$B$1:$B$500,1,FALSE)</f>
        <v>u2fhtml.dll</v>
      </c>
      <c r="D79" s="304" t="s">
        <v>3054</v>
      </c>
      <c r="F79" s="304" t="s">
        <v>3055</v>
      </c>
      <c r="G79" s="214">
        <v>44379.661145833335</v>
      </c>
      <c r="H79" s="304">
        <v>45056</v>
      </c>
      <c r="I79" s="304" t="s">
        <v>3278</v>
      </c>
    </row>
    <row r="80" spans="1:9">
      <c r="A80" s="304" t="s">
        <v>3279</v>
      </c>
      <c r="B80" s="304" t="s">
        <v>3280</v>
      </c>
      <c r="C80" s="304" t="str">
        <f>VLOOKUP(B80,SARAL!$B$1:$B$500,1,FALSE)</f>
        <v>u2dvim.dll</v>
      </c>
      <c r="D80" s="304" t="s">
        <v>3054</v>
      </c>
      <c r="F80" s="304" t="s">
        <v>3055</v>
      </c>
      <c r="G80" s="214">
        <v>44379.661145833335</v>
      </c>
      <c r="H80" s="304">
        <v>57344</v>
      </c>
      <c r="I80" s="304" t="s">
        <v>3050</v>
      </c>
    </row>
    <row r="81" spans="1:9">
      <c r="A81" s="304" t="s">
        <v>3281</v>
      </c>
      <c r="B81" s="304" t="s">
        <v>3282</v>
      </c>
      <c r="C81" s="304" t="str">
        <f>VLOOKUP(B81,SARAL!$B$1:$B$500,1,FALSE)</f>
        <v>u2dnotes.dll</v>
      </c>
      <c r="D81" s="304" t="s">
        <v>3054</v>
      </c>
      <c r="F81" s="304" t="s">
        <v>3055</v>
      </c>
      <c r="G81" s="214">
        <v>44379.661145833335</v>
      </c>
      <c r="H81" s="304">
        <v>53248</v>
      </c>
      <c r="I81" s="304" t="s">
        <v>3283</v>
      </c>
    </row>
    <row r="82" spans="1:9">
      <c r="A82" s="304" t="s">
        <v>3284</v>
      </c>
      <c r="B82" s="304" t="s">
        <v>3285</v>
      </c>
      <c r="C82" s="304" t="str">
        <f>VLOOKUP(B82,SARAL!$B$1:$B$500,1,FALSE)</f>
        <v>u2dmapi.dll</v>
      </c>
      <c r="D82" s="304" t="s">
        <v>3054</v>
      </c>
      <c r="F82" s="304" t="s">
        <v>3055</v>
      </c>
      <c r="G82" s="214">
        <v>44379.661145833335</v>
      </c>
      <c r="H82" s="304">
        <v>40960</v>
      </c>
      <c r="I82" s="304" t="s">
        <v>3050</v>
      </c>
    </row>
    <row r="83" spans="1:9">
      <c r="A83" s="304" t="s">
        <v>3286</v>
      </c>
      <c r="B83" s="304" t="s">
        <v>3287</v>
      </c>
      <c r="C83" s="304" t="str">
        <f>VLOOKUP(B83,SARAL!$B$1:$B$500,1,FALSE)</f>
        <v>p2soledb.dll</v>
      </c>
      <c r="D83" s="304" t="s">
        <v>3054</v>
      </c>
      <c r="F83" s="304" t="s">
        <v>3055</v>
      </c>
      <c r="G83" s="214">
        <v>44379.661134259259</v>
      </c>
      <c r="H83" s="304">
        <v>204800</v>
      </c>
      <c r="I83" s="304" t="s">
        <v>3288</v>
      </c>
    </row>
    <row r="84" spans="1:9">
      <c r="A84" s="161" t="s">
        <v>3289</v>
      </c>
      <c r="B84" s="161" t="s">
        <v>3290</v>
      </c>
      <c r="C84" s="161" t="e">
        <f>VLOOKUP(B84,SARAL!$B$1:$B$500,1,FALSE)</f>
        <v>#N/A</v>
      </c>
      <c r="D84" s="161" t="s">
        <v>3054</v>
      </c>
      <c r="E84" s="161"/>
      <c r="F84" s="161" t="s">
        <v>3055</v>
      </c>
      <c r="G84" s="476">
        <v>44379.661134259259</v>
      </c>
      <c r="H84" s="161">
        <v>159744</v>
      </c>
      <c r="I84" s="161" t="s">
        <v>3291</v>
      </c>
    </row>
    <row r="85" spans="1:9">
      <c r="A85" s="161" t="s">
        <v>3292</v>
      </c>
      <c r="B85" s="161" t="s">
        <v>3293</v>
      </c>
      <c r="C85" s="161" t="e">
        <f>VLOOKUP(B85,SARAL!$B$1:$B$500,1,FALSE)</f>
        <v>#N/A</v>
      </c>
      <c r="D85" s="161" t="s">
        <v>3054</v>
      </c>
      <c r="E85" s="161"/>
      <c r="F85" s="161" t="s">
        <v>3055</v>
      </c>
      <c r="G85" s="476">
        <v>44379.661134259259</v>
      </c>
      <c r="H85" s="161">
        <v>167936</v>
      </c>
      <c r="I85" s="161" t="s">
        <v>3294</v>
      </c>
    </row>
    <row r="86" spans="1:9">
      <c r="A86" s="161" t="s">
        <v>3295</v>
      </c>
      <c r="B86" s="161" t="s">
        <v>3296</v>
      </c>
      <c r="C86" s="161" t="e">
        <f>VLOOKUP(B86,SARAL!$B$1:$B$500,1,FALSE)</f>
        <v>#N/A</v>
      </c>
      <c r="D86" s="161" t="s">
        <v>3054</v>
      </c>
      <c r="E86" s="161"/>
      <c r="F86" s="161" t="s">
        <v>3055</v>
      </c>
      <c r="G86" s="161" t="s">
        <v>3297</v>
      </c>
      <c r="H86" s="161">
        <v>286720</v>
      </c>
      <c r="I86" s="161" t="s">
        <v>3298</v>
      </c>
    </row>
    <row r="87" spans="1:9">
      <c r="A87" s="304" t="s">
        <v>3299</v>
      </c>
      <c r="B87" s="304" t="s">
        <v>3300</v>
      </c>
      <c r="C87" s="304" t="str">
        <f>VLOOKUP(B87,SARAL!$B$1:$B$500,1,FALSE)</f>
        <v>P2smon.dll</v>
      </c>
      <c r="D87" s="304" t="s">
        <v>3054</v>
      </c>
      <c r="F87" s="304" t="s">
        <v>3055</v>
      </c>
      <c r="G87" s="214">
        <v>44379.661180555559</v>
      </c>
      <c r="H87" s="304">
        <v>163840</v>
      </c>
      <c r="I87" s="304" t="s">
        <v>3301</v>
      </c>
    </row>
    <row r="88" spans="1:9">
      <c r="A88" s="161" t="s">
        <v>3302</v>
      </c>
      <c r="B88" s="161" t="s">
        <v>3303</v>
      </c>
      <c r="C88" s="161" t="e">
        <f>VLOOKUP(B88,SARAL!$B$1:$B$500,1,FALSE)</f>
        <v>#N/A</v>
      </c>
      <c r="D88" s="161" t="s">
        <v>3054</v>
      </c>
      <c r="E88" s="161"/>
      <c r="F88" s="161" t="s">
        <v>3055</v>
      </c>
      <c r="G88" s="476">
        <v>44379.661134259259</v>
      </c>
      <c r="H88" s="161">
        <v>167936</v>
      </c>
      <c r="I88" s="161" t="s">
        <v>3065</v>
      </c>
    </row>
    <row r="89" spans="1:9">
      <c r="A89" s="161" t="s">
        <v>3304</v>
      </c>
      <c r="B89" s="161" t="s">
        <v>3305</v>
      </c>
      <c r="C89" s="161" t="e">
        <f>VLOOKUP(B89,SARAL!$B$1:$B$500,1,FALSE)</f>
        <v>#N/A</v>
      </c>
      <c r="D89" s="161" t="s">
        <v>3054</v>
      </c>
      <c r="E89" s="161"/>
      <c r="F89" s="161" t="s">
        <v>3055</v>
      </c>
      <c r="G89" s="476">
        <v>44379.661180555559</v>
      </c>
      <c r="H89" s="161">
        <v>65536</v>
      </c>
      <c r="I89" s="161" t="s">
        <v>3306</v>
      </c>
    </row>
    <row r="90" spans="1:9">
      <c r="A90" s="161" t="s">
        <v>3307</v>
      </c>
      <c r="B90" s="161" t="s">
        <v>3308</v>
      </c>
      <c r="C90" s="161" t="e">
        <f>VLOOKUP(B90,SARAL!$B$1:$B$500,1,FALSE)</f>
        <v>#N/A</v>
      </c>
      <c r="D90" s="161" t="s">
        <v>3054</v>
      </c>
      <c r="E90" s="161"/>
      <c r="F90" s="161" t="s">
        <v>3055</v>
      </c>
      <c r="G90" s="476">
        <v>44379.661180555559</v>
      </c>
      <c r="H90" s="161">
        <v>53248</v>
      </c>
      <c r="I90" s="161" t="s">
        <v>3306</v>
      </c>
    </row>
    <row r="91" spans="1:9">
      <c r="A91" s="161" t="s">
        <v>3309</v>
      </c>
      <c r="B91" s="161" t="s">
        <v>3310</v>
      </c>
      <c r="C91" s="161" t="e">
        <f>VLOOKUP(B91,SARAL!$B$1:$B$500,1,FALSE)</f>
        <v>#N/A</v>
      </c>
      <c r="D91" s="161" t="s">
        <v>3054</v>
      </c>
      <c r="E91" s="161"/>
      <c r="F91" s="161" t="s">
        <v>3055</v>
      </c>
      <c r="G91" s="161" t="s">
        <v>3311</v>
      </c>
      <c r="H91" s="161">
        <v>249856</v>
      </c>
      <c r="I91" s="161" t="s">
        <v>3312</v>
      </c>
    </row>
    <row r="92" spans="1:9">
      <c r="A92" s="161" t="s">
        <v>3313</v>
      </c>
      <c r="B92" s="161" t="s">
        <v>3314</v>
      </c>
      <c r="C92" s="161" t="e">
        <f>VLOOKUP(B92,SARAL!$B$1:$B$500,1,FALSE)</f>
        <v>#N/A</v>
      </c>
      <c r="D92" s="161" t="s">
        <v>3054</v>
      </c>
      <c r="E92" s="161"/>
      <c r="F92" s="161" t="s">
        <v>3055</v>
      </c>
      <c r="G92" s="476">
        <v>44379.661180555559</v>
      </c>
      <c r="H92" s="161">
        <v>94208</v>
      </c>
      <c r="I92" s="161" t="s">
        <v>3059</v>
      </c>
    </row>
    <row r="93" spans="1:9">
      <c r="A93" s="161" t="s">
        <v>3315</v>
      </c>
      <c r="B93" s="161" t="s">
        <v>3316</v>
      </c>
      <c r="C93" s="161" t="e">
        <f>VLOOKUP(B93,SARAL!$B$1:$B$500,1,FALSE)</f>
        <v>#N/A</v>
      </c>
      <c r="D93" s="161" t="s">
        <v>3054</v>
      </c>
      <c r="E93" s="161"/>
      <c r="F93" s="161" t="s">
        <v>3055</v>
      </c>
      <c r="G93" s="161" t="s">
        <v>3317</v>
      </c>
      <c r="H93" s="161">
        <v>77824</v>
      </c>
      <c r="I93" s="161" t="s">
        <v>3318</v>
      </c>
    </row>
    <row r="94" spans="1:9">
      <c r="A94" s="304" t="s">
        <v>3319</v>
      </c>
      <c r="B94" s="304" t="s">
        <v>3320</v>
      </c>
      <c r="C94" s="304" t="str">
        <f>VLOOKUP(B94,SARAL!$B$1:$B$500,1,FALSE)</f>
        <v>Crxlat32.dll</v>
      </c>
      <c r="D94" s="304" t="s">
        <v>3054</v>
      </c>
      <c r="F94" s="304" t="s">
        <v>3055</v>
      </c>
      <c r="G94" s="214">
        <v>44379.661134259259</v>
      </c>
      <c r="H94" s="304">
        <v>24576</v>
      </c>
      <c r="I94" s="304" t="s">
        <v>3050</v>
      </c>
    </row>
    <row r="95" spans="1:9">
      <c r="A95" s="304" t="s">
        <v>3075</v>
      </c>
      <c r="B95" s="304" t="s">
        <v>3321</v>
      </c>
      <c r="C95" s="304" t="str">
        <f>VLOOKUP(B95,SARAL!$B$1:$B$500,1,FALSE)</f>
        <v>mfc42.dll</v>
      </c>
      <c r="D95" s="304" t="s">
        <v>3054</v>
      </c>
      <c r="E95" s="304" t="s">
        <v>3118</v>
      </c>
      <c r="F95" s="304" t="s">
        <v>3055</v>
      </c>
      <c r="G95" s="214">
        <v>43658.610567129632</v>
      </c>
      <c r="H95" s="304">
        <v>1171456</v>
      </c>
      <c r="I95" s="304" t="s">
        <v>3322</v>
      </c>
    </row>
    <row r="96" spans="1:9">
      <c r="A96" s="304" t="s">
        <v>3323</v>
      </c>
      <c r="B96" s="304" t="s">
        <v>3324</v>
      </c>
      <c r="C96" s="304" t="str">
        <f>VLOOKUP(B96,SARAL!$B$1:$B$500,1,FALSE)</f>
        <v>Crpaig80.dll</v>
      </c>
      <c r="D96" s="304" t="s">
        <v>3054</v>
      </c>
      <c r="F96" s="304" t="s">
        <v>3055</v>
      </c>
      <c r="G96" s="214">
        <v>44379.661168981482</v>
      </c>
      <c r="H96" s="304">
        <v>618496</v>
      </c>
      <c r="I96" s="304" t="s">
        <v>3325</v>
      </c>
    </row>
    <row r="97" spans="1:9">
      <c r="A97" s="304" t="s">
        <v>3326</v>
      </c>
      <c r="B97" s="304" t="s">
        <v>3081</v>
      </c>
      <c r="C97" s="304" t="str">
        <f>VLOOKUP(B97,SARAL!$B$1:$B$500,1,FALSE)</f>
        <v>p2ssql.dll</v>
      </c>
      <c r="D97" s="304" t="s">
        <v>3054</v>
      </c>
      <c r="F97" s="304" t="s">
        <v>3055</v>
      </c>
      <c r="G97" s="214">
        <v>44379.661134259259</v>
      </c>
      <c r="H97" s="304">
        <v>168000</v>
      </c>
      <c r="I97" s="304" t="s">
        <v>3065</v>
      </c>
    </row>
    <row r="98" spans="1:9">
      <c r="A98" s="161" t="s">
        <v>3327</v>
      </c>
      <c r="B98" s="161" t="s">
        <v>3089</v>
      </c>
      <c r="C98" s="161" t="e">
        <f>VLOOKUP(B98,SARAL!$B$1:$B$500,1,FALSE)</f>
        <v>#N/A</v>
      </c>
      <c r="D98" s="161" t="s">
        <v>3054</v>
      </c>
      <c r="E98" s="161"/>
      <c r="F98" s="161" t="s">
        <v>3055</v>
      </c>
      <c r="G98" s="476">
        <v>44379.661192129628</v>
      </c>
      <c r="H98" s="161">
        <v>4587577</v>
      </c>
      <c r="I98" s="161" t="s">
        <v>3328</v>
      </c>
    </row>
    <row r="99" spans="1:9">
      <c r="A99" s="161" t="s">
        <v>3329</v>
      </c>
      <c r="B99" s="161" t="s">
        <v>3085</v>
      </c>
      <c r="C99" s="161" t="e">
        <f>VLOOKUP(B99,SARAL!$B$1:$B$500,1,FALSE)</f>
        <v>#N/A</v>
      </c>
      <c r="D99" s="161" t="s">
        <v>3054</v>
      </c>
      <c r="E99" s="161" t="s">
        <v>3118</v>
      </c>
      <c r="F99" s="161" t="s">
        <v>3055</v>
      </c>
      <c r="G99" s="476">
        <v>44379.661157407405</v>
      </c>
      <c r="H99" s="161">
        <v>442368</v>
      </c>
      <c r="I99" s="161" t="s">
        <v>3330</v>
      </c>
    </row>
    <row r="100" spans="1:9">
      <c r="A100" s="161" t="s">
        <v>3331</v>
      </c>
      <c r="B100" s="161" t="s">
        <v>3332</v>
      </c>
      <c r="C100" s="161" t="e">
        <f>VLOOKUP(B100,SARAL!$B$1:$B$500,1,FALSE)</f>
        <v>#N/A</v>
      </c>
      <c r="D100" s="161" t="s">
        <v>3048</v>
      </c>
      <c r="E100" s="161"/>
      <c r="F100" s="161"/>
      <c r="G100" s="161" t="s">
        <v>3333</v>
      </c>
      <c r="H100" s="161">
        <v>31872</v>
      </c>
      <c r="I100" s="161" t="s">
        <v>3077</v>
      </c>
    </row>
    <row r="101" spans="1:9">
      <c r="A101" s="161" t="s">
        <v>3334</v>
      </c>
      <c r="B101" s="161" t="s">
        <v>3335</v>
      </c>
      <c r="C101" s="161" t="e">
        <f>VLOOKUP(B101,SARAL!$B$1:$B$500,1,FALSE)</f>
        <v>#N/A</v>
      </c>
      <c r="D101" s="161" t="s">
        <v>3048</v>
      </c>
      <c r="E101" s="161"/>
      <c r="F101" s="161"/>
      <c r="G101" s="161" t="s">
        <v>3336</v>
      </c>
      <c r="H101" s="161">
        <v>15573</v>
      </c>
      <c r="I101" s="161" t="s">
        <v>3077</v>
      </c>
    </row>
    <row r="102" spans="1:9">
      <c r="A102" s="161" t="s">
        <v>3078</v>
      </c>
      <c r="B102" s="161" t="s">
        <v>3337</v>
      </c>
      <c r="C102" s="161" t="e">
        <f>VLOOKUP(B102,SARAL!$B$1:$B$500,1,FALSE)</f>
        <v>#N/A</v>
      </c>
      <c r="D102" s="161" t="s">
        <v>3048</v>
      </c>
      <c r="E102" s="161"/>
      <c r="F102" s="161"/>
      <c r="G102" s="161" t="s">
        <v>3338</v>
      </c>
      <c r="H102" s="161">
        <v>213303</v>
      </c>
      <c r="I102" s="161" t="s">
        <v>3077</v>
      </c>
    </row>
    <row r="103" spans="1:9">
      <c r="A103" s="161" t="s">
        <v>3339</v>
      </c>
      <c r="B103" s="161" t="s">
        <v>3340</v>
      </c>
      <c r="C103" s="161" t="e">
        <f>VLOOKUP(B103,SARAL!$B$1:$B$500,1,FALSE)</f>
        <v>#N/A</v>
      </c>
      <c r="D103" s="161" t="s">
        <v>3048</v>
      </c>
      <c r="E103" s="161"/>
      <c r="F103" s="161"/>
      <c r="G103" s="161" t="s">
        <v>3341</v>
      </c>
      <c r="H103" s="161">
        <v>10305</v>
      </c>
      <c r="I103" s="161" t="s">
        <v>3077</v>
      </c>
    </row>
    <row r="104" spans="1:9">
      <c r="A104" s="161" t="s">
        <v>3342</v>
      </c>
      <c r="B104" s="161" t="s">
        <v>3343</v>
      </c>
      <c r="C104" s="161" t="e">
        <f>VLOOKUP(B104,SARAL!$B$1:$B$500,1,FALSE)</f>
        <v>#N/A</v>
      </c>
      <c r="D104" s="161" t="s">
        <v>3048</v>
      </c>
      <c r="E104" s="161"/>
      <c r="F104" s="161"/>
      <c r="G104" s="476">
        <v>41278.186018518521</v>
      </c>
      <c r="H104" s="161">
        <v>10343</v>
      </c>
      <c r="I104" s="161" t="s">
        <v>3077</v>
      </c>
    </row>
    <row r="105" spans="1:9">
      <c r="A105" s="161" t="s">
        <v>3344</v>
      </c>
      <c r="B105" s="161" t="s">
        <v>3345</v>
      </c>
      <c r="C105" s="161" t="e">
        <f>VLOOKUP(B105,SARAL!$B$1:$B$500,1,FALSE)</f>
        <v>#N/A</v>
      </c>
      <c r="D105" s="161" t="s">
        <v>3048</v>
      </c>
      <c r="E105" s="161"/>
      <c r="F105" s="161"/>
      <c r="G105" s="161" t="s">
        <v>3346</v>
      </c>
      <c r="H105" s="161">
        <v>13288</v>
      </c>
      <c r="I105" s="161" t="s">
        <v>3077</v>
      </c>
    </row>
    <row r="106" spans="1:9">
      <c r="A106" s="161" t="s">
        <v>3347</v>
      </c>
      <c r="B106" s="161" t="s">
        <v>3348</v>
      </c>
      <c r="C106" s="161" t="e">
        <f>VLOOKUP(B106,SARAL!$B$1:$B$500,1,FALSE)</f>
        <v>#N/A</v>
      </c>
      <c r="D106" s="161" t="s">
        <v>3048</v>
      </c>
      <c r="E106" s="161"/>
      <c r="F106" s="161"/>
      <c r="G106" s="161" t="s">
        <v>3349</v>
      </c>
      <c r="H106" s="161">
        <v>9537</v>
      </c>
      <c r="I106" s="161" t="s">
        <v>3077</v>
      </c>
    </row>
    <row r="107" spans="1:9">
      <c r="A107" s="161" t="s">
        <v>3350</v>
      </c>
      <c r="B107" s="161" t="s">
        <v>3351</v>
      </c>
      <c r="C107" s="161" t="e">
        <f>VLOOKUP(B107,SARAL!$B$1:$B$500,1,FALSE)</f>
        <v>#N/A</v>
      </c>
      <c r="D107" s="161" t="s">
        <v>3048</v>
      </c>
      <c r="E107" s="161"/>
      <c r="F107" s="161"/>
      <c r="G107" s="161" t="s">
        <v>3352</v>
      </c>
      <c r="H107" s="161">
        <v>59694</v>
      </c>
      <c r="I107" s="161" t="s">
        <v>3077</v>
      </c>
    </row>
    <row r="108" spans="1:9">
      <c r="A108" s="161" t="s">
        <v>3353</v>
      </c>
      <c r="B108" s="161" t="s">
        <v>3354</v>
      </c>
      <c r="C108" s="161" t="e">
        <f>VLOOKUP(B108,SARAL!$B$1:$B$500,1,FALSE)</f>
        <v>#N/A</v>
      </c>
      <c r="D108" s="161" t="s">
        <v>3048</v>
      </c>
      <c r="E108" s="161"/>
      <c r="F108" s="161"/>
      <c r="G108" s="161" t="s">
        <v>3355</v>
      </c>
      <c r="H108" s="161">
        <v>10028</v>
      </c>
      <c r="I108" s="161" t="s">
        <v>3077</v>
      </c>
    </row>
    <row r="109" spans="1:9">
      <c r="A109" s="161" t="s">
        <v>3356</v>
      </c>
      <c r="B109" s="161" t="s">
        <v>3357</v>
      </c>
      <c r="C109" s="161" t="e">
        <f>VLOOKUP(B109,SARAL!$B$1:$B$500,1,FALSE)</f>
        <v>#N/A</v>
      </c>
      <c r="D109" s="161" t="s">
        <v>3048</v>
      </c>
      <c r="E109" s="161"/>
      <c r="F109" s="161"/>
      <c r="G109" s="161" t="s">
        <v>3358</v>
      </c>
      <c r="H109" s="161">
        <v>9019</v>
      </c>
      <c r="I109" s="161" t="s">
        <v>3077</v>
      </c>
    </row>
    <row r="110" spans="1:9">
      <c r="A110" s="161" t="s">
        <v>3359</v>
      </c>
      <c r="B110" s="161" t="s">
        <v>3360</v>
      </c>
      <c r="C110" s="161" t="e">
        <f>VLOOKUP(B110,SARAL!$B$1:$B$500,1,FALSE)</f>
        <v>#N/A</v>
      </c>
      <c r="D110" s="161" t="s">
        <v>3048</v>
      </c>
      <c r="E110" s="161"/>
      <c r="F110" s="161"/>
      <c r="G110" s="476">
        <v>44318.735486111109</v>
      </c>
      <c r="H110" s="161">
        <v>117352</v>
      </c>
      <c r="I110" s="161" t="s">
        <v>3077</v>
      </c>
    </row>
    <row r="111" spans="1:9">
      <c r="A111" s="161" t="s">
        <v>3361</v>
      </c>
      <c r="B111" s="161" t="s">
        <v>3362</v>
      </c>
      <c r="C111" s="161" t="e">
        <f>VLOOKUP(B111,SARAL!$B$1:$B$500,1,FALSE)</f>
        <v>#N/A</v>
      </c>
      <c r="D111" s="161" t="s">
        <v>3048</v>
      </c>
      <c r="E111" s="161"/>
      <c r="F111" s="161"/>
      <c r="G111" s="476">
        <v>44318.725069444445</v>
      </c>
      <c r="H111" s="161">
        <v>12654</v>
      </c>
      <c r="I111" s="161" t="s">
        <v>3077</v>
      </c>
    </row>
    <row r="112" spans="1:9">
      <c r="A112" s="161" t="s">
        <v>3363</v>
      </c>
      <c r="B112" s="161" t="s">
        <v>3364</v>
      </c>
      <c r="C112" s="161" t="e">
        <f>VLOOKUP(B112,SARAL!$B$1:$B$500,1,FALSE)</f>
        <v>#N/A</v>
      </c>
      <c r="D112" s="161" t="s">
        <v>3048</v>
      </c>
      <c r="E112" s="161"/>
      <c r="F112" s="161"/>
      <c r="G112" s="161" t="s">
        <v>3365</v>
      </c>
      <c r="H112" s="161">
        <v>466127</v>
      </c>
      <c r="I112" s="161" t="s">
        <v>3077</v>
      </c>
    </row>
    <row r="113" spans="1:9">
      <c r="A113" s="161" t="s">
        <v>3366</v>
      </c>
      <c r="B113" s="161" t="s">
        <v>3367</v>
      </c>
      <c r="C113" s="161" t="e">
        <f>VLOOKUP(B113,SARAL!$B$1:$B$500,1,FALSE)</f>
        <v>#N/A</v>
      </c>
      <c r="D113" s="161" t="s">
        <v>3048</v>
      </c>
      <c r="E113" s="161"/>
      <c r="F113" s="161"/>
      <c r="G113" s="161" t="s">
        <v>3368</v>
      </c>
      <c r="H113" s="161">
        <v>195882</v>
      </c>
      <c r="I113" s="161" t="s">
        <v>3077</v>
      </c>
    </row>
    <row r="114" spans="1:9">
      <c r="A114" s="161" t="s">
        <v>3369</v>
      </c>
      <c r="B114" s="161" t="s">
        <v>3370</v>
      </c>
      <c r="C114" s="161" t="e">
        <f>VLOOKUP(B114,SARAL!$B$1:$B$500,1,FALSE)</f>
        <v>#N/A</v>
      </c>
      <c r="D114" s="161" t="s">
        <v>3048</v>
      </c>
      <c r="E114" s="161"/>
      <c r="F114" s="161"/>
      <c r="G114" s="476">
        <v>41064.97252314815</v>
      </c>
      <c r="H114" s="161">
        <v>23552</v>
      </c>
      <c r="I114" s="161" t="s">
        <v>3077</v>
      </c>
    </row>
    <row r="115" spans="1:9">
      <c r="A115" s="161" t="s">
        <v>3371</v>
      </c>
      <c r="B115" s="161" t="s">
        <v>3372</v>
      </c>
      <c r="C115" s="161" t="e">
        <f>VLOOKUP(B115,SARAL!$B$1:$B$500,1,FALSE)</f>
        <v>#N/A</v>
      </c>
      <c r="D115" s="161" t="s">
        <v>3048</v>
      </c>
      <c r="E115" s="161"/>
      <c r="F115" s="161"/>
      <c r="G115" s="476">
        <v>41039.954953703702</v>
      </c>
      <c r="H115" s="161">
        <v>20992</v>
      </c>
      <c r="I115" s="161" t="s">
        <v>3077</v>
      </c>
    </row>
    <row r="116" spans="1:9">
      <c r="A116" s="161" t="s">
        <v>3373</v>
      </c>
      <c r="B116" s="161" t="s">
        <v>3374</v>
      </c>
      <c r="C116" s="161" t="e">
        <f>VLOOKUP(B116,SARAL!$B$1:$B$500,1,FALSE)</f>
        <v>#N/A</v>
      </c>
      <c r="D116" s="161" t="s">
        <v>3048</v>
      </c>
      <c r="E116" s="161"/>
      <c r="F116" s="161"/>
      <c r="G116" s="161" t="s">
        <v>3375</v>
      </c>
      <c r="H116" s="161">
        <v>1136</v>
      </c>
      <c r="I116" s="161" t="s">
        <v>3077</v>
      </c>
    </row>
    <row r="117" spans="1:9">
      <c r="A117" s="161" t="s">
        <v>3376</v>
      </c>
      <c r="B117" s="161" t="s">
        <v>3377</v>
      </c>
      <c r="C117" s="161" t="e">
        <f>VLOOKUP(B117,SARAL!$B$1:$B$500,1,FALSE)</f>
        <v>#N/A</v>
      </c>
      <c r="D117" s="161" t="s">
        <v>3048</v>
      </c>
      <c r="E117" s="161"/>
      <c r="F117" s="161"/>
      <c r="G117" s="161" t="s">
        <v>3378</v>
      </c>
      <c r="H117" s="161">
        <v>822</v>
      </c>
      <c r="I117" s="161" t="s">
        <v>3077</v>
      </c>
    </row>
    <row r="118" spans="1:9">
      <c r="A118" s="161" t="s">
        <v>3379</v>
      </c>
      <c r="B118" s="161" t="s">
        <v>3380</v>
      </c>
      <c r="C118" s="161" t="e">
        <f>VLOOKUP(B118,SARAL!$B$1:$B$500,1,FALSE)</f>
        <v>#N/A</v>
      </c>
      <c r="D118" s="161" t="s">
        <v>3048</v>
      </c>
      <c r="E118" s="161"/>
      <c r="F118" s="161"/>
      <c r="G118" s="161" t="s">
        <v>3381</v>
      </c>
      <c r="H118" s="161">
        <v>822</v>
      </c>
      <c r="I118" s="161" t="s">
        <v>3077</v>
      </c>
    </row>
    <row r="119" spans="1:9">
      <c r="A119" s="161" t="s">
        <v>3382</v>
      </c>
      <c r="B119" s="161" t="s">
        <v>3383</v>
      </c>
      <c r="C119" s="161" t="e">
        <f>VLOOKUP(B119,SARAL!$B$1:$B$500,1,FALSE)</f>
        <v>#N/A</v>
      </c>
      <c r="D119" s="161" t="s">
        <v>3048</v>
      </c>
      <c r="E119" s="161"/>
      <c r="F119" s="161"/>
      <c r="G119" s="161" t="s">
        <v>3384</v>
      </c>
      <c r="H119" s="161">
        <v>822</v>
      </c>
      <c r="I119" s="161" t="s">
        <v>3077</v>
      </c>
    </row>
    <row r="120" spans="1:9">
      <c r="A120" s="161" t="s">
        <v>3385</v>
      </c>
      <c r="B120" s="161" t="s">
        <v>3386</v>
      </c>
      <c r="C120" s="161" t="e">
        <f>VLOOKUP(B120,SARAL!$B$1:$B$500,1,FALSE)</f>
        <v>#N/A</v>
      </c>
      <c r="D120" s="161" t="s">
        <v>3048</v>
      </c>
      <c r="E120" s="161"/>
      <c r="F120" s="161"/>
      <c r="G120" s="476">
        <v>44384.636828703704</v>
      </c>
      <c r="H120" s="161">
        <v>822</v>
      </c>
      <c r="I120" s="161" t="s">
        <v>3077</v>
      </c>
    </row>
    <row r="121" spans="1:9">
      <c r="A121" s="161" t="s">
        <v>3387</v>
      </c>
      <c r="B121" s="161" t="s">
        <v>3388</v>
      </c>
      <c r="C121" s="161" t="e">
        <f>VLOOKUP(B121,SARAL!$B$1:$B$500,1,FALSE)</f>
        <v>#N/A</v>
      </c>
      <c r="D121" s="161" t="s">
        <v>3048</v>
      </c>
      <c r="E121" s="161"/>
      <c r="F121" s="161"/>
      <c r="G121" s="161" t="s">
        <v>3389</v>
      </c>
      <c r="H121" s="161">
        <v>246</v>
      </c>
      <c r="I121" s="161" t="s">
        <v>3077</v>
      </c>
    </row>
    <row r="122" spans="1:9">
      <c r="A122" s="161" t="s">
        <v>3390</v>
      </c>
      <c r="B122" s="161" t="s">
        <v>3391</v>
      </c>
      <c r="C122" s="161" t="e">
        <f>VLOOKUP(B122,SARAL!$B$1:$B$500,1,FALSE)</f>
        <v>#N/A</v>
      </c>
      <c r="D122" s="161" t="s">
        <v>3048</v>
      </c>
      <c r="E122" s="161"/>
      <c r="F122" s="161"/>
      <c r="G122" s="476">
        <v>35980.070324074077</v>
      </c>
      <c r="H122" s="161">
        <v>1458</v>
      </c>
      <c r="I122" s="161" t="s">
        <v>3077</v>
      </c>
    </row>
    <row r="123" spans="1:9">
      <c r="A123" s="161" t="s">
        <v>3392</v>
      </c>
      <c r="B123" s="161" t="s">
        <v>3393</v>
      </c>
      <c r="C123" s="161" t="e">
        <f>VLOOKUP(B123,SARAL!$B$1:$B$500,1,FALSE)</f>
        <v>#N/A</v>
      </c>
      <c r="D123" s="161" t="s">
        <v>3048</v>
      </c>
      <c r="E123" s="161"/>
      <c r="F123" s="161"/>
      <c r="G123" s="161" t="s">
        <v>3394</v>
      </c>
      <c r="H123" s="161">
        <v>318</v>
      </c>
      <c r="I123" s="161" t="s">
        <v>3077</v>
      </c>
    </row>
    <row r="124" spans="1:9">
      <c r="A124" s="161" t="s">
        <v>3395</v>
      </c>
      <c r="B124" s="161" t="s">
        <v>3396</v>
      </c>
      <c r="C124" s="161" t="e">
        <f>VLOOKUP(B124,SARAL!$B$1:$B$500,1,FALSE)</f>
        <v>#N/A</v>
      </c>
      <c r="D124" s="161" t="s">
        <v>3048</v>
      </c>
      <c r="E124" s="161"/>
      <c r="F124" s="161"/>
      <c r="G124" s="161" t="s">
        <v>3397</v>
      </c>
      <c r="H124" s="161">
        <v>1136</v>
      </c>
      <c r="I124" s="161" t="s">
        <v>3077</v>
      </c>
    </row>
    <row r="125" spans="1:9">
      <c r="A125" s="161" t="s">
        <v>3398</v>
      </c>
      <c r="B125" s="161" t="s">
        <v>3399</v>
      </c>
      <c r="C125" s="161" t="e">
        <f>VLOOKUP(B125,SARAL!$B$1:$B$500,1,FALSE)</f>
        <v>#N/A</v>
      </c>
      <c r="D125" s="161" t="s">
        <v>3048</v>
      </c>
      <c r="E125" s="161"/>
      <c r="F125" s="161"/>
      <c r="G125" s="476">
        <v>36163.4375</v>
      </c>
      <c r="H125" s="161">
        <v>246</v>
      </c>
      <c r="I125" s="161" t="s">
        <v>3077</v>
      </c>
    </row>
    <row r="126" spans="1:9">
      <c r="A126" s="161" t="s">
        <v>3400</v>
      </c>
      <c r="B126" s="161" t="s">
        <v>3401</v>
      </c>
      <c r="C126" s="161" t="e">
        <f>VLOOKUP(B126,SARAL!$B$1:$B$500,1,FALSE)</f>
        <v>#N/A</v>
      </c>
      <c r="D126" s="161" t="s">
        <v>3048</v>
      </c>
      <c r="E126" s="161"/>
      <c r="F126" s="161"/>
      <c r="G126" s="161" t="s">
        <v>3402</v>
      </c>
      <c r="H126" s="161">
        <v>246</v>
      </c>
      <c r="I126" s="161" t="s">
        <v>3077</v>
      </c>
    </row>
    <row r="127" spans="1:9">
      <c r="A127" s="161" t="s">
        <v>3403</v>
      </c>
      <c r="B127" s="161" t="s">
        <v>3404</v>
      </c>
      <c r="C127" s="161" t="e">
        <f>VLOOKUP(B127,SARAL!$B$1:$B$500,1,FALSE)</f>
        <v>#N/A</v>
      </c>
      <c r="D127" s="161" t="s">
        <v>3048</v>
      </c>
      <c r="E127" s="161"/>
      <c r="F127" s="161"/>
      <c r="G127" s="161" t="s">
        <v>3405</v>
      </c>
      <c r="H127" s="161">
        <v>1318</v>
      </c>
      <c r="I127" s="161" t="s">
        <v>3077</v>
      </c>
    </row>
    <row r="128" spans="1:9">
      <c r="A128" s="161" t="s">
        <v>3406</v>
      </c>
      <c r="B128" s="161" t="s">
        <v>3407</v>
      </c>
      <c r="C128" s="161" t="e">
        <f>VLOOKUP(B128,SARAL!$B$1:$B$500,1,FALSE)</f>
        <v>#N/A</v>
      </c>
      <c r="D128" s="161" t="s">
        <v>3048</v>
      </c>
      <c r="E128" s="161"/>
      <c r="F128" s="161"/>
      <c r="G128" s="161" t="s">
        <v>3408</v>
      </c>
      <c r="H128" s="161">
        <v>822</v>
      </c>
      <c r="I128" s="161" t="s">
        <v>3077</v>
      </c>
    </row>
    <row r="129" spans="1:9">
      <c r="A129" s="161" t="s">
        <v>3409</v>
      </c>
      <c r="B129" s="161" t="s">
        <v>3410</v>
      </c>
      <c r="C129" s="161" t="e">
        <f>VLOOKUP(B129,SARAL!$B$1:$B$500,1,FALSE)</f>
        <v>#N/A</v>
      </c>
      <c r="D129" s="161" t="s">
        <v>3048</v>
      </c>
      <c r="E129" s="161"/>
      <c r="F129" s="161"/>
      <c r="G129" s="161" t="s">
        <v>3389</v>
      </c>
      <c r="H129" s="161">
        <v>1318</v>
      </c>
      <c r="I129" s="161" t="s">
        <v>3077</v>
      </c>
    </row>
    <row r="130" spans="1:9">
      <c r="A130" s="161" t="s">
        <v>3411</v>
      </c>
      <c r="B130" s="161" t="s">
        <v>3412</v>
      </c>
      <c r="C130" s="161" t="e">
        <f>VLOOKUP(B130,SARAL!$B$1:$B$500,1,FALSE)</f>
        <v>#N/A</v>
      </c>
      <c r="D130" s="161" t="s">
        <v>3048</v>
      </c>
      <c r="E130" s="161"/>
      <c r="F130" s="161"/>
      <c r="G130" s="476">
        <v>36163.4375</v>
      </c>
      <c r="H130" s="161">
        <v>246</v>
      </c>
      <c r="I130" s="161" t="s">
        <v>3077</v>
      </c>
    </row>
    <row r="131" spans="1:9">
      <c r="A131" s="161" t="s">
        <v>3413</v>
      </c>
      <c r="B131" s="161" t="s">
        <v>3414</v>
      </c>
      <c r="C131" s="161" t="e">
        <f>VLOOKUP(B131,SARAL!$B$1:$B$500,1,FALSE)</f>
        <v>#N/A</v>
      </c>
      <c r="D131" s="161" t="s">
        <v>3048</v>
      </c>
      <c r="E131" s="161"/>
      <c r="F131" s="161"/>
      <c r="G131" s="161" t="s">
        <v>3389</v>
      </c>
      <c r="H131" s="161">
        <v>1318</v>
      </c>
      <c r="I131" s="161" t="s">
        <v>3077</v>
      </c>
    </row>
    <row r="132" spans="1:9">
      <c r="A132" s="161" t="s">
        <v>3415</v>
      </c>
      <c r="B132" s="161" t="s">
        <v>3416</v>
      </c>
      <c r="C132" s="161" t="e">
        <f>VLOOKUP(B132,SARAL!$B$1:$B$500,1,FALSE)</f>
        <v>#N/A</v>
      </c>
      <c r="D132" s="161" t="s">
        <v>3048</v>
      </c>
      <c r="E132" s="161"/>
      <c r="F132" s="161"/>
      <c r="G132" s="476">
        <v>35309.043819444443</v>
      </c>
      <c r="H132" s="161">
        <v>246</v>
      </c>
      <c r="I132" s="161" t="s">
        <v>3077</v>
      </c>
    </row>
    <row r="133" spans="1:9">
      <c r="A133" s="161" t="s">
        <v>3417</v>
      </c>
      <c r="B133" s="161" t="s">
        <v>3418</v>
      </c>
      <c r="C133" s="161" t="e">
        <f>VLOOKUP(B133,SARAL!$B$1:$B$500,1,FALSE)</f>
        <v>#N/A</v>
      </c>
      <c r="D133" s="161" t="s">
        <v>3048</v>
      </c>
      <c r="E133" s="161"/>
      <c r="F133" s="161"/>
      <c r="G133" s="476">
        <v>44262.106851851851</v>
      </c>
      <c r="H133" s="161">
        <v>2897</v>
      </c>
      <c r="I133" s="161" t="s">
        <v>3077</v>
      </c>
    </row>
    <row r="134" spans="1:9">
      <c r="A134" s="161" t="s">
        <v>3419</v>
      </c>
      <c r="B134" s="161" t="s">
        <v>3420</v>
      </c>
      <c r="C134" s="161" t="e">
        <f>VLOOKUP(B134,SARAL!$B$1:$B$500,1,FALSE)</f>
        <v>#N/A</v>
      </c>
      <c r="D134" s="161" t="s">
        <v>3048</v>
      </c>
      <c r="E134" s="161"/>
      <c r="F134" s="161"/>
      <c r="G134" s="476">
        <v>36163.4375</v>
      </c>
      <c r="H134" s="161">
        <v>246</v>
      </c>
      <c r="I134" s="161" t="s">
        <v>3077</v>
      </c>
    </row>
    <row r="135" spans="1:9">
      <c r="A135" s="161" t="s">
        <v>3421</v>
      </c>
      <c r="B135" s="161" t="s">
        <v>3422</v>
      </c>
      <c r="C135" s="161" t="e">
        <f>VLOOKUP(B135,SARAL!$B$1:$B$500,1,FALSE)</f>
        <v>#N/A</v>
      </c>
      <c r="D135" s="161" t="s">
        <v>3048</v>
      </c>
      <c r="E135" s="161"/>
      <c r="F135" s="161"/>
      <c r="G135" s="161" t="s">
        <v>3423</v>
      </c>
      <c r="H135" s="161">
        <v>34494</v>
      </c>
      <c r="I135" s="161" t="s">
        <v>3077</v>
      </c>
    </row>
    <row r="136" spans="1:9">
      <c r="A136" s="161" t="s">
        <v>3424</v>
      </c>
      <c r="B136" s="161" t="s">
        <v>3425</v>
      </c>
      <c r="C136" s="161" t="e">
        <f>VLOOKUP(B136,SARAL!$B$1:$B$500,1,FALSE)</f>
        <v>#N/A</v>
      </c>
      <c r="D136" s="161" t="s">
        <v>3048</v>
      </c>
      <c r="E136" s="161"/>
      <c r="F136" s="161"/>
      <c r="G136" s="476">
        <v>44262.413263888891</v>
      </c>
      <c r="H136" s="161">
        <v>7084</v>
      </c>
      <c r="I136" s="161" t="s">
        <v>3077</v>
      </c>
    </row>
    <row r="137" spans="1:9">
      <c r="A137" s="161" t="s">
        <v>3426</v>
      </c>
      <c r="B137" s="161" t="s">
        <v>3427</v>
      </c>
      <c r="C137" s="161" t="e">
        <f>VLOOKUP(B137,SARAL!$B$1:$B$500,1,FALSE)</f>
        <v>#N/A</v>
      </c>
      <c r="D137" s="161" t="s">
        <v>3048</v>
      </c>
      <c r="E137" s="161"/>
      <c r="F137" s="161"/>
      <c r="G137" s="476">
        <v>44262.424259259256</v>
      </c>
      <c r="H137" s="161">
        <v>78071</v>
      </c>
      <c r="I137" s="161" t="s">
        <v>3077</v>
      </c>
    </row>
    <row r="138" spans="1:9">
      <c r="A138" s="161" t="s">
        <v>3428</v>
      </c>
      <c r="B138" s="161" t="s">
        <v>3429</v>
      </c>
      <c r="C138" s="161" t="e">
        <f>VLOOKUP(B138,SARAL!$B$1:$B$500,1,FALSE)</f>
        <v>#N/A</v>
      </c>
      <c r="D138" s="161" t="s">
        <v>3048</v>
      </c>
      <c r="E138" s="161"/>
      <c r="F138" s="161"/>
      <c r="G138" s="476">
        <v>44262.106851851851</v>
      </c>
      <c r="H138" s="161">
        <v>2897</v>
      </c>
      <c r="I138" s="161" t="s">
        <v>3077</v>
      </c>
    </row>
    <row r="139" spans="1:9">
      <c r="A139" s="161" t="s">
        <v>3430</v>
      </c>
      <c r="B139" s="161" t="s">
        <v>3431</v>
      </c>
      <c r="C139" s="161" t="e">
        <f>VLOOKUP(B139,SARAL!$B$1:$B$500,1,FALSE)</f>
        <v>#N/A</v>
      </c>
      <c r="D139" s="161" t="s">
        <v>3048</v>
      </c>
      <c r="E139" s="161"/>
      <c r="F139" s="161"/>
      <c r="G139" s="161" t="s">
        <v>3432</v>
      </c>
      <c r="H139" s="161">
        <v>1136</v>
      </c>
      <c r="I139" s="161" t="s">
        <v>3077</v>
      </c>
    </row>
    <row r="140" spans="1:9">
      <c r="A140" s="161" t="s">
        <v>3433</v>
      </c>
      <c r="B140" s="161" t="s">
        <v>3434</v>
      </c>
      <c r="C140" s="161" t="e">
        <f>VLOOKUP(B140,SARAL!$B$1:$B$500,1,FALSE)</f>
        <v>#N/A</v>
      </c>
      <c r="D140" s="161" t="s">
        <v>3048</v>
      </c>
      <c r="E140" s="161"/>
      <c r="F140" s="161"/>
      <c r="G140" s="476">
        <v>36163.4375</v>
      </c>
      <c r="H140" s="161">
        <v>246</v>
      </c>
      <c r="I140" s="161" t="s">
        <v>3077</v>
      </c>
    </row>
    <row r="141" spans="1:9">
      <c r="A141" s="161" t="s">
        <v>3435</v>
      </c>
      <c r="B141" s="161" t="s">
        <v>3436</v>
      </c>
      <c r="C141" s="161" t="e">
        <f>VLOOKUP(B141,SARAL!$B$1:$B$500,1,FALSE)</f>
        <v>#N/A</v>
      </c>
      <c r="D141" s="161" t="s">
        <v>3048</v>
      </c>
      <c r="E141" s="161"/>
      <c r="F141" s="161"/>
      <c r="G141" s="476">
        <v>44384.627384259256</v>
      </c>
      <c r="H141" s="161">
        <v>822</v>
      </c>
      <c r="I141" s="161" t="s">
        <v>3077</v>
      </c>
    </row>
    <row r="142" spans="1:9">
      <c r="A142" s="161" t="s">
        <v>3437</v>
      </c>
      <c r="B142" s="161" t="s">
        <v>3438</v>
      </c>
      <c r="C142" s="161" t="e">
        <f>VLOOKUP(B142,SARAL!$B$1:$B$500,1,FALSE)</f>
        <v>#N/A</v>
      </c>
      <c r="D142" s="161" t="s">
        <v>3048</v>
      </c>
      <c r="E142" s="161"/>
      <c r="F142" s="161"/>
      <c r="G142" s="476">
        <v>35980.216990740744</v>
      </c>
      <c r="H142" s="161">
        <v>1318</v>
      </c>
      <c r="I142" s="161" t="s">
        <v>3077</v>
      </c>
    </row>
    <row r="143" spans="1:9">
      <c r="A143" s="161" t="s">
        <v>3439</v>
      </c>
      <c r="B143" s="161" t="s">
        <v>3440</v>
      </c>
      <c r="C143" s="161" t="e">
        <f>VLOOKUP(B143,SARAL!$B$1:$B$500,1,FALSE)</f>
        <v>#N/A</v>
      </c>
      <c r="D143" s="161" t="s">
        <v>3048</v>
      </c>
      <c r="E143" s="161"/>
      <c r="F143" s="161"/>
      <c r="G143" s="476">
        <v>36897.818981481483</v>
      </c>
      <c r="H143" s="161">
        <v>246</v>
      </c>
      <c r="I143" s="161" t="s">
        <v>3077</v>
      </c>
    </row>
    <row r="144" spans="1:9">
      <c r="A144" s="161" t="s">
        <v>3441</v>
      </c>
      <c r="B144" s="161" t="s">
        <v>3442</v>
      </c>
      <c r="C144" s="161" t="e">
        <f>VLOOKUP(B144,SARAL!$B$1:$B$500,1,FALSE)</f>
        <v>#N/A</v>
      </c>
      <c r="D144" s="161" t="s">
        <v>3048</v>
      </c>
      <c r="E144" s="161"/>
      <c r="F144" s="161"/>
      <c r="G144" s="476">
        <v>43141.965092592596</v>
      </c>
      <c r="H144" s="161">
        <v>959</v>
      </c>
      <c r="I144" s="161" t="s">
        <v>3077</v>
      </c>
    </row>
    <row r="145" spans="1:9">
      <c r="A145" s="161" t="s">
        <v>3443</v>
      </c>
      <c r="B145" s="161" t="s">
        <v>3444</v>
      </c>
      <c r="C145" s="161" t="e">
        <f>VLOOKUP(B145,SARAL!$B$1:$B$500,1,FALSE)</f>
        <v>#N/A</v>
      </c>
      <c r="D145" s="161" t="s">
        <v>3048</v>
      </c>
      <c r="E145" s="161"/>
      <c r="F145" s="161"/>
      <c r="G145" s="476">
        <v>43197.017337962963</v>
      </c>
      <c r="H145" s="161">
        <v>44945</v>
      </c>
      <c r="I145" s="161" t="s">
        <v>3077</v>
      </c>
    </row>
    <row r="146" spans="1:9">
      <c r="A146" s="161" t="s">
        <v>3445</v>
      </c>
      <c r="B146" s="161" t="s">
        <v>3446</v>
      </c>
      <c r="C146" s="161" t="e">
        <f>VLOOKUP(B146,SARAL!$B$1:$B$500,1,FALSE)</f>
        <v>#N/A</v>
      </c>
      <c r="D146" s="161" t="s">
        <v>3048</v>
      </c>
      <c r="E146" s="161"/>
      <c r="F146" s="161"/>
      <c r="G146" s="161" t="s">
        <v>3402</v>
      </c>
      <c r="H146" s="161">
        <v>246</v>
      </c>
      <c r="I146" s="161" t="s">
        <v>3077</v>
      </c>
    </row>
    <row r="147" spans="1:9">
      <c r="A147" s="161" t="s">
        <v>3447</v>
      </c>
      <c r="B147" s="161" t="s">
        <v>3448</v>
      </c>
      <c r="C147" s="161" t="e">
        <f>VLOOKUP(B147,SARAL!$B$1:$B$500,1,FALSE)</f>
        <v>#N/A</v>
      </c>
      <c r="D147" s="161" t="s">
        <v>3048</v>
      </c>
      <c r="E147" s="161"/>
      <c r="F147" s="161"/>
      <c r="G147" s="161" t="s">
        <v>3389</v>
      </c>
      <c r="H147" s="161">
        <v>1318</v>
      </c>
      <c r="I147" s="161" t="s">
        <v>3077</v>
      </c>
    </row>
    <row r="148" spans="1:9">
      <c r="A148" s="161" t="s">
        <v>3449</v>
      </c>
      <c r="B148" s="161" t="s">
        <v>3450</v>
      </c>
      <c r="C148" s="161" t="e">
        <f>VLOOKUP(B148,SARAL!$B$1:$B$500,1,FALSE)</f>
        <v>#N/A</v>
      </c>
      <c r="D148" s="161" t="s">
        <v>3048</v>
      </c>
      <c r="E148" s="161"/>
      <c r="F148" s="161"/>
      <c r="G148" s="161" t="s">
        <v>3389</v>
      </c>
      <c r="H148" s="161">
        <v>246</v>
      </c>
      <c r="I148" s="161" t="s">
        <v>3077</v>
      </c>
    </row>
    <row r="149" spans="1:9">
      <c r="A149" s="161" t="s">
        <v>3451</v>
      </c>
      <c r="B149" s="161" t="s">
        <v>3452</v>
      </c>
      <c r="C149" s="161" t="e">
        <f>VLOOKUP(B149,SARAL!$B$1:$B$500,1,FALSE)</f>
        <v>#N/A</v>
      </c>
      <c r="D149" s="161" t="s">
        <v>3048</v>
      </c>
      <c r="E149" s="161"/>
      <c r="F149" s="161"/>
      <c r="G149" s="161" t="s">
        <v>3453</v>
      </c>
      <c r="H149" s="161">
        <v>984</v>
      </c>
      <c r="I149" s="161" t="s">
        <v>3077</v>
      </c>
    </row>
    <row r="150" spans="1:9">
      <c r="A150" s="161" t="s">
        <v>3454</v>
      </c>
      <c r="B150" s="161" t="s">
        <v>3455</v>
      </c>
      <c r="C150" s="161" t="e">
        <f>VLOOKUP(B150,SARAL!$B$1:$B$500,1,FALSE)</f>
        <v>#N/A</v>
      </c>
      <c r="D150" s="161" t="s">
        <v>3048</v>
      </c>
      <c r="E150" s="161"/>
      <c r="F150" s="161"/>
      <c r="G150" s="476">
        <v>42714.612847222219</v>
      </c>
      <c r="H150" s="161">
        <v>1552544</v>
      </c>
      <c r="I150" s="161" t="s">
        <v>3456</v>
      </c>
    </row>
    <row r="151" spans="1:9">
      <c r="A151" s="161" t="s">
        <v>3457</v>
      </c>
      <c r="B151" s="161" t="s">
        <v>3458</v>
      </c>
      <c r="C151" s="161" t="e">
        <f>VLOOKUP(B151,SARAL!$B$1:$B$500,1,FALSE)</f>
        <v>#N/A</v>
      </c>
      <c r="D151" s="161" t="s">
        <v>3048</v>
      </c>
      <c r="E151" s="161"/>
      <c r="F151" s="161"/>
      <c r="G151" s="161" t="s">
        <v>3122</v>
      </c>
      <c r="H151" s="161">
        <v>111</v>
      </c>
      <c r="I151" s="161" t="s">
        <v>3077</v>
      </c>
    </row>
    <row r="152" spans="1:9">
      <c r="A152" s="161" t="s">
        <v>3459</v>
      </c>
      <c r="B152" s="161" t="s">
        <v>3460</v>
      </c>
      <c r="C152" s="161" t="e">
        <f>VLOOKUP(B152,SARAL!$B$1:$B$500,1,FALSE)</f>
        <v>#N/A</v>
      </c>
      <c r="D152" s="161" t="s">
        <v>3048</v>
      </c>
      <c r="E152" s="161"/>
      <c r="F152" s="161"/>
      <c r="G152" s="161" t="s">
        <v>3251</v>
      </c>
      <c r="H152" s="161">
        <v>2494</v>
      </c>
      <c r="I152" s="161" t="s">
        <v>3461</v>
      </c>
    </row>
    <row r="153" spans="1:9">
      <c r="A153" s="161" t="s">
        <v>3462</v>
      </c>
      <c r="B153" s="161" t="s">
        <v>3463</v>
      </c>
      <c r="C153" s="161" t="e">
        <f>VLOOKUP(B153,SARAL!$B$1:$B$500,1,FALSE)</f>
        <v>#N/A</v>
      </c>
      <c r="D153" s="161" t="s">
        <v>3048</v>
      </c>
      <c r="E153" s="161"/>
      <c r="F153" s="161"/>
      <c r="G153" s="476">
        <v>44410.714930555558</v>
      </c>
      <c r="H153" s="161">
        <v>267776</v>
      </c>
      <c r="I153" s="161" t="s">
        <v>3077</v>
      </c>
    </row>
    <row r="154" spans="1:9">
      <c r="A154" s="161" t="s">
        <v>3464</v>
      </c>
      <c r="B154" s="161" t="s">
        <v>3465</v>
      </c>
      <c r="C154" s="161" t="e">
        <f>VLOOKUP(B154,SARAL!$B$1:$B$500,1,FALSE)</f>
        <v>#N/A</v>
      </c>
      <c r="D154" s="161" t="s">
        <v>3048</v>
      </c>
      <c r="E154" s="161"/>
      <c r="F154" s="161"/>
      <c r="G154" s="161" t="s">
        <v>3466</v>
      </c>
      <c r="H154" s="161">
        <v>2494</v>
      </c>
      <c r="I154" s="161" t="s">
        <v>3461</v>
      </c>
    </row>
    <row r="155" spans="1:9">
      <c r="A155" s="304" t="s">
        <v>3467</v>
      </c>
      <c r="B155" s="304" t="s">
        <v>3468</v>
      </c>
      <c r="C155" s="304" t="str">
        <f>VLOOKUP(B155,SARAL!$B$1:$B$500,1,FALSE)</f>
        <v>Mhrun32.dll</v>
      </c>
      <c r="D155" s="304" t="s">
        <v>3054</v>
      </c>
      <c r="F155" s="304" t="s">
        <v>3055</v>
      </c>
      <c r="G155" s="304" t="s">
        <v>3469</v>
      </c>
      <c r="H155" s="304">
        <v>34816</v>
      </c>
      <c r="I155" s="304" t="s">
        <v>3470</v>
      </c>
    </row>
    <row r="156" spans="1:9">
      <c r="A156" s="161" t="s">
        <v>3471</v>
      </c>
      <c r="B156" s="161" t="s">
        <v>3472</v>
      </c>
      <c r="C156" s="161" t="e">
        <f>VLOOKUP(B156,SARAL!$B$1:$B$500,1,FALSE)</f>
        <v>#N/A</v>
      </c>
      <c r="D156" s="161" t="s">
        <v>3048</v>
      </c>
      <c r="E156" s="161"/>
      <c r="F156" s="161"/>
      <c r="G156" s="476">
        <v>44410.714270833334</v>
      </c>
      <c r="H156" s="161">
        <v>31744</v>
      </c>
      <c r="I156" s="161" t="s">
        <v>3077</v>
      </c>
    </row>
    <row r="157" spans="1:9">
      <c r="A157" s="161" t="s">
        <v>3473</v>
      </c>
      <c r="B157" s="161" t="s">
        <v>3474</v>
      </c>
      <c r="C157" s="161" t="e">
        <f>VLOOKUP(B157,SARAL!$B$1:$B$500,1,FALSE)</f>
        <v>#N/A</v>
      </c>
      <c r="D157" s="161" t="s">
        <v>3048</v>
      </c>
      <c r="E157" s="161"/>
      <c r="F157" s="161"/>
      <c r="G157" s="476">
        <v>44410.714270833334</v>
      </c>
      <c r="H157" s="161">
        <v>27648</v>
      </c>
      <c r="I157" s="161" t="s">
        <v>3077</v>
      </c>
    </row>
    <row r="158" spans="1:9">
      <c r="A158" s="161" t="s">
        <v>3475</v>
      </c>
      <c r="B158" s="161" t="s">
        <v>3476</v>
      </c>
      <c r="C158" s="161" t="e">
        <f>VLOOKUP(B158,SARAL!$B$1:$B$500,1,FALSE)</f>
        <v>#N/A</v>
      </c>
      <c r="D158" s="161" t="s">
        <v>3048</v>
      </c>
      <c r="E158" s="161"/>
      <c r="F158" s="161"/>
      <c r="G158" s="476">
        <v>44410.714270833334</v>
      </c>
      <c r="H158" s="161">
        <v>51712</v>
      </c>
      <c r="I158" s="161" t="s">
        <v>3077</v>
      </c>
    </row>
    <row r="159" spans="1:9">
      <c r="A159" s="161" t="s">
        <v>3477</v>
      </c>
      <c r="B159" s="161" t="s">
        <v>3478</v>
      </c>
      <c r="C159" s="161" t="e">
        <f>VLOOKUP(B159,SARAL!$B$1:$B$500,1,FALSE)</f>
        <v>#N/A</v>
      </c>
      <c r="D159" s="161" t="s">
        <v>3048</v>
      </c>
      <c r="E159" s="161"/>
      <c r="F159" s="161"/>
      <c r="G159" s="476">
        <v>44410.714270833334</v>
      </c>
      <c r="H159" s="161">
        <v>57344</v>
      </c>
      <c r="I159" s="161" t="s">
        <v>3077</v>
      </c>
    </row>
    <row r="160" spans="1:9">
      <c r="A160" s="161" t="s">
        <v>3479</v>
      </c>
      <c r="B160" s="161" t="s">
        <v>3480</v>
      </c>
      <c r="C160" s="161" t="e">
        <f>VLOOKUP(B160,SARAL!$B$1:$B$500,1,FALSE)</f>
        <v>#N/A</v>
      </c>
      <c r="D160" s="161" t="s">
        <v>3048</v>
      </c>
      <c r="E160" s="161"/>
      <c r="F160" s="161"/>
      <c r="G160" s="476">
        <v>44410.714259259257</v>
      </c>
      <c r="H160" s="161">
        <v>28160</v>
      </c>
      <c r="I160" s="161" t="s">
        <v>3077</v>
      </c>
    </row>
    <row r="161" spans="1:9">
      <c r="A161" s="161" t="s">
        <v>3481</v>
      </c>
      <c r="B161" s="161" t="s">
        <v>3482</v>
      </c>
      <c r="C161" s="161" t="e">
        <f>VLOOKUP(B161,SARAL!$B$1:$B$500,1,FALSE)</f>
        <v>#N/A</v>
      </c>
      <c r="D161" s="161" t="s">
        <v>3054</v>
      </c>
      <c r="E161" s="161" t="s">
        <v>3118</v>
      </c>
      <c r="F161" s="161" t="s">
        <v>3055</v>
      </c>
      <c r="G161" s="476">
        <v>38233.5625</v>
      </c>
      <c r="H161" s="161">
        <v>152848</v>
      </c>
      <c r="I161" s="161" t="s">
        <v>3461</v>
      </c>
    </row>
    <row r="162" spans="1:9">
      <c r="A162" s="304" t="s">
        <v>3483</v>
      </c>
      <c r="B162" s="304" t="s">
        <v>3484</v>
      </c>
      <c r="C162" s="304" t="str">
        <f>VLOOKUP(B162,SARAL!$B$1:$B$500,1,FALSE)</f>
        <v>MSCOMCTL.OCX</v>
      </c>
      <c r="D162" s="304" t="s">
        <v>3054</v>
      </c>
      <c r="E162" s="304" t="s">
        <v>3118</v>
      </c>
      <c r="F162" s="304" t="s">
        <v>3055</v>
      </c>
      <c r="G162" s="304" t="s">
        <v>3485</v>
      </c>
      <c r="H162" s="304">
        <v>1070152</v>
      </c>
      <c r="I162" s="304" t="s">
        <v>3486</v>
      </c>
    </row>
    <row r="163" spans="1:9">
      <c r="A163" s="304" t="s">
        <v>3487</v>
      </c>
      <c r="B163" s="304" t="s">
        <v>3488</v>
      </c>
      <c r="C163" s="304" t="str">
        <f>VLOOKUP(B163,SARAL!$B$1:$B$500,1,FALSE)</f>
        <v>fpSPR80.OCX</v>
      </c>
      <c r="D163" s="304" t="s">
        <v>3054</v>
      </c>
      <c r="E163" s="304" t="s">
        <v>3118</v>
      </c>
      <c r="F163" s="304" t="s">
        <v>3055</v>
      </c>
      <c r="G163" s="214">
        <v>39969.677083333336</v>
      </c>
      <c r="H163" s="304">
        <v>1660352</v>
      </c>
      <c r="I163" s="304" t="s">
        <v>3489</v>
      </c>
    </row>
    <row r="164" spans="1:9">
      <c r="A164" s="304" t="s">
        <v>3490</v>
      </c>
      <c r="B164" s="304" t="s">
        <v>3491</v>
      </c>
      <c r="C164" s="304" t="str">
        <f>VLOOKUP(B164,SARAL!$B$1:$B$500,1,FALSE)</f>
        <v>MSMASK32.OCX</v>
      </c>
      <c r="D164" s="304" t="s">
        <v>3054</v>
      </c>
      <c r="E164" s="304" t="s">
        <v>3118</v>
      </c>
      <c r="F164" s="304" t="s">
        <v>3055</v>
      </c>
      <c r="G164" s="214">
        <v>38233</v>
      </c>
      <c r="H164" s="304">
        <v>167968</v>
      </c>
      <c r="I164" s="304" t="s">
        <v>3492</v>
      </c>
    </row>
    <row r="165" spans="1:9">
      <c r="A165" s="304" t="s">
        <v>3493</v>
      </c>
      <c r="B165" s="304" t="s">
        <v>3494</v>
      </c>
      <c r="C165" s="304" t="str">
        <f>VLOOKUP(B165,SARAL!$B$1:$B$500,1,FALSE)</f>
        <v>FM20.DLL</v>
      </c>
      <c r="D165" s="304" t="s">
        <v>3054</v>
      </c>
      <c r="E165" s="304" t="s">
        <v>3118</v>
      </c>
      <c r="F165" s="304" t="s">
        <v>3055</v>
      </c>
      <c r="G165" s="214">
        <v>44416.455949074072</v>
      </c>
      <c r="H165" s="304">
        <v>1326392</v>
      </c>
      <c r="I165" s="304" t="s">
        <v>3495</v>
      </c>
    </row>
    <row r="166" spans="1:9">
      <c r="A166" s="304" t="s">
        <v>3496</v>
      </c>
      <c r="B166" s="304" t="s">
        <v>3497</v>
      </c>
      <c r="C166" s="304" t="str">
        <f>VLOOKUP(B166,SARAL!$B$1:$B$500,1,FALSE)</f>
        <v>mhrinp32.ocx</v>
      </c>
      <c r="D166" s="304" t="s">
        <v>3054</v>
      </c>
      <c r="E166" s="304" t="s">
        <v>3118</v>
      </c>
      <c r="F166" s="304" t="s">
        <v>3055</v>
      </c>
      <c r="G166" s="214">
        <v>43288.021249999998</v>
      </c>
      <c r="H166" s="304">
        <v>104960</v>
      </c>
      <c r="I166" s="304" t="s">
        <v>3470</v>
      </c>
    </row>
    <row r="167" spans="1:9">
      <c r="A167" s="304" t="s">
        <v>3498</v>
      </c>
      <c r="B167" s="304" t="s">
        <v>3499</v>
      </c>
      <c r="C167" s="304" t="str">
        <f>VLOOKUP(B167,SARAL!$B$1:$B$500,1,FALSE)</f>
        <v>TABCTL32.OCX</v>
      </c>
      <c r="D167" s="304" t="s">
        <v>3054</v>
      </c>
      <c r="E167" s="304" t="s">
        <v>3118</v>
      </c>
      <c r="F167" s="304" t="s">
        <v>3055</v>
      </c>
      <c r="G167" s="214">
        <v>38233.5625</v>
      </c>
      <c r="H167" s="304">
        <v>224016</v>
      </c>
      <c r="I167" s="304" t="s">
        <v>3461</v>
      </c>
    </row>
    <row r="168" spans="1:9">
      <c r="A168" s="304" t="s">
        <v>3500</v>
      </c>
      <c r="B168" s="304" t="s">
        <v>3501</v>
      </c>
      <c r="C168" s="304" t="str">
        <f>VLOOKUP(B168,SARAL!$B$1:$B$500,1,FALSE)</f>
        <v>MSSTDFMT.DLL</v>
      </c>
      <c r="D168" s="304" t="s">
        <v>3054</v>
      </c>
      <c r="E168" s="304" t="s">
        <v>3118</v>
      </c>
      <c r="F168" s="304" t="s">
        <v>3055</v>
      </c>
      <c r="G168" s="214">
        <v>39305.346782407411</v>
      </c>
      <c r="H168" s="304">
        <v>129024</v>
      </c>
      <c r="I168" s="304" t="s">
        <v>3502</v>
      </c>
    </row>
    <row r="169" spans="1:9">
      <c r="A169" s="304" t="s">
        <v>3503</v>
      </c>
      <c r="B169" s="304" t="s">
        <v>3504</v>
      </c>
      <c r="C169" s="304" t="str">
        <f>VLOOKUP(B169,SARAL!$B$1:$B$500,1,FALSE)</f>
        <v>MSDATGRD.OCX</v>
      </c>
      <c r="D169" s="304" t="s">
        <v>3054</v>
      </c>
      <c r="E169" s="304" t="s">
        <v>3118</v>
      </c>
      <c r="F169" s="304" t="s">
        <v>3055</v>
      </c>
      <c r="G169" s="214">
        <v>38233</v>
      </c>
      <c r="H169" s="304">
        <v>275216</v>
      </c>
      <c r="I169" s="304" t="s">
        <v>3461</v>
      </c>
    </row>
    <row r="170" spans="1:9">
      <c r="A170" s="304" t="s">
        <v>3505</v>
      </c>
      <c r="B170" s="304" t="s">
        <v>3506</v>
      </c>
      <c r="C170" s="304" t="str">
        <f>VLOOKUP(B170,SARAL!$B$1:$B$500,1,FALSE)</f>
        <v>mhlabl32.ocx</v>
      </c>
      <c r="D170" s="304" t="s">
        <v>3054</v>
      </c>
      <c r="E170" s="304" t="s">
        <v>3118</v>
      </c>
      <c r="F170" s="304" t="s">
        <v>3055</v>
      </c>
      <c r="G170" s="214">
        <v>43288.021134259259</v>
      </c>
      <c r="H170" s="304">
        <v>65536</v>
      </c>
      <c r="I170" s="304" t="s">
        <v>3470</v>
      </c>
    </row>
    <row r="171" spans="1:9">
      <c r="A171" s="304" t="s">
        <v>3507</v>
      </c>
      <c r="B171" s="304" t="s">
        <v>3508</v>
      </c>
      <c r="C171" s="304" t="str">
        <f>VLOOKUP(B171,SARAL!$B$1:$B$500,1,FALSE)</f>
        <v>MBBrowse.ocx</v>
      </c>
      <c r="D171" s="304" t="s">
        <v>3054</v>
      </c>
      <c r="E171" s="304" t="s">
        <v>3118</v>
      </c>
      <c r="F171" s="304" t="s">
        <v>3055</v>
      </c>
      <c r="G171" s="304" t="s">
        <v>3509</v>
      </c>
      <c r="H171" s="304">
        <v>151552</v>
      </c>
      <c r="I171" s="304" t="s">
        <v>3080</v>
      </c>
    </row>
    <row r="172" spans="1:9">
      <c r="A172" s="304" t="s">
        <v>3510</v>
      </c>
      <c r="B172" s="304" t="s">
        <v>3511</v>
      </c>
      <c r="C172" s="304" t="str">
        <f>VLOOKUP(B172,SARAL!$B$1:$B$500,1,FALSE)</f>
        <v>MSOUTL.OLB</v>
      </c>
      <c r="D172" s="304" t="s">
        <v>3054</v>
      </c>
      <c r="F172" s="304" t="s">
        <v>3055</v>
      </c>
      <c r="G172" s="304" t="s">
        <v>3512</v>
      </c>
      <c r="H172" s="304">
        <v>440176</v>
      </c>
      <c r="I172" s="304" t="s">
        <v>3513</v>
      </c>
    </row>
    <row r="173" spans="1:9">
      <c r="A173" s="304" t="s">
        <v>3514</v>
      </c>
      <c r="B173" s="304" t="s">
        <v>3515</v>
      </c>
      <c r="C173" s="304" t="str">
        <f>VLOOKUP(B173,SARAL!$B$1:$B$500,1,FALSE)</f>
        <v>tibase8.dll</v>
      </c>
      <c r="D173" s="304" t="s">
        <v>3117</v>
      </c>
      <c r="G173" s="304" t="s">
        <v>3516</v>
      </c>
      <c r="H173" s="304">
        <v>554312</v>
      </c>
      <c r="I173" s="304" t="s">
        <v>3517</v>
      </c>
    </row>
    <row r="174" spans="1:9">
      <c r="A174" s="304" t="s">
        <v>3518</v>
      </c>
      <c r="B174" s="304" t="s">
        <v>3519</v>
      </c>
      <c r="C174" s="304" t="str">
        <f>VLOOKUP(B174,SARAL!$B$1:$B$500,1,FALSE)</f>
        <v>tishare8.dll</v>
      </c>
      <c r="D174" s="304" t="s">
        <v>3117</v>
      </c>
      <c r="E174" s="304" t="s">
        <v>3118</v>
      </c>
      <c r="G174" s="304" t="s">
        <v>3516</v>
      </c>
      <c r="H174" s="304">
        <v>136512</v>
      </c>
      <c r="I174" s="304" t="s">
        <v>3517</v>
      </c>
    </row>
    <row r="175" spans="1:9">
      <c r="A175" s="304" t="s">
        <v>3520</v>
      </c>
      <c r="B175" s="304" t="s">
        <v>3521</v>
      </c>
      <c r="C175" s="304" t="str">
        <f>VLOOKUP(B175,SARAL!$B$1:$B$500,1,FALSE)</f>
        <v>tidate8.ocx</v>
      </c>
      <c r="D175" s="304" t="s">
        <v>3054</v>
      </c>
      <c r="E175" s="304" t="s">
        <v>3118</v>
      </c>
      <c r="F175" s="304" t="s">
        <v>3055</v>
      </c>
      <c r="G175" s="304" t="s">
        <v>3516</v>
      </c>
      <c r="H175" s="304">
        <v>374080</v>
      </c>
      <c r="I175" s="304" t="s">
        <v>3517</v>
      </c>
    </row>
    <row r="176" spans="1:9">
      <c r="A176" s="304" t="s">
        <v>3522</v>
      </c>
      <c r="B176" s="304" t="s">
        <v>3523</v>
      </c>
      <c r="C176" s="304" t="str">
        <f>VLOOKUP(B176,SARAL!$B$1:$B$500,1,FALSE)</f>
        <v>tinumb8.ocx</v>
      </c>
      <c r="D176" s="304" t="s">
        <v>3054</v>
      </c>
      <c r="E176" s="304" t="s">
        <v>3118</v>
      </c>
      <c r="F176" s="304" t="s">
        <v>3055</v>
      </c>
      <c r="G176" s="304" t="s">
        <v>3524</v>
      </c>
      <c r="H176" s="304">
        <v>349512</v>
      </c>
      <c r="I176" s="304" t="s">
        <v>3517</v>
      </c>
    </row>
    <row r="177" spans="1:9">
      <c r="A177" s="304" t="s">
        <v>3525</v>
      </c>
      <c r="B177" s="304" t="s">
        <v>3526</v>
      </c>
      <c r="C177" s="304" t="str">
        <f>VLOOKUP(B177,SARAL!$B$1:$B$500,1,FALSE)</f>
        <v>crviewer.dll</v>
      </c>
      <c r="D177" s="304" t="s">
        <v>3054</v>
      </c>
      <c r="E177" s="304" t="s">
        <v>3118</v>
      </c>
      <c r="F177" s="304" t="s">
        <v>3055</v>
      </c>
      <c r="G177" s="214">
        <v>36952.233310185184</v>
      </c>
      <c r="H177" s="304">
        <v>664576</v>
      </c>
      <c r="I177" s="304" t="s">
        <v>3328</v>
      </c>
    </row>
    <row r="178" spans="1:9">
      <c r="A178" s="304" t="s">
        <v>3527</v>
      </c>
      <c r="B178" s="304" t="s">
        <v>3528</v>
      </c>
      <c r="C178" s="304" t="str">
        <f>VLOOKUP(B178,SARAL!$B$1:$B$500,1,FALSE)</f>
        <v>craxdrt.dll</v>
      </c>
      <c r="D178" s="304" t="s">
        <v>3054</v>
      </c>
      <c r="E178" s="304" t="s">
        <v>3118</v>
      </c>
      <c r="F178" s="304" t="s">
        <v>3055</v>
      </c>
      <c r="G178" s="214">
        <v>38658.958564814813</v>
      </c>
      <c r="H178" s="304">
        <v>5206077</v>
      </c>
      <c r="I178" s="304" t="s">
        <v>3529</v>
      </c>
    </row>
    <row r="179" spans="1:9">
      <c r="A179" s="304" t="s">
        <v>3530</v>
      </c>
      <c r="B179" s="304" t="s">
        <v>3086</v>
      </c>
      <c r="C179" s="304" t="str">
        <f>VLOOKUP(B179,SARAL!$B$1:$B$500,1,FALSE)</f>
        <v>craxddrt.dll</v>
      </c>
      <c r="D179" s="304" t="s">
        <v>3054</v>
      </c>
      <c r="E179" s="304" t="s">
        <v>3118</v>
      </c>
      <c r="F179" s="304" t="s">
        <v>3055</v>
      </c>
      <c r="G179" s="214">
        <v>37136.970601851855</v>
      </c>
      <c r="H179" s="304">
        <v>8646715</v>
      </c>
      <c r="I179" s="304" t="s">
        <v>3328</v>
      </c>
    </row>
    <row r="180" spans="1:9">
      <c r="A180" s="304" t="s">
        <v>3531</v>
      </c>
      <c r="B180" s="304" t="s">
        <v>3532</v>
      </c>
      <c r="C180" s="304" t="str">
        <f>VLOOKUP(B180,SARAL!$B$1:$B$500,1,FALSE)</f>
        <v>scrrun.dll</v>
      </c>
      <c r="D180" s="304" t="s">
        <v>3054</v>
      </c>
      <c r="E180" s="304" t="s">
        <v>3118</v>
      </c>
      <c r="F180" s="304" t="s">
        <v>3055</v>
      </c>
      <c r="G180" s="304" t="s">
        <v>3533</v>
      </c>
      <c r="H180" s="304">
        <v>186368</v>
      </c>
      <c r="I180" s="304" t="s">
        <v>3534</v>
      </c>
    </row>
    <row r="181" spans="1:9">
      <c r="A181" s="161" t="s">
        <v>3535</v>
      </c>
      <c r="B181" s="161" t="s">
        <v>3536</v>
      </c>
      <c r="C181" s="161" t="e">
        <f>VLOOKUP(B181,SARAL!$B$1:$B$500,1,FALSE)</f>
        <v>#N/A</v>
      </c>
      <c r="D181" s="161" t="s">
        <v>3054</v>
      </c>
      <c r="E181" s="161"/>
      <c r="F181" s="161" t="s">
        <v>3055</v>
      </c>
      <c r="G181" s="476">
        <v>43658.611134259256</v>
      </c>
      <c r="H181" s="161">
        <v>70656</v>
      </c>
      <c r="I181" s="161" t="s">
        <v>3537</v>
      </c>
    </row>
    <row r="182" spans="1:9">
      <c r="A182" s="304" t="s">
        <v>3538</v>
      </c>
      <c r="B182" s="304" t="s">
        <v>3539</v>
      </c>
      <c r="C182" s="304" t="str">
        <f>VLOOKUP(B182,SARAL!$B$1:$B$500,1,FALSE)</f>
        <v>mhfram32.ocx</v>
      </c>
      <c r="D182" s="304" t="s">
        <v>3054</v>
      </c>
      <c r="E182" s="304" t="s">
        <v>3118</v>
      </c>
      <c r="F182" s="304" t="s">
        <v>3055</v>
      </c>
      <c r="G182" s="214">
        <v>43288.021111111113</v>
      </c>
      <c r="H182" s="304">
        <v>58880</v>
      </c>
      <c r="I182" s="304" t="s">
        <v>3470</v>
      </c>
    </row>
    <row r="183" spans="1:9">
      <c r="A183" s="161" t="s">
        <v>3540</v>
      </c>
      <c r="B183" s="161" t="s">
        <v>3541</v>
      </c>
      <c r="C183" s="161" t="e">
        <f>VLOOKUP(B183,SARAL!$B$1:$B$500,1,FALSE)</f>
        <v>#N/A</v>
      </c>
      <c r="D183" s="161" t="s">
        <v>3054</v>
      </c>
      <c r="E183" s="161"/>
      <c r="F183" s="161" t="s">
        <v>3055</v>
      </c>
      <c r="G183" s="161" t="s">
        <v>3138</v>
      </c>
      <c r="H183" s="161">
        <v>275808</v>
      </c>
      <c r="I183" s="161" t="s">
        <v>3542</v>
      </c>
    </row>
    <row r="184" spans="1:9">
      <c r="A184" s="161" t="s">
        <v>3543</v>
      </c>
      <c r="B184" s="161" t="s">
        <v>3544</v>
      </c>
      <c r="C184" s="161" t="str">
        <f>VLOOKUP(B184,SARAL!$B$1:$B$500,1,FALSE)</f>
        <v>EasyPublish.exe</v>
      </c>
      <c r="D184" s="161" t="s">
        <v>3048</v>
      </c>
      <c r="E184" s="161"/>
      <c r="F184" s="161"/>
      <c r="G184" s="161" t="s">
        <v>3545</v>
      </c>
      <c r="H184" s="161">
        <v>16400384</v>
      </c>
      <c r="I184" s="161" t="s">
        <v>3546</v>
      </c>
    </row>
    <row r="186" spans="1:9">
      <c r="A186" s="304" t="s">
        <v>3547</v>
      </c>
    </row>
    <row r="187" spans="1:9">
      <c r="A187" s="304" t="s">
        <v>3548</v>
      </c>
    </row>
    <row r="188" spans="1:9">
      <c r="A188" s="304" t="s">
        <v>3549</v>
      </c>
    </row>
    <row r="189" spans="1:9">
      <c r="A189" s="304" t="s">
        <v>3550</v>
      </c>
    </row>
    <row r="190" spans="1:9">
      <c r="A190" s="304" t="s">
        <v>3550</v>
      </c>
    </row>
    <row r="191" spans="1:9">
      <c r="A191" s="304" t="s">
        <v>3550</v>
      </c>
    </row>
    <row r="192" spans="1:9">
      <c r="A192" s="304" t="s">
        <v>3550</v>
      </c>
    </row>
    <row r="193" spans="1:1">
      <c r="A193" s="304" t="s">
        <v>3550</v>
      </c>
    </row>
    <row r="194" spans="1:1">
      <c r="A194" s="304" t="s">
        <v>3550</v>
      </c>
    </row>
    <row r="195" spans="1:1">
      <c r="A195" s="304" t="s">
        <v>3550</v>
      </c>
    </row>
    <row r="196" spans="1:1">
      <c r="A196" s="304" t="s">
        <v>3550</v>
      </c>
    </row>
    <row r="197" spans="1:1">
      <c r="A197" s="304" t="s">
        <v>3550</v>
      </c>
    </row>
    <row r="198" spans="1:1">
      <c r="A198" s="304" t="s">
        <v>3550</v>
      </c>
    </row>
    <row r="199" spans="1:1">
      <c r="A199" s="304" t="s">
        <v>3550</v>
      </c>
    </row>
    <row r="200" spans="1:1">
      <c r="A200" s="304" t="s">
        <v>3550</v>
      </c>
    </row>
    <row r="201" spans="1:1">
      <c r="A201" s="304" t="s">
        <v>3550</v>
      </c>
    </row>
    <row r="202" spans="1:1">
      <c r="A202" s="304" t="s">
        <v>3550</v>
      </c>
    </row>
    <row r="203" spans="1:1">
      <c r="A203" s="304" t="s">
        <v>3550</v>
      </c>
    </row>
    <row r="204" spans="1:1">
      <c r="A204" s="304" t="s">
        <v>3550</v>
      </c>
    </row>
    <row r="205" spans="1:1">
      <c r="A205" s="304" t="s">
        <v>3550</v>
      </c>
    </row>
    <row r="206" spans="1:1">
      <c r="A206" s="304" t="s">
        <v>3550</v>
      </c>
    </row>
    <row r="207" spans="1:1">
      <c r="A207" s="304" t="s">
        <v>3550</v>
      </c>
    </row>
    <row r="208" spans="1:1">
      <c r="A208" s="304" t="s">
        <v>3550</v>
      </c>
    </row>
    <row r="209" spans="1:1">
      <c r="A209" s="304" t="s">
        <v>3550</v>
      </c>
    </row>
    <row r="210" spans="1:1">
      <c r="A210" s="304" t="s">
        <v>3550</v>
      </c>
    </row>
    <row r="211" spans="1:1">
      <c r="A211" s="304" t="s">
        <v>3550</v>
      </c>
    </row>
    <row r="212" spans="1:1">
      <c r="A212" s="304" t="s">
        <v>3550</v>
      </c>
    </row>
    <row r="213" spans="1:1">
      <c r="A213" s="304" t="s">
        <v>3550</v>
      </c>
    </row>
    <row r="214" spans="1:1">
      <c r="A214" s="304" t="s">
        <v>3550</v>
      </c>
    </row>
    <row r="215" spans="1:1">
      <c r="A215" s="304" t="s">
        <v>3550</v>
      </c>
    </row>
    <row r="216" spans="1:1">
      <c r="A216" s="304" t="s">
        <v>3550</v>
      </c>
    </row>
    <row r="217" spans="1:1">
      <c r="A217" s="304" t="s">
        <v>3550</v>
      </c>
    </row>
    <row r="218" spans="1:1">
      <c r="A218" s="304" t="s">
        <v>3550</v>
      </c>
    </row>
    <row r="219" spans="1:1">
      <c r="A219" s="304" t="s">
        <v>3550</v>
      </c>
    </row>
    <row r="220" spans="1:1">
      <c r="A220" s="304" t="s">
        <v>3550</v>
      </c>
    </row>
    <row r="221" spans="1:1">
      <c r="A221" s="304" t="s">
        <v>3550</v>
      </c>
    </row>
    <row r="222" spans="1:1">
      <c r="A222" s="304" t="s">
        <v>3550</v>
      </c>
    </row>
    <row r="223" spans="1:1">
      <c r="A223" s="304" t="s">
        <v>3550</v>
      </c>
    </row>
  </sheetData>
  <autoFilter ref="A35:I184" xr:uid="{F2E27519-5B54-4330-89D2-97106CD8DBE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6170-B260-4F7F-9A77-D76026B43E95}">
  <sheetPr codeName="Sheet30"/>
  <dimension ref="A1:I440"/>
  <sheetViews>
    <sheetView workbookViewId="0">
      <selection activeCell="F9" sqref="F9"/>
    </sheetView>
  </sheetViews>
  <sheetFormatPr defaultRowHeight="15"/>
  <cols>
    <col min="1" max="1" width="13.5703125" style="304" customWidth="1"/>
    <col min="2" max="2" width="41" style="304" bestFit="1" customWidth="1"/>
    <col min="3" max="3" width="39.42578125" style="304" bestFit="1" customWidth="1"/>
    <col min="4" max="4" width="20.28515625" style="304" bestFit="1" customWidth="1"/>
    <col min="5" max="5" width="17.42578125" style="304" bestFit="1" customWidth="1"/>
    <col min="6" max="6" width="20" style="304" bestFit="1" customWidth="1"/>
    <col min="7" max="7" width="19.85546875" style="304" bestFit="1" customWidth="1"/>
    <col min="8" max="8" width="16.85546875" style="304" bestFit="1" customWidth="1"/>
    <col min="9" max="9" width="13.85546875" style="304" bestFit="1" customWidth="1"/>
    <col min="10" max="16384" width="9.140625" style="304"/>
  </cols>
  <sheetData>
    <row r="1" spans="1:9">
      <c r="A1" s="304" t="s">
        <v>3106</v>
      </c>
      <c r="D1" s="304" t="s">
        <v>4797</v>
      </c>
      <c r="E1" s="161" t="s">
        <v>4798</v>
      </c>
      <c r="F1" s="304">
        <v>2</v>
      </c>
    </row>
    <row r="2" spans="1:9">
      <c r="A2" s="304" t="s">
        <v>3107</v>
      </c>
      <c r="D2" s="304" t="s">
        <v>4799</v>
      </c>
      <c r="E2" s="161" t="s">
        <v>4800</v>
      </c>
      <c r="F2" s="304">
        <v>3</v>
      </c>
    </row>
    <row r="3" spans="1:9">
      <c r="A3" s="304" t="s">
        <v>3551</v>
      </c>
      <c r="B3" s="304" t="s">
        <v>3552</v>
      </c>
      <c r="D3" s="304" t="s">
        <v>4801</v>
      </c>
      <c r="E3" s="161" t="s">
        <v>4802</v>
      </c>
      <c r="F3" s="304">
        <v>3</v>
      </c>
    </row>
    <row r="4" spans="1:9">
      <c r="A4" s="304" t="s">
        <v>3553</v>
      </c>
      <c r="D4" s="304" t="s">
        <v>4803</v>
      </c>
      <c r="E4" s="161" t="s">
        <v>4804</v>
      </c>
      <c r="F4" s="304">
        <v>3</v>
      </c>
    </row>
    <row r="5" spans="1:9">
      <c r="A5" s="304" t="s">
        <v>3110</v>
      </c>
      <c r="D5" s="304" t="s">
        <v>4805</v>
      </c>
      <c r="E5" s="161" t="s">
        <v>4806</v>
      </c>
      <c r="F5" s="304">
        <v>3</v>
      </c>
    </row>
    <row r="6" spans="1:9">
      <c r="A6" s="304" t="s">
        <v>3111</v>
      </c>
      <c r="D6" s="304" t="s">
        <v>4807</v>
      </c>
      <c r="E6" s="161" t="s">
        <v>4808</v>
      </c>
      <c r="F6" s="304">
        <v>9</v>
      </c>
    </row>
    <row r="7" spans="1:9">
      <c r="A7" s="304" t="s">
        <v>3112</v>
      </c>
      <c r="D7" s="304" t="s">
        <v>4809</v>
      </c>
      <c r="E7" s="161" t="s">
        <v>4810</v>
      </c>
      <c r="F7" s="304">
        <v>2</v>
      </c>
    </row>
    <row r="8" spans="1:9">
      <c r="A8" s="304" t="s">
        <v>3113</v>
      </c>
      <c r="D8" s="304" t="s">
        <v>4811</v>
      </c>
      <c r="E8" s="161" t="s">
        <v>4812</v>
      </c>
      <c r="F8" s="304">
        <v>2</v>
      </c>
    </row>
    <row r="10" spans="1:9">
      <c r="A10" s="304" t="s">
        <v>3114</v>
      </c>
    </row>
    <row r="11" spans="1:9">
      <c r="A11" s="304" t="s">
        <v>3115</v>
      </c>
      <c r="B11" s="161" t="s">
        <v>3125</v>
      </c>
      <c r="C11" s="304" t="str">
        <f>VLOOKUP(B11,EASYPUBLISH!$B$1:$B$500,1,FALSE)</f>
        <v>VB6STKIT.DLL</v>
      </c>
      <c r="D11" s="304" t="s">
        <v>3117</v>
      </c>
      <c r="G11" s="304" t="s">
        <v>3126</v>
      </c>
      <c r="H11" s="304">
        <v>101888</v>
      </c>
      <c r="I11" s="304" t="s">
        <v>3127</v>
      </c>
    </row>
    <row r="12" spans="1:9">
      <c r="A12" s="304" t="s">
        <v>3120</v>
      </c>
      <c r="B12" s="161" t="s">
        <v>3121</v>
      </c>
      <c r="C12" s="304" t="str">
        <f>VLOOKUP(B12,EASYPUBLISH!$B$1:$B$500,1,FALSE)</f>
        <v>COMCAT.DLL</v>
      </c>
      <c r="D12" s="304" t="s">
        <v>3117</v>
      </c>
      <c r="E12" s="304" t="s">
        <v>3118</v>
      </c>
      <c r="G12" s="304" t="s">
        <v>3122</v>
      </c>
      <c r="H12" s="304">
        <v>22288</v>
      </c>
      <c r="I12" s="304" t="s">
        <v>3123</v>
      </c>
    </row>
    <row r="13" spans="1:9">
      <c r="A13" s="304" t="s">
        <v>3124</v>
      </c>
      <c r="B13" s="161" t="s">
        <v>3129</v>
      </c>
      <c r="C13" s="304" t="str">
        <f>VLOOKUP(B13,EASYPUBLISH!$B$1:$B$500,1,FALSE)</f>
        <v>STDOLE2.TLB</v>
      </c>
      <c r="D13" s="304" t="s">
        <v>3117</v>
      </c>
      <c r="E13" s="304" t="s">
        <v>3130</v>
      </c>
      <c r="G13" s="214">
        <v>36225</v>
      </c>
      <c r="H13" s="304">
        <v>17920</v>
      </c>
      <c r="I13" s="304" t="s">
        <v>3131</v>
      </c>
    </row>
    <row r="14" spans="1:9">
      <c r="A14" s="304" t="s">
        <v>3128</v>
      </c>
      <c r="B14" s="161" t="s">
        <v>3133</v>
      </c>
      <c r="C14" s="304" t="str">
        <f>VLOOKUP(B14,EASYPUBLISH!$B$1:$B$500,1,FALSE)</f>
        <v>ASYCFILT.DLL</v>
      </c>
      <c r="D14" s="304" t="s">
        <v>3117</v>
      </c>
      <c r="G14" s="214">
        <v>36375</v>
      </c>
      <c r="H14" s="304">
        <v>147728</v>
      </c>
      <c r="I14" s="304" t="s">
        <v>3131</v>
      </c>
    </row>
    <row r="15" spans="1:9">
      <c r="A15" s="304" t="s">
        <v>3132</v>
      </c>
      <c r="B15" s="161" t="s">
        <v>3116</v>
      </c>
      <c r="C15" s="304" t="str">
        <f>VLOOKUP(B15,EASYPUBLISH!$B$1:$B$500,1,FALSE)</f>
        <v>OLEPRO32.DLL</v>
      </c>
      <c r="D15" s="304" t="s">
        <v>3117</v>
      </c>
      <c r="E15" s="304" t="s">
        <v>3118</v>
      </c>
      <c r="G15" s="214">
        <v>36375</v>
      </c>
      <c r="H15" s="304">
        <v>164112</v>
      </c>
      <c r="I15" s="304" t="s">
        <v>3119</v>
      </c>
    </row>
    <row r="16" spans="1:9">
      <c r="A16" s="304" t="s">
        <v>3134</v>
      </c>
      <c r="B16" s="161" t="s">
        <v>3135</v>
      </c>
      <c r="C16" s="304" t="str">
        <f>VLOOKUP(B16,EASYPUBLISH!$B$1:$B$500,1,FALSE)</f>
        <v>OLEAUT32.DLL</v>
      </c>
      <c r="D16" s="304" t="s">
        <v>3117</v>
      </c>
      <c r="E16" s="304" t="s">
        <v>3118</v>
      </c>
      <c r="G16" s="214">
        <v>36864</v>
      </c>
      <c r="H16" s="304">
        <v>598288</v>
      </c>
      <c r="I16" s="304" t="s">
        <v>3131</v>
      </c>
    </row>
    <row r="17" spans="1:9">
      <c r="A17" s="304" t="s">
        <v>3136</v>
      </c>
      <c r="B17" s="161" t="s">
        <v>3137</v>
      </c>
      <c r="C17" s="304" t="str">
        <f>VLOOKUP(B17,EASYPUBLISH!$B$1:$B$500,1,FALSE)</f>
        <v>msvbvm60.dll</v>
      </c>
      <c r="D17" s="304" t="s">
        <v>3117</v>
      </c>
      <c r="E17" s="304" t="s">
        <v>3118</v>
      </c>
      <c r="G17" s="304" t="s">
        <v>3554</v>
      </c>
      <c r="H17" s="304">
        <v>1384479</v>
      </c>
      <c r="I17" s="304" t="s">
        <v>3555</v>
      </c>
    </row>
    <row r="19" spans="1:9">
      <c r="A19" s="304" t="s">
        <v>3140</v>
      </c>
    </row>
    <row r="20" spans="1:9">
      <c r="A20" s="304" t="s">
        <v>3556</v>
      </c>
    </row>
    <row r="21" spans="1:9">
      <c r="A21" s="304" t="s">
        <v>3142</v>
      </c>
    </row>
    <row r="22" spans="1:9">
      <c r="A22" s="304" t="s">
        <v>3143</v>
      </c>
    </row>
    <row r="24" spans="1:9">
      <c r="A24" s="304" t="s">
        <v>3557</v>
      </c>
    </row>
    <row r="25" spans="1:9">
      <c r="A25" s="304" t="s">
        <v>3558</v>
      </c>
    </row>
    <row r="26" spans="1:9">
      <c r="A26" s="304" t="s">
        <v>3559</v>
      </c>
    </row>
    <row r="27" spans="1:9">
      <c r="A27" s="304" t="s">
        <v>3147</v>
      </c>
    </row>
    <row r="29" spans="1:9">
      <c r="A29" s="304" t="s">
        <v>3148</v>
      </c>
    </row>
    <row r="30" spans="1:9">
      <c r="A30" s="304" t="s">
        <v>3560</v>
      </c>
    </row>
    <row r="31" spans="1:9">
      <c r="A31" s="304" t="s">
        <v>3561</v>
      </c>
    </row>
    <row r="32" spans="1:9">
      <c r="A32" s="304" t="s">
        <v>3562</v>
      </c>
    </row>
    <row r="33" spans="1:9">
      <c r="A33" s="304" t="s">
        <v>3563</v>
      </c>
    </row>
    <row r="35" spans="1:9">
      <c r="A35" s="304" t="s">
        <v>3042</v>
      </c>
    </row>
    <row r="36" spans="1:9">
      <c r="A36" s="304" t="s">
        <v>3115</v>
      </c>
      <c r="B36" s="304" t="s">
        <v>3209</v>
      </c>
      <c r="C36" s="304" t="str">
        <f>VLOOKUP(B36,EASYPUBLISH!$B$1:$B$500,1,FALSE)</f>
        <v>u252000.dll</v>
      </c>
      <c r="D36" s="304" t="s">
        <v>3054</v>
      </c>
      <c r="F36" s="304" t="s">
        <v>3055</v>
      </c>
      <c r="G36" s="214">
        <v>36749.802777777775</v>
      </c>
      <c r="H36" s="304">
        <v>24576</v>
      </c>
      <c r="I36" s="304" t="s">
        <v>3050</v>
      </c>
    </row>
    <row r="37" spans="1:9">
      <c r="A37" s="304" t="s">
        <v>3120</v>
      </c>
      <c r="B37" s="304" t="s">
        <v>3208</v>
      </c>
      <c r="C37" s="304" t="str">
        <f>VLOOKUP(B37,EASYPUBLISH!$B$1:$B$500,1,FALSE)</f>
        <v>u25dts.dll</v>
      </c>
      <c r="D37" s="304" t="s">
        <v>3054</v>
      </c>
      <c r="F37" s="304" t="s">
        <v>3055</v>
      </c>
      <c r="G37" s="214">
        <v>36749.802777777775</v>
      </c>
      <c r="H37" s="304">
        <v>24576</v>
      </c>
      <c r="I37" s="304" t="s">
        <v>3050</v>
      </c>
    </row>
    <row r="38" spans="1:9">
      <c r="A38" s="304" t="s">
        <v>3124</v>
      </c>
      <c r="B38" s="304" t="s">
        <v>3259</v>
      </c>
      <c r="C38" s="304" t="str">
        <f>VLOOKUP(B38,EASYPUBLISH!$B$1:$B$500,1,FALSE)</f>
        <v>u2lsamp1.dll</v>
      </c>
      <c r="D38" s="304" t="s">
        <v>3054</v>
      </c>
      <c r="F38" s="304" t="s">
        <v>3055</v>
      </c>
      <c r="G38" s="214">
        <v>36749.802777777775</v>
      </c>
      <c r="H38" s="304">
        <v>24576</v>
      </c>
      <c r="I38" s="304" t="s">
        <v>3260</v>
      </c>
    </row>
    <row r="39" spans="1:9">
      <c r="A39" s="304" t="s">
        <v>3128</v>
      </c>
      <c r="B39" s="304" t="s">
        <v>3200</v>
      </c>
      <c r="C39" s="304" t="str">
        <f>VLOOKUP(B39,EASYPUBLISH!$B$1:$B$500,1,FALSE)</f>
        <v>u2lfinra.dll</v>
      </c>
      <c r="D39" s="304" t="s">
        <v>3054</v>
      </c>
      <c r="F39" s="304" t="s">
        <v>3055</v>
      </c>
      <c r="G39" s="214">
        <v>36749.802777777775</v>
      </c>
      <c r="H39" s="304">
        <v>49152</v>
      </c>
      <c r="I39" s="304" t="s">
        <v>3260</v>
      </c>
    </row>
    <row r="40" spans="1:9">
      <c r="A40" s="304" t="s">
        <v>3132</v>
      </c>
      <c r="B40" s="304" t="s">
        <v>3204</v>
      </c>
      <c r="C40" s="304" t="str">
        <f>VLOOKUP(B40,EASYPUBLISH!$B$1:$B$500,1,FALSE)</f>
        <v>u2lexch.dll</v>
      </c>
      <c r="D40" s="304" t="s">
        <v>3054</v>
      </c>
      <c r="F40" s="304" t="s">
        <v>3055</v>
      </c>
      <c r="G40" s="214">
        <v>36749.802777777775</v>
      </c>
      <c r="H40" s="304">
        <v>28672</v>
      </c>
      <c r="I40" s="304" t="s">
        <v>3260</v>
      </c>
    </row>
    <row r="41" spans="1:9">
      <c r="A41" s="304" t="s">
        <v>3134</v>
      </c>
      <c r="B41" s="304" t="s">
        <v>3211</v>
      </c>
      <c r="C41" s="304" t="str">
        <f>VLOOKUP(B41,EASYPUBLISH!$B$1:$B$500,1,FALSE)</f>
        <v>u2ldts.dll</v>
      </c>
      <c r="D41" s="304" t="s">
        <v>3054</v>
      </c>
      <c r="F41" s="304" t="s">
        <v>3055</v>
      </c>
      <c r="G41" s="214">
        <v>36749.802777777775</v>
      </c>
      <c r="H41" s="304">
        <v>24576</v>
      </c>
      <c r="I41" s="304" t="s">
        <v>3050</v>
      </c>
    </row>
    <row r="42" spans="1:9">
      <c r="A42" s="304" t="s">
        <v>3136</v>
      </c>
      <c r="B42" s="304" t="s">
        <v>3213</v>
      </c>
      <c r="C42" s="304" t="str">
        <f>VLOOKUP(B42,EASYPUBLISH!$B$1:$B$500,1,FALSE)</f>
        <v>u2lcom.dll</v>
      </c>
      <c r="D42" s="304" t="s">
        <v>3054</v>
      </c>
      <c r="F42" s="304" t="s">
        <v>3055</v>
      </c>
      <c r="G42" s="214">
        <v>36749.802777777775</v>
      </c>
      <c r="H42" s="304">
        <v>45056</v>
      </c>
      <c r="I42" s="304" t="s">
        <v>3050</v>
      </c>
    </row>
    <row r="43" spans="1:9">
      <c r="A43" s="304" t="s">
        <v>3171</v>
      </c>
      <c r="B43" s="304" t="s">
        <v>3215</v>
      </c>
      <c r="C43" s="304" t="str">
        <f>VLOOKUP(B43,EASYPUBLISH!$B$1:$B$500,1,FALSE)</f>
        <v>u2l2000.dll</v>
      </c>
      <c r="D43" s="304" t="s">
        <v>3054</v>
      </c>
      <c r="F43" s="304" t="s">
        <v>3055</v>
      </c>
      <c r="G43" s="214">
        <v>36749.802777777775</v>
      </c>
      <c r="H43" s="304">
        <v>24576</v>
      </c>
      <c r="I43" s="304" t="s">
        <v>3050</v>
      </c>
    </row>
    <row r="44" spans="1:9">
      <c r="A44" s="304" t="s">
        <v>3175</v>
      </c>
      <c r="B44" s="304" t="s">
        <v>3162</v>
      </c>
      <c r="C44" s="304" t="str">
        <f>VLOOKUP(B44,EASYPUBLISH!$B$1:$B$500,1,FALSE)</f>
        <v>u2fxml.dll</v>
      </c>
      <c r="D44" s="304" t="s">
        <v>3054</v>
      </c>
      <c r="F44" s="304" t="s">
        <v>3055</v>
      </c>
      <c r="G44" s="214">
        <v>36952.290462962963</v>
      </c>
      <c r="H44" s="304">
        <v>225280</v>
      </c>
      <c r="I44" s="304" t="s">
        <v>3564</v>
      </c>
    </row>
    <row r="45" spans="1:9">
      <c r="A45" s="304" t="s">
        <v>3179</v>
      </c>
      <c r="B45" s="304" t="s">
        <v>3565</v>
      </c>
      <c r="C45" s="304" t="str">
        <f>VLOOKUP(B45,EASYPUBLISH!$B$1:$B$500,1,FALSE)</f>
        <v>U2FXLS.DLL</v>
      </c>
      <c r="D45" s="304" t="s">
        <v>3054</v>
      </c>
      <c r="F45" s="304" t="s">
        <v>3055</v>
      </c>
      <c r="G45" s="214">
        <v>36952.483287037037</v>
      </c>
      <c r="H45" s="304">
        <v>212992</v>
      </c>
      <c r="I45" s="304" t="s">
        <v>3566</v>
      </c>
    </row>
    <row r="46" spans="1:9">
      <c r="A46" s="304" t="s">
        <v>3182</v>
      </c>
      <c r="B46" s="304" t="s">
        <v>3265</v>
      </c>
      <c r="C46" s="304" t="str">
        <f>VLOOKUP(B46,EASYPUBLISH!$B$1:$B$500,1,FALSE)</f>
        <v>u2fwordw.dll</v>
      </c>
      <c r="D46" s="304" t="s">
        <v>3054</v>
      </c>
      <c r="F46" s="304" t="s">
        <v>3055</v>
      </c>
      <c r="G46" s="214">
        <v>36952.483287037037</v>
      </c>
      <c r="H46" s="304">
        <v>106496</v>
      </c>
      <c r="I46" s="304" t="s">
        <v>3266</v>
      </c>
    </row>
    <row r="47" spans="1:9">
      <c r="A47" s="304" t="s">
        <v>3186</v>
      </c>
      <c r="B47" s="304" t="s">
        <v>3268</v>
      </c>
      <c r="C47" s="304" t="str">
        <f>VLOOKUP(B47,EASYPUBLISH!$B$1:$B$500,1,FALSE)</f>
        <v>u2fwks.dll</v>
      </c>
      <c r="D47" s="304" t="s">
        <v>3054</v>
      </c>
      <c r="F47" s="304" t="s">
        <v>3055</v>
      </c>
      <c r="G47" s="214">
        <v>36749.802777777775</v>
      </c>
      <c r="H47" s="304">
        <v>40960</v>
      </c>
      <c r="I47" s="304" t="s">
        <v>3269</v>
      </c>
    </row>
    <row r="48" spans="1:9">
      <c r="A48" s="304" t="s">
        <v>3190</v>
      </c>
      <c r="B48" s="304" t="s">
        <v>3567</v>
      </c>
      <c r="C48" s="304" t="str">
        <f>VLOOKUP(B48,EASYPUBLISH!$B$1:$B$500,1,FALSE)</f>
        <v>U2FTEXT.DLL</v>
      </c>
      <c r="D48" s="304" t="s">
        <v>3054</v>
      </c>
      <c r="F48" s="304" t="s">
        <v>3055</v>
      </c>
      <c r="G48" s="214">
        <v>36952.483287037037</v>
      </c>
      <c r="H48" s="304">
        <v>90112</v>
      </c>
      <c r="I48" s="304" t="s">
        <v>3568</v>
      </c>
    </row>
    <row r="49" spans="1:9">
      <c r="A49" s="304" t="s">
        <v>3193</v>
      </c>
      <c r="B49" s="304" t="s">
        <v>3233</v>
      </c>
      <c r="C49" s="304" t="str">
        <f>VLOOKUP(B49,EASYPUBLISH!$B$1:$B$500,1,FALSE)</f>
        <v>u2fsepv.dll</v>
      </c>
      <c r="D49" s="304" t="s">
        <v>3054</v>
      </c>
      <c r="F49" s="304" t="s">
        <v>3055</v>
      </c>
      <c r="G49" s="214">
        <v>36749.802777777775</v>
      </c>
      <c r="H49" s="304">
        <v>36864</v>
      </c>
      <c r="I49" s="304" t="s">
        <v>3234</v>
      </c>
    </row>
    <row r="50" spans="1:9">
      <c r="A50" s="304" t="s">
        <v>3196</v>
      </c>
      <c r="B50" s="304" t="s">
        <v>3271</v>
      </c>
      <c r="C50" s="304" t="str">
        <f>VLOOKUP(B50,EASYPUBLISH!$B$1:$B$500,1,FALSE)</f>
        <v>u2frec.dll</v>
      </c>
      <c r="D50" s="304" t="s">
        <v>3054</v>
      </c>
      <c r="F50" s="304" t="s">
        <v>3055</v>
      </c>
      <c r="G50" s="214">
        <v>36952.483287037037</v>
      </c>
      <c r="H50" s="304">
        <v>36864</v>
      </c>
      <c r="I50" s="304" t="s">
        <v>3272</v>
      </c>
    </row>
    <row r="51" spans="1:9">
      <c r="A51" s="161" t="s">
        <v>3045</v>
      </c>
      <c r="B51" s="161" t="s">
        <v>3046</v>
      </c>
      <c r="C51" s="161" t="e">
        <f>VLOOKUP(B51,EASYPUBLISH!$B$1:$B$500,1,FALSE)</f>
        <v>#N/A</v>
      </c>
      <c r="D51" s="161" t="s">
        <v>3048</v>
      </c>
      <c r="E51" s="161"/>
      <c r="F51" s="161"/>
      <c r="G51" s="161" t="s">
        <v>3049</v>
      </c>
      <c r="H51" s="161">
        <v>65536</v>
      </c>
      <c r="I51" s="161" t="s">
        <v>3050</v>
      </c>
    </row>
    <row r="52" spans="1:9">
      <c r="A52" s="304" t="s">
        <v>3203</v>
      </c>
      <c r="B52" s="304" t="s">
        <v>3274</v>
      </c>
      <c r="C52" s="304" t="str">
        <f>VLOOKUP(B52,EASYPUBLISH!$B$1:$B$500,1,FALSE)</f>
        <v>u2fodbc.dll</v>
      </c>
      <c r="D52" s="304" t="s">
        <v>3054</v>
      </c>
      <c r="F52" s="304" t="s">
        <v>3055</v>
      </c>
      <c r="G52" s="214">
        <v>36952.483287037037</v>
      </c>
      <c r="H52" s="304">
        <v>49152</v>
      </c>
      <c r="I52" s="304" t="s">
        <v>3275</v>
      </c>
    </row>
    <row r="53" spans="1:9">
      <c r="A53" s="304" t="s">
        <v>3207</v>
      </c>
      <c r="B53" s="304" t="s">
        <v>3277</v>
      </c>
      <c r="C53" s="304" t="str">
        <f>VLOOKUP(B53,EASYPUBLISH!$B$1:$B$500,1,FALSE)</f>
        <v>u2fhtml.dll</v>
      </c>
      <c r="D53" s="304" t="s">
        <v>3054</v>
      </c>
      <c r="F53" s="304" t="s">
        <v>3055</v>
      </c>
      <c r="G53" s="214">
        <v>36952.483287037037</v>
      </c>
      <c r="H53" s="304">
        <v>45056</v>
      </c>
      <c r="I53" s="304" t="s">
        <v>3278</v>
      </c>
    </row>
    <row r="54" spans="1:9">
      <c r="A54" s="161" t="s">
        <v>3052</v>
      </c>
      <c r="B54" s="161" t="s">
        <v>3053</v>
      </c>
      <c r="C54" s="161" t="e">
        <f>VLOOKUP(B54,EASYPUBLISH!$B$1:$B$500,1,FALSE)</f>
        <v>#N/A</v>
      </c>
      <c r="D54" s="161" t="s">
        <v>3054</v>
      </c>
      <c r="E54" s="161"/>
      <c r="F54" s="161" t="s">
        <v>3055</v>
      </c>
      <c r="G54" s="476">
        <v>36952.483287037037</v>
      </c>
      <c r="H54" s="161">
        <v>36864</v>
      </c>
      <c r="I54" s="161" t="s">
        <v>3056</v>
      </c>
    </row>
    <row r="55" spans="1:9">
      <c r="A55" s="304" t="s">
        <v>3210</v>
      </c>
      <c r="B55" s="304" t="s">
        <v>3235</v>
      </c>
      <c r="C55" s="304" t="str">
        <f>VLOOKUP(B55,EASYPUBLISH!$B$1:$B$500,1,FALSE)</f>
        <v>u2fcr.dll</v>
      </c>
      <c r="D55" s="304" t="s">
        <v>3054</v>
      </c>
      <c r="F55" s="304" t="s">
        <v>3055</v>
      </c>
      <c r="G55" s="214">
        <v>36952.483287037037</v>
      </c>
      <c r="H55" s="304">
        <v>28672</v>
      </c>
      <c r="I55" s="304" t="s">
        <v>3236</v>
      </c>
    </row>
    <row r="56" spans="1:9">
      <c r="A56" s="304" t="s">
        <v>3212</v>
      </c>
      <c r="B56" s="304" t="s">
        <v>3280</v>
      </c>
      <c r="C56" s="304" t="str">
        <f>VLOOKUP(B56,EASYPUBLISH!$B$1:$B$500,1,FALSE)</f>
        <v>u2dvim.dll</v>
      </c>
      <c r="D56" s="304" t="s">
        <v>3054</v>
      </c>
      <c r="F56" s="304" t="s">
        <v>3055</v>
      </c>
      <c r="G56" s="214">
        <v>36749.802777777775</v>
      </c>
      <c r="H56" s="304">
        <v>57344</v>
      </c>
      <c r="I56" s="304" t="s">
        <v>3050</v>
      </c>
    </row>
    <row r="57" spans="1:9">
      <c r="A57" s="304" t="s">
        <v>3214</v>
      </c>
      <c r="B57" s="304" t="s">
        <v>3226</v>
      </c>
      <c r="C57" s="304" t="str">
        <f>VLOOKUP(B57,EASYPUBLISH!$B$1:$B$500,1,FALSE)</f>
        <v>u2dpost.dll</v>
      </c>
      <c r="D57" s="304" t="s">
        <v>3054</v>
      </c>
      <c r="F57" s="304" t="s">
        <v>3055</v>
      </c>
      <c r="G57" s="214">
        <v>36952.483287037037</v>
      </c>
      <c r="H57" s="304">
        <v>102400</v>
      </c>
      <c r="I57" s="304" t="s">
        <v>3227</v>
      </c>
    </row>
    <row r="58" spans="1:9">
      <c r="A58" s="304" t="s">
        <v>3216</v>
      </c>
      <c r="B58" s="304" t="s">
        <v>3282</v>
      </c>
      <c r="C58" s="304" t="str">
        <f>VLOOKUP(B58,EASYPUBLISH!$B$1:$B$500,1,FALSE)</f>
        <v>u2dnotes.dll</v>
      </c>
      <c r="D58" s="304" t="s">
        <v>3054</v>
      </c>
      <c r="F58" s="304" t="s">
        <v>3055</v>
      </c>
      <c r="G58" s="214">
        <v>36749.802777777775</v>
      </c>
      <c r="H58" s="304">
        <v>53248</v>
      </c>
      <c r="I58" s="304" t="s">
        <v>3283</v>
      </c>
    </row>
    <row r="59" spans="1:9">
      <c r="A59" s="304" t="s">
        <v>3219</v>
      </c>
      <c r="B59" s="304" t="s">
        <v>3285</v>
      </c>
      <c r="C59" s="304" t="str">
        <f>VLOOKUP(B59,EASYPUBLISH!$B$1:$B$500,1,FALSE)</f>
        <v>u2dmapi.dll</v>
      </c>
      <c r="D59" s="304" t="s">
        <v>3054</v>
      </c>
      <c r="F59" s="304" t="s">
        <v>3055</v>
      </c>
      <c r="G59" s="214">
        <v>36749.802777777775</v>
      </c>
      <c r="H59" s="304">
        <v>40960</v>
      </c>
      <c r="I59" s="304" t="s">
        <v>3050</v>
      </c>
    </row>
    <row r="60" spans="1:9">
      <c r="A60" s="304" t="s">
        <v>3223</v>
      </c>
      <c r="B60" s="304" t="s">
        <v>3229</v>
      </c>
      <c r="C60" s="304" t="str">
        <f>VLOOKUP(B60,EASYPUBLISH!$B$1:$B$500,1,FALSE)</f>
        <v>u2ddisk.dll</v>
      </c>
      <c r="D60" s="304" t="s">
        <v>3054</v>
      </c>
      <c r="F60" s="304" t="s">
        <v>3055</v>
      </c>
      <c r="G60" s="214">
        <v>36952.483287037037</v>
      </c>
      <c r="H60" s="304">
        <v>28672</v>
      </c>
      <c r="I60" s="304" t="s">
        <v>3056</v>
      </c>
    </row>
    <row r="61" spans="1:9">
      <c r="A61" s="304" t="s">
        <v>3225</v>
      </c>
      <c r="B61" s="304" t="s">
        <v>3224</v>
      </c>
      <c r="C61" s="304" t="str">
        <f>VLOOKUP(B61,EASYPUBLISH!$B$1:$B$500,1,FALSE)</f>
        <v>u2dapp.dll</v>
      </c>
      <c r="D61" s="304" t="s">
        <v>3054</v>
      </c>
      <c r="F61" s="304" t="s">
        <v>3055</v>
      </c>
      <c r="G61" s="214">
        <v>36749.802777777775</v>
      </c>
      <c r="H61" s="304">
        <v>28672</v>
      </c>
      <c r="I61" s="304" t="s">
        <v>3050</v>
      </c>
    </row>
    <row r="62" spans="1:9">
      <c r="A62" s="304" t="s">
        <v>3228</v>
      </c>
      <c r="B62" s="304" t="s">
        <v>3081</v>
      </c>
      <c r="C62" s="304" t="str">
        <f>VLOOKUP(B62,EASYPUBLISH!$B$1:$B$500,1,FALSE)</f>
        <v>p2ssql.dll</v>
      </c>
      <c r="D62" s="304" t="s">
        <v>3054</v>
      </c>
      <c r="F62" s="304" t="s">
        <v>3055</v>
      </c>
      <c r="G62" s="214">
        <v>36952.289467592593</v>
      </c>
      <c r="H62" s="304">
        <v>168000</v>
      </c>
      <c r="I62" s="304" t="s">
        <v>3065</v>
      </c>
    </row>
    <row r="63" spans="1:9">
      <c r="A63" s="304" t="s">
        <v>3230</v>
      </c>
      <c r="B63" s="304" t="s">
        <v>3287</v>
      </c>
      <c r="C63" s="304" t="str">
        <f>VLOOKUP(B63,EASYPUBLISH!$B$1:$B$500,1,FALSE)</f>
        <v>p2soledb.dll</v>
      </c>
      <c r="D63" s="304" t="s">
        <v>3054</v>
      </c>
      <c r="F63" s="304" t="s">
        <v>3055</v>
      </c>
      <c r="G63" s="214">
        <v>36952.289467592593</v>
      </c>
      <c r="H63" s="304">
        <v>204800</v>
      </c>
      <c r="I63" s="304" t="s">
        <v>3288</v>
      </c>
    </row>
    <row r="64" spans="1:9">
      <c r="A64" s="161" t="s">
        <v>3057</v>
      </c>
      <c r="B64" s="161" t="s">
        <v>3058</v>
      </c>
      <c r="C64" s="161" t="e">
        <f>VLOOKUP(B64,EASYPUBLISH!$B$1:$B$500,1,FALSE)</f>
        <v>#N/A</v>
      </c>
      <c r="D64" s="161" t="s">
        <v>3054</v>
      </c>
      <c r="E64" s="161"/>
      <c r="F64" s="161" t="s">
        <v>3055</v>
      </c>
      <c r="G64" s="476">
        <v>36952.289467592593</v>
      </c>
      <c r="H64" s="161">
        <v>77824</v>
      </c>
      <c r="I64" s="161" t="s">
        <v>3059</v>
      </c>
    </row>
    <row r="65" spans="1:9">
      <c r="A65" s="161" t="s">
        <v>3060</v>
      </c>
      <c r="B65" s="161" t="s">
        <v>3061</v>
      </c>
      <c r="C65" s="161" t="e">
        <f>VLOOKUP(B65,EASYPUBLISH!$B$1:$B$500,1,FALSE)</f>
        <v>#N/A</v>
      </c>
      <c r="D65" s="161" t="s">
        <v>3054</v>
      </c>
      <c r="E65" s="161"/>
      <c r="F65" s="161" t="s">
        <v>3055</v>
      </c>
      <c r="G65" s="476">
        <v>36952.289444444446</v>
      </c>
      <c r="H65" s="161">
        <v>98304</v>
      </c>
      <c r="I65" s="161" t="s">
        <v>3062</v>
      </c>
    </row>
    <row r="66" spans="1:9">
      <c r="A66" s="161" t="s">
        <v>3063</v>
      </c>
      <c r="B66" s="161" t="s">
        <v>3064</v>
      </c>
      <c r="C66" s="161" t="e">
        <f>VLOOKUP(B66,EASYPUBLISH!$B$1:$B$500,1,FALSE)</f>
        <v>#N/A</v>
      </c>
      <c r="D66" s="161" t="s">
        <v>3054</v>
      </c>
      <c r="E66" s="161"/>
      <c r="F66" s="161" t="s">
        <v>3055</v>
      </c>
      <c r="G66" s="476">
        <v>36952.289444444446</v>
      </c>
      <c r="H66" s="161">
        <v>131072</v>
      </c>
      <c r="I66" s="161" t="s">
        <v>3065</v>
      </c>
    </row>
    <row r="67" spans="1:9">
      <c r="A67" s="161" t="s">
        <v>3066</v>
      </c>
      <c r="B67" s="161" t="s">
        <v>3067</v>
      </c>
      <c r="C67" s="161" t="e">
        <f>VLOOKUP(B67,EASYPUBLISH!$B$1:$B$500,1,FALSE)</f>
        <v>#N/A</v>
      </c>
      <c r="D67" s="161" t="s">
        <v>3054</v>
      </c>
      <c r="E67" s="161"/>
      <c r="F67" s="161" t="s">
        <v>3055</v>
      </c>
      <c r="G67" s="476">
        <v>36749.802777777775</v>
      </c>
      <c r="H67" s="161">
        <v>245760</v>
      </c>
      <c r="I67" s="161" t="s">
        <v>3068</v>
      </c>
    </row>
    <row r="68" spans="1:9">
      <c r="A68" s="304" t="s">
        <v>3241</v>
      </c>
      <c r="B68" s="304" t="s">
        <v>3320</v>
      </c>
      <c r="C68" s="304" t="str">
        <f>VLOOKUP(B68,EASYPUBLISH!$B$1:$B$500,1,FALSE)</f>
        <v>Crxlat32.dll</v>
      </c>
      <c r="D68" s="304" t="s">
        <v>3054</v>
      </c>
      <c r="F68" s="304" t="s">
        <v>3055</v>
      </c>
      <c r="G68" s="304" t="s">
        <v>3049</v>
      </c>
      <c r="H68" s="304">
        <v>24576</v>
      </c>
      <c r="I68" s="304" t="s">
        <v>3050</v>
      </c>
    </row>
    <row r="69" spans="1:9">
      <c r="A69" s="304" t="s">
        <v>3245</v>
      </c>
      <c r="B69" s="304" t="s">
        <v>3239</v>
      </c>
      <c r="C69" s="304" t="str">
        <f>VLOOKUP(B69,EASYPUBLISH!$B$1:$B$500,1,FALSE)</f>
        <v>crxf_rtf.dll</v>
      </c>
      <c r="D69" s="304" t="s">
        <v>3054</v>
      </c>
      <c r="F69" s="304" t="s">
        <v>3055</v>
      </c>
      <c r="G69" s="214">
        <v>36952.286666666667</v>
      </c>
      <c r="H69" s="304">
        <v>200755</v>
      </c>
      <c r="I69" s="304" t="s">
        <v>3240</v>
      </c>
    </row>
    <row r="70" spans="1:9">
      <c r="A70" s="304" t="s">
        <v>3249</v>
      </c>
      <c r="B70" s="304" t="s">
        <v>3237</v>
      </c>
      <c r="C70" s="304" t="str">
        <f>VLOOKUP(B70,EASYPUBLISH!$B$1:$B$500,1,FALSE)</f>
        <v>crxf_pdf.dll</v>
      </c>
      <c r="D70" s="304" t="s">
        <v>3054</v>
      </c>
      <c r="F70" s="304" t="s">
        <v>3055</v>
      </c>
      <c r="G70" s="214">
        <v>36952.286435185182</v>
      </c>
      <c r="H70" s="304">
        <v>270336</v>
      </c>
      <c r="I70" s="304" t="s">
        <v>3238</v>
      </c>
    </row>
    <row r="71" spans="1:9">
      <c r="A71" s="304" t="s">
        <v>3253</v>
      </c>
      <c r="B71" s="304" t="s">
        <v>3167</v>
      </c>
      <c r="C71" s="304" t="str">
        <f>VLOOKUP(B71,EASYPUBLISH!$B$1:$B$500,1,FALSE)</f>
        <v>ExportModeller.dll</v>
      </c>
      <c r="D71" s="304" t="s">
        <v>3054</v>
      </c>
      <c r="E71" s="304" t="s">
        <v>3118</v>
      </c>
      <c r="F71" s="304" t="s">
        <v>3055</v>
      </c>
      <c r="G71" s="214">
        <v>36952.286203703705</v>
      </c>
      <c r="H71" s="304">
        <v>307200</v>
      </c>
      <c r="I71" s="304" t="s">
        <v>3168</v>
      </c>
    </row>
    <row r="72" spans="1:9">
      <c r="A72" s="304" t="s">
        <v>3256</v>
      </c>
      <c r="B72" s="304" t="s">
        <v>3165</v>
      </c>
      <c r="C72" s="304" t="str">
        <f>VLOOKUP(B72,EASYPUBLISH!$B$1:$B$500,1,FALSE)</f>
        <v>crtslv.dll</v>
      </c>
      <c r="D72" s="304" t="s">
        <v>3054</v>
      </c>
      <c r="E72" s="304" t="s">
        <v>3118</v>
      </c>
      <c r="F72" s="304" t="s">
        <v>3055</v>
      </c>
      <c r="G72" s="214">
        <v>36952.228796296295</v>
      </c>
      <c r="H72" s="304">
        <v>49223</v>
      </c>
      <c r="I72" s="304" t="s">
        <v>3166</v>
      </c>
    </row>
    <row r="73" spans="1:9">
      <c r="A73" s="304" t="s">
        <v>3258</v>
      </c>
      <c r="B73" s="304" t="s">
        <v>3468</v>
      </c>
      <c r="C73" s="304" t="str">
        <f>VLOOKUP(B73,EASYPUBLISH!$B$1:$B$500,1,FALSE)</f>
        <v>Mhrun32.dll</v>
      </c>
      <c r="D73" s="304" t="s">
        <v>3054</v>
      </c>
      <c r="F73" s="304" t="s">
        <v>3055</v>
      </c>
      <c r="G73" s="304" t="s">
        <v>3469</v>
      </c>
      <c r="H73" s="304">
        <v>34816</v>
      </c>
      <c r="I73" s="304" t="s">
        <v>3470</v>
      </c>
    </row>
    <row r="74" spans="1:9">
      <c r="A74" s="161" t="s">
        <v>3069</v>
      </c>
      <c r="B74" s="161" t="s">
        <v>3070</v>
      </c>
      <c r="C74" s="161" t="e">
        <f>VLOOKUP(B74,EASYPUBLISH!$B$1:$B$500,1,FALSE)</f>
        <v>#N/A</v>
      </c>
      <c r="D74" s="161" t="s">
        <v>3048</v>
      </c>
      <c r="E74" s="161"/>
      <c r="F74" s="161"/>
      <c r="G74" s="161" t="s">
        <v>3071</v>
      </c>
      <c r="H74" s="161">
        <v>8124720</v>
      </c>
      <c r="I74" s="161" t="s">
        <v>3072</v>
      </c>
    </row>
    <row r="75" spans="1:9">
      <c r="A75" s="304" t="s">
        <v>3264</v>
      </c>
      <c r="B75" s="304" t="s">
        <v>3250</v>
      </c>
      <c r="C75" s="304" t="str">
        <f>VLOOKUP(B75,EASYPUBLISH!$B$1:$B$500,1,FALSE)</f>
        <v>MSVCRT.DLL</v>
      </c>
      <c r="D75" s="304" t="s">
        <v>3117</v>
      </c>
      <c r="G75" s="304" t="s">
        <v>3251</v>
      </c>
      <c r="H75" s="304">
        <v>278581</v>
      </c>
      <c r="I75" s="304" t="s">
        <v>3252</v>
      </c>
    </row>
    <row r="76" spans="1:9">
      <c r="A76" s="304" t="s">
        <v>3267</v>
      </c>
      <c r="B76" s="304" t="s">
        <v>3321</v>
      </c>
      <c r="C76" s="304" t="str">
        <f>VLOOKUP(B76,EASYPUBLISH!$B$1:$B$500,1,FALSE)</f>
        <v>mfc42.dll</v>
      </c>
      <c r="D76" s="304" t="s">
        <v>3054</v>
      </c>
      <c r="E76" s="304" t="s">
        <v>3118</v>
      </c>
      <c r="F76" s="304" t="s">
        <v>3055</v>
      </c>
      <c r="G76" s="304" t="s">
        <v>3554</v>
      </c>
      <c r="H76" s="304">
        <v>1028096</v>
      </c>
      <c r="I76" s="304" t="s">
        <v>3569</v>
      </c>
    </row>
    <row r="77" spans="1:9">
      <c r="A77" s="304" t="s">
        <v>3270</v>
      </c>
      <c r="B77" s="304" t="s">
        <v>3488</v>
      </c>
      <c r="C77" s="304" t="str">
        <f>VLOOKUP(B77,EASYPUBLISH!$B$1:$B$500,1,FALSE)</f>
        <v>fpSPR80.OCX</v>
      </c>
      <c r="D77" s="304" t="s">
        <v>3054</v>
      </c>
      <c r="E77" s="304" t="s">
        <v>3118</v>
      </c>
      <c r="F77" s="304" t="s">
        <v>3055</v>
      </c>
      <c r="G77" s="214">
        <v>39969.677083333336</v>
      </c>
      <c r="H77" s="304">
        <v>1660352</v>
      </c>
      <c r="I77" s="304" t="s">
        <v>3489</v>
      </c>
    </row>
    <row r="78" spans="1:9">
      <c r="A78" s="304" t="s">
        <v>3273</v>
      </c>
      <c r="B78" s="304" t="s">
        <v>3491</v>
      </c>
      <c r="C78" s="304" t="str">
        <f>VLOOKUP(B78,EASYPUBLISH!$B$1:$B$500,1,FALSE)</f>
        <v>MSMASK32.OCX</v>
      </c>
      <c r="D78" s="304" t="s">
        <v>3054</v>
      </c>
      <c r="E78" s="304" t="s">
        <v>3118</v>
      </c>
      <c r="F78" s="304" t="s">
        <v>3055</v>
      </c>
      <c r="G78" s="214">
        <v>38233</v>
      </c>
      <c r="H78" s="304">
        <v>167968</v>
      </c>
      <c r="I78" s="304" t="s">
        <v>3492</v>
      </c>
    </row>
    <row r="79" spans="1:9">
      <c r="A79" s="304" t="s">
        <v>3276</v>
      </c>
      <c r="B79" s="304" t="s">
        <v>3494</v>
      </c>
      <c r="C79" s="304" t="str">
        <f>VLOOKUP(B79,EASYPUBLISH!$B$1:$B$500,1,FALSE)</f>
        <v>FM20.DLL</v>
      </c>
      <c r="D79" s="304" t="s">
        <v>3054</v>
      </c>
      <c r="E79" s="304" t="s">
        <v>3118</v>
      </c>
      <c r="F79" s="304" t="s">
        <v>3055</v>
      </c>
      <c r="G79" s="304" t="s">
        <v>3570</v>
      </c>
      <c r="H79" s="304">
        <v>1190688</v>
      </c>
      <c r="I79" s="304" t="s">
        <v>3571</v>
      </c>
    </row>
    <row r="80" spans="1:9">
      <c r="A80" s="304" t="s">
        <v>3279</v>
      </c>
      <c r="B80" s="304" t="s">
        <v>3497</v>
      </c>
      <c r="C80" s="304" t="str">
        <f>VLOOKUP(B80,EASYPUBLISH!$B$1:$B$500,1,FALSE)</f>
        <v>mhrinp32.ocx</v>
      </c>
      <c r="D80" s="304" t="s">
        <v>3054</v>
      </c>
      <c r="E80" s="304" t="s">
        <v>3118</v>
      </c>
      <c r="F80" s="304" t="s">
        <v>3055</v>
      </c>
      <c r="G80" s="304" t="s">
        <v>3572</v>
      </c>
      <c r="H80" s="304">
        <v>104960</v>
      </c>
      <c r="I80" s="304" t="s">
        <v>3470</v>
      </c>
    </row>
    <row r="81" spans="1:9">
      <c r="A81" s="304" t="s">
        <v>3281</v>
      </c>
      <c r="B81" s="304" t="s">
        <v>3499</v>
      </c>
      <c r="C81" s="304" t="str">
        <f>VLOOKUP(B81,EASYPUBLISH!$B$1:$B$500,1,FALSE)</f>
        <v>TABCTL32.OCX</v>
      </c>
      <c r="D81" s="304" t="s">
        <v>3054</v>
      </c>
      <c r="E81" s="304" t="s">
        <v>3118</v>
      </c>
      <c r="F81" s="304" t="s">
        <v>3055</v>
      </c>
      <c r="G81" s="214">
        <v>38233</v>
      </c>
      <c r="H81" s="304">
        <v>224016</v>
      </c>
      <c r="I81" s="304" t="s">
        <v>3461</v>
      </c>
    </row>
    <row r="82" spans="1:9">
      <c r="A82" s="304" t="s">
        <v>3284</v>
      </c>
      <c r="B82" s="304" t="s">
        <v>3573</v>
      </c>
      <c r="C82" s="304" t="str">
        <f>VLOOKUP(B82,EASYPUBLISH!$B$1:$B$500,1,FALSE)</f>
        <v>msstdfmt.dll</v>
      </c>
      <c r="D82" s="304" t="s">
        <v>3054</v>
      </c>
      <c r="E82" s="304" t="s">
        <v>3118</v>
      </c>
      <c r="F82" s="304" t="s">
        <v>3055</v>
      </c>
      <c r="G82" s="304" t="s">
        <v>3466</v>
      </c>
      <c r="H82" s="304">
        <v>119808</v>
      </c>
      <c r="I82" s="304" t="s">
        <v>3461</v>
      </c>
    </row>
    <row r="83" spans="1:9">
      <c r="A83" s="304" t="s">
        <v>3286</v>
      </c>
      <c r="B83" s="304" t="s">
        <v>3504</v>
      </c>
      <c r="C83" s="304" t="str">
        <f>VLOOKUP(B83,EASYPUBLISH!$B$1:$B$500,1,FALSE)</f>
        <v>MSDATGRD.OCX</v>
      </c>
      <c r="D83" s="304" t="s">
        <v>3054</v>
      </c>
      <c r="E83" s="304" t="s">
        <v>3118</v>
      </c>
      <c r="F83" s="304" t="s">
        <v>3055</v>
      </c>
      <c r="G83" s="214">
        <v>38233</v>
      </c>
      <c r="H83" s="304">
        <v>275216</v>
      </c>
      <c r="I83" s="304" t="s">
        <v>3461</v>
      </c>
    </row>
    <row r="84" spans="1:9">
      <c r="A84" s="304" t="s">
        <v>3289</v>
      </c>
      <c r="B84" s="304" t="s">
        <v>3506</v>
      </c>
      <c r="C84" s="304" t="str">
        <f>VLOOKUP(B84,EASYPUBLISH!$B$1:$B$500,1,FALSE)</f>
        <v>mhlabl32.ocx</v>
      </c>
      <c r="D84" s="304" t="s">
        <v>3054</v>
      </c>
      <c r="E84" s="304" t="s">
        <v>3118</v>
      </c>
      <c r="F84" s="304" t="s">
        <v>3055</v>
      </c>
      <c r="G84" s="304" t="s">
        <v>3574</v>
      </c>
      <c r="H84" s="304">
        <v>65536</v>
      </c>
      <c r="I84" s="304" t="s">
        <v>3470</v>
      </c>
    </row>
    <row r="85" spans="1:9">
      <c r="A85" s="304" t="s">
        <v>3292</v>
      </c>
      <c r="B85" s="304" t="s">
        <v>3508</v>
      </c>
      <c r="C85" s="304" t="str">
        <f>VLOOKUP(B85,EASYPUBLISH!$B$1:$B$500,1,FALSE)</f>
        <v>MBBrowse.ocx</v>
      </c>
      <c r="D85" s="304" t="s">
        <v>3054</v>
      </c>
      <c r="E85" s="304" t="s">
        <v>3118</v>
      </c>
      <c r="F85" s="304" t="s">
        <v>3055</v>
      </c>
      <c r="G85" s="304" t="s">
        <v>3575</v>
      </c>
      <c r="H85" s="304">
        <v>151552</v>
      </c>
      <c r="I85" s="304" t="s">
        <v>3080</v>
      </c>
    </row>
    <row r="86" spans="1:9">
      <c r="A86" s="304" t="s">
        <v>3295</v>
      </c>
      <c r="B86" s="304" t="s">
        <v>3484</v>
      </c>
      <c r="C86" s="304" t="str">
        <f>VLOOKUP(B86,EASYPUBLISH!$B$1:$B$500,1,FALSE)</f>
        <v>MSCOMCTL.OCX</v>
      </c>
      <c r="D86" s="304" t="s">
        <v>3054</v>
      </c>
      <c r="E86" s="304" t="s">
        <v>3118</v>
      </c>
      <c r="F86" s="304" t="s">
        <v>3055</v>
      </c>
      <c r="G86" s="214">
        <v>38233.041666666664</v>
      </c>
      <c r="H86" s="304">
        <v>1081616</v>
      </c>
      <c r="I86" s="304" t="s">
        <v>3461</v>
      </c>
    </row>
    <row r="87" spans="1:9">
      <c r="A87" s="304" t="s">
        <v>3299</v>
      </c>
      <c r="B87" s="304" t="s">
        <v>3511</v>
      </c>
      <c r="C87" s="304" t="str">
        <f>VLOOKUP(B87,EASYPUBLISH!$B$1:$B$500,1,FALSE)</f>
        <v>MSOUTL.OLB</v>
      </c>
      <c r="D87" s="304" t="s">
        <v>3054</v>
      </c>
      <c r="F87" s="304" t="s">
        <v>3055</v>
      </c>
      <c r="G87" s="304" t="s">
        <v>3576</v>
      </c>
      <c r="H87" s="304">
        <v>397136</v>
      </c>
      <c r="I87" s="304" t="s">
        <v>3571</v>
      </c>
    </row>
    <row r="88" spans="1:9">
      <c r="A88" s="304" t="s">
        <v>3302</v>
      </c>
      <c r="B88" s="304" t="s">
        <v>3515</v>
      </c>
      <c r="C88" s="304" t="str">
        <f>VLOOKUP(B88,EASYPUBLISH!$B$1:$B$500,1,FALSE)</f>
        <v>tibase8.dll</v>
      </c>
      <c r="D88" s="304" t="s">
        <v>3117</v>
      </c>
      <c r="G88" s="304" t="s">
        <v>3516</v>
      </c>
      <c r="H88" s="304">
        <v>554312</v>
      </c>
      <c r="I88" s="304" t="s">
        <v>3517</v>
      </c>
    </row>
    <row r="89" spans="1:9">
      <c r="A89" s="304" t="s">
        <v>3304</v>
      </c>
      <c r="B89" s="304" t="s">
        <v>3519</v>
      </c>
      <c r="C89" s="304" t="str">
        <f>VLOOKUP(B89,EASYPUBLISH!$B$1:$B$500,1,FALSE)</f>
        <v>tishare8.dll</v>
      </c>
      <c r="D89" s="304" t="s">
        <v>3117</v>
      </c>
      <c r="E89" s="304" t="s">
        <v>3118</v>
      </c>
      <c r="G89" s="304" t="s">
        <v>3516</v>
      </c>
      <c r="H89" s="304">
        <v>136512</v>
      </c>
      <c r="I89" s="304" t="s">
        <v>3517</v>
      </c>
    </row>
    <row r="90" spans="1:9">
      <c r="A90" s="304" t="s">
        <v>3307</v>
      </c>
      <c r="B90" s="304" t="s">
        <v>3521</v>
      </c>
      <c r="C90" s="304" t="str">
        <f>VLOOKUP(B90,EASYPUBLISH!$B$1:$B$500,1,FALSE)</f>
        <v>tidate8.ocx</v>
      </c>
      <c r="D90" s="304" t="s">
        <v>3054</v>
      </c>
      <c r="E90" s="304" t="s">
        <v>3118</v>
      </c>
      <c r="F90" s="304" t="s">
        <v>3055</v>
      </c>
      <c r="G90" s="304" t="s">
        <v>3516</v>
      </c>
      <c r="H90" s="304">
        <v>374080</v>
      </c>
      <c r="I90" s="304" t="s">
        <v>3517</v>
      </c>
    </row>
    <row r="91" spans="1:9">
      <c r="A91" s="304" t="s">
        <v>3309</v>
      </c>
      <c r="B91" s="304" t="s">
        <v>3523</v>
      </c>
      <c r="C91" s="304" t="str">
        <f>VLOOKUP(B91,EASYPUBLISH!$B$1:$B$500,1,FALSE)</f>
        <v>tinumb8.ocx</v>
      </c>
      <c r="D91" s="304" t="s">
        <v>3054</v>
      </c>
      <c r="E91" s="304" t="s">
        <v>3118</v>
      </c>
      <c r="F91" s="304" t="s">
        <v>3055</v>
      </c>
      <c r="G91" s="304" t="s">
        <v>3524</v>
      </c>
      <c r="H91" s="304">
        <v>349512</v>
      </c>
      <c r="I91" s="304" t="s">
        <v>3517</v>
      </c>
    </row>
    <row r="92" spans="1:9">
      <c r="A92" s="304" t="s">
        <v>3313</v>
      </c>
      <c r="B92" s="304" t="s">
        <v>3528</v>
      </c>
      <c r="C92" s="304" t="str">
        <f>VLOOKUP(B92,EASYPUBLISH!$B$1:$B$500,1,FALSE)</f>
        <v>craxdrt.dll</v>
      </c>
      <c r="D92" s="304" t="s">
        <v>3054</v>
      </c>
      <c r="E92" s="304" t="s">
        <v>3118</v>
      </c>
      <c r="F92" s="304" t="s">
        <v>3055</v>
      </c>
      <c r="G92" s="214">
        <v>37136.971782407411</v>
      </c>
      <c r="H92" s="304">
        <v>5152826</v>
      </c>
      <c r="I92" s="304" t="s">
        <v>3328</v>
      </c>
    </row>
    <row r="93" spans="1:9">
      <c r="A93" s="304" t="s">
        <v>3315</v>
      </c>
      <c r="B93" s="304" t="s">
        <v>3526</v>
      </c>
      <c r="C93" s="304" t="str">
        <f>VLOOKUP(B93,EASYPUBLISH!$B$1:$B$500,1,FALSE)</f>
        <v>crviewer.dll</v>
      </c>
      <c r="D93" s="304" t="s">
        <v>3054</v>
      </c>
      <c r="E93" s="304" t="s">
        <v>3118</v>
      </c>
      <c r="F93" s="304" t="s">
        <v>3055</v>
      </c>
      <c r="G93" s="214">
        <v>36952.233310185184</v>
      </c>
      <c r="H93" s="304">
        <v>664576</v>
      </c>
      <c r="I93" s="304" t="s">
        <v>3328</v>
      </c>
    </row>
    <row r="94" spans="1:9">
      <c r="A94" s="304" t="s">
        <v>3319</v>
      </c>
      <c r="B94" s="304" t="s">
        <v>3300</v>
      </c>
      <c r="C94" s="304" t="str">
        <f>VLOOKUP(B94,EASYPUBLISH!$B$1:$B$500,1,FALSE)</f>
        <v>P2smon.dll</v>
      </c>
      <c r="D94" s="304" t="s">
        <v>3054</v>
      </c>
      <c r="F94" s="304" t="s">
        <v>3055</v>
      </c>
      <c r="G94" s="214">
        <v>36952.289513888885</v>
      </c>
      <c r="H94" s="304">
        <v>163840</v>
      </c>
      <c r="I94" s="304" t="s">
        <v>3301</v>
      </c>
    </row>
    <row r="95" spans="1:9">
      <c r="A95" s="161" t="s">
        <v>3075</v>
      </c>
      <c r="B95" s="161" t="s">
        <v>3073</v>
      </c>
      <c r="C95" s="161" t="e">
        <f>VLOOKUP(B95,EASYPUBLISH!$B$1:$B$500,1,FALSE)</f>
        <v>#N/A</v>
      </c>
      <c r="D95" s="161" t="s">
        <v>3048</v>
      </c>
      <c r="E95" s="161"/>
      <c r="F95" s="161"/>
      <c r="G95" s="161" t="s">
        <v>3076</v>
      </c>
      <c r="H95" s="161">
        <v>100352</v>
      </c>
      <c r="I95" s="161" t="s">
        <v>3077</v>
      </c>
    </row>
    <row r="96" spans="1:9">
      <c r="A96" s="304" t="s">
        <v>3323</v>
      </c>
      <c r="B96" s="304" t="s">
        <v>3577</v>
      </c>
      <c r="C96" s="304" t="str">
        <f>VLOOKUP(B96,EASYPUBLISH!$B$1:$B$500,1,FALSE)</f>
        <v>sscsdk80.dll</v>
      </c>
      <c r="D96" s="304" t="s">
        <v>3054</v>
      </c>
      <c r="F96" s="304" t="s">
        <v>3055</v>
      </c>
      <c r="G96" s="304" t="s">
        <v>3247</v>
      </c>
      <c r="H96" s="304">
        <v>1163264</v>
      </c>
      <c r="I96" s="304" t="s">
        <v>3248</v>
      </c>
    </row>
    <row r="97" spans="1:9">
      <c r="A97" s="304" t="s">
        <v>3326</v>
      </c>
      <c r="B97" s="304" t="s">
        <v>3324</v>
      </c>
      <c r="C97" s="304" t="str">
        <f>VLOOKUP(B97,EASYPUBLISH!$B$1:$B$500,1,FALSE)</f>
        <v>Crpaig80.dll</v>
      </c>
      <c r="D97" s="304" t="s">
        <v>3054</v>
      </c>
      <c r="F97" s="304" t="s">
        <v>3055</v>
      </c>
      <c r="G97" s="214">
        <v>36780.806944444441</v>
      </c>
      <c r="H97" s="304">
        <v>618496</v>
      </c>
      <c r="I97" s="304" t="s">
        <v>3325</v>
      </c>
    </row>
    <row r="98" spans="1:9">
      <c r="A98" s="304" t="s">
        <v>3327</v>
      </c>
      <c r="B98" s="304" t="s">
        <v>3578</v>
      </c>
      <c r="C98" s="304" t="str">
        <f>VLOOKUP(B98,EASYPUBLISH!$B$1:$B$500,1,FALSE)</f>
        <v>IMPLODE.DLL</v>
      </c>
      <c r="D98" s="304" t="s">
        <v>3048</v>
      </c>
      <c r="G98" s="304" t="s">
        <v>3049</v>
      </c>
      <c r="H98" s="304">
        <v>17920</v>
      </c>
      <c r="I98" s="304" t="s">
        <v>3077</v>
      </c>
    </row>
    <row r="99" spans="1:9">
      <c r="A99" s="304" t="s">
        <v>3329</v>
      </c>
      <c r="B99" s="304" t="s">
        <v>3086</v>
      </c>
      <c r="C99" s="304" t="str">
        <f>VLOOKUP(B99,EASYPUBLISH!$B$1:$B$500,1,FALSE)</f>
        <v>craxddrt.dll</v>
      </c>
      <c r="D99" s="304" t="s">
        <v>3054</v>
      </c>
      <c r="E99" s="304" t="s">
        <v>3118</v>
      </c>
      <c r="F99" s="304" t="s">
        <v>3055</v>
      </c>
      <c r="G99" s="214">
        <v>37136.970601851855</v>
      </c>
      <c r="H99" s="304">
        <v>8646715</v>
      </c>
      <c r="I99" s="304" t="s">
        <v>3328</v>
      </c>
    </row>
    <row r="100" spans="1:9">
      <c r="A100" s="304" t="s">
        <v>3331</v>
      </c>
      <c r="B100" s="304" t="s">
        <v>3532</v>
      </c>
      <c r="C100" s="304" t="str">
        <f>VLOOKUP(B100,EASYPUBLISH!$B$1:$B$500,1,FALSE)</f>
        <v>scrrun.dll</v>
      </c>
      <c r="D100" s="304" t="s">
        <v>3054</v>
      </c>
      <c r="E100" s="304" t="s">
        <v>3118</v>
      </c>
      <c r="F100" s="304" t="s">
        <v>3055</v>
      </c>
      <c r="G100" s="304" t="s">
        <v>3554</v>
      </c>
      <c r="H100" s="304">
        <v>172032</v>
      </c>
      <c r="I100" s="304" t="s">
        <v>3579</v>
      </c>
    </row>
    <row r="101" spans="1:9">
      <c r="A101" s="304" t="s">
        <v>3334</v>
      </c>
      <c r="B101" s="304" t="s">
        <v>3539</v>
      </c>
      <c r="C101" s="304" t="str">
        <f>VLOOKUP(B101,EASYPUBLISH!$B$1:$B$500,1,FALSE)</f>
        <v>mhfram32.ocx</v>
      </c>
      <c r="D101" s="304" t="s">
        <v>3054</v>
      </c>
      <c r="E101" s="304" t="s">
        <v>3118</v>
      </c>
      <c r="F101" s="304" t="s">
        <v>3055</v>
      </c>
      <c r="G101" s="304" t="s">
        <v>3580</v>
      </c>
      <c r="H101" s="304">
        <v>58880</v>
      </c>
      <c r="I101" s="304" t="s">
        <v>3470</v>
      </c>
    </row>
    <row r="102" spans="1:9">
      <c r="A102" s="161" t="s">
        <v>3078</v>
      </c>
      <c r="B102" s="161" t="s">
        <v>3079</v>
      </c>
      <c r="C102" s="161" t="e">
        <f>VLOOKUP(B102,EASYPUBLISH!$B$1:$B$500,1,FALSE)</f>
        <v>#N/A</v>
      </c>
      <c r="D102" s="161" t="s">
        <v>3048</v>
      </c>
      <c r="E102" s="161"/>
      <c r="F102" s="161"/>
      <c r="G102" s="476">
        <v>40066.487511574072</v>
      </c>
      <c r="H102" s="161">
        <v>5595136</v>
      </c>
      <c r="I102" s="161" t="s">
        <v>3080</v>
      </c>
    </row>
    <row r="104" spans="1:9">
      <c r="A104" s="304" t="s">
        <v>3547</v>
      </c>
    </row>
    <row r="105" spans="1:9">
      <c r="A105" s="304" t="s">
        <v>3548</v>
      </c>
    </row>
    <row r="106" spans="1:9">
      <c r="A106" s="304" t="s">
        <v>3549</v>
      </c>
    </row>
    <row r="107" spans="1:9">
      <c r="A107" s="304" t="s">
        <v>3550</v>
      </c>
    </row>
    <row r="108" spans="1:9">
      <c r="A108" s="304" t="s">
        <v>3550</v>
      </c>
    </row>
    <row r="109" spans="1:9">
      <c r="A109" s="304" t="s">
        <v>3550</v>
      </c>
    </row>
    <row r="110" spans="1:9">
      <c r="A110" s="304" t="s">
        <v>3550</v>
      </c>
    </row>
    <row r="111" spans="1:9">
      <c r="A111" s="304" t="s">
        <v>3550</v>
      </c>
    </row>
    <row r="112" spans="1:9">
      <c r="A112" s="304" t="s">
        <v>3550</v>
      </c>
    </row>
    <row r="113" spans="1:1">
      <c r="A113" s="304" t="s">
        <v>3550</v>
      </c>
    </row>
    <row r="114" spans="1:1">
      <c r="A114" s="304" t="s">
        <v>3550</v>
      </c>
    </row>
    <row r="115" spans="1:1">
      <c r="A115" s="304" t="s">
        <v>3550</v>
      </c>
    </row>
    <row r="116" spans="1:1">
      <c r="A116" s="304" t="s">
        <v>3550</v>
      </c>
    </row>
    <row r="117" spans="1:1">
      <c r="A117" s="304" t="s">
        <v>3550</v>
      </c>
    </row>
    <row r="118" spans="1:1">
      <c r="A118" s="304" t="s">
        <v>3550</v>
      </c>
    </row>
    <row r="119" spans="1:1">
      <c r="A119" s="304" t="s">
        <v>3550</v>
      </c>
    </row>
    <row r="120" spans="1:1">
      <c r="A120" s="304" t="s">
        <v>3550</v>
      </c>
    </row>
    <row r="121" spans="1:1">
      <c r="A121" s="304" t="s">
        <v>3550</v>
      </c>
    </row>
    <row r="122" spans="1:1">
      <c r="A122" s="304" t="s">
        <v>3550</v>
      </c>
    </row>
    <row r="123" spans="1:1">
      <c r="A123" s="304" t="s">
        <v>3550</v>
      </c>
    </row>
    <row r="124" spans="1:1">
      <c r="A124" s="304" t="s">
        <v>3550</v>
      </c>
    </row>
    <row r="125" spans="1:1">
      <c r="A125" s="304" t="s">
        <v>3550</v>
      </c>
    </row>
    <row r="126" spans="1:1">
      <c r="A126" s="304" t="s">
        <v>3550</v>
      </c>
    </row>
    <row r="127" spans="1:1">
      <c r="A127" s="304" t="s">
        <v>3550</v>
      </c>
    </row>
    <row r="128" spans="1:1">
      <c r="A128" s="304" t="s">
        <v>3550</v>
      </c>
    </row>
    <row r="129" spans="1:3">
      <c r="A129" s="304" t="s">
        <v>3550</v>
      </c>
    </row>
    <row r="130" spans="1:3">
      <c r="A130" s="304" t="s">
        <v>3550</v>
      </c>
    </row>
    <row r="131" spans="1:3">
      <c r="A131" s="304" t="s">
        <v>3550</v>
      </c>
    </row>
    <row r="132" spans="1:3">
      <c r="A132" s="304" t="s">
        <v>3550</v>
      </c>
    </row>
    <row r="133" spans="1:3">
      <c r="A133" s="304" t="s">
        <v>3550</v>
      </c>
    </row>
    <row r="134" spans="1:3">
      <c r="A134" s="304" t="s">
        <v>3550</v>
      </c>
    </row>
    <row r="135" spans="1:3">
      <c r="A135" s="304" t="s">
        <v>3550</v>
      </c>
    </row>
    <row r="136" spans="1:3">
      <c r="A136" s="304" t="s">
        <v>3550</v>
      </c>
    </row>
    <row r="137" spans="1:3">
      <c r="A137" s="304" t="s">
        <v>3550</v>
      </c>
    </row>
    <row r="138" spans="1:3">
      <c r="A138" s="304" t="s">
        <v>3550</v>
      </c>
    </row>
    <row r="139" spans="1:3">
      <c r="A139" s="304" t="s">
        <v>3550</v>
      </c>
    </row>
    <row r="140" spans="1:3">
      <c r="A140" s="304" t="s">
        <v>3550</v>
      </c>
    </row>
    <row r="141" spans="1:3">
      <c r="A141" s="304" t="s">
        <v>3550</v>
      </c>
    </row>
    <row r="142" spans="1:3">
      <c r="A142" s="304" t="s">
        <v>3106</v>
      </c>
    </row>
    <row r="143" spans="1:3">
      <c r="A143" s="304" t="s">
        <v>4331</v>
      </c>
      <c r="B143" s="304" t="s">
        <v>4332</v>
      </c>
    </row>
    <row r="144" spans="1:3">
      <c r="A144" s="304" t="s">
        <v>4333</v>
      </c>
      <c r="B144" s="304" t="s">
        <v>4334</v>
      </c>
      <c r="C144" s="304" t="s">
        <v>3552</v>
      </c>
    </row>
    <row r="145" spans="1:8">
      <c r="A145" s="304" t="s">
        <v>4335</v>
      </c>
      <c r="B145" s="304" t="s">
        <v>4336</v>
      </c>
    </row>
    <row r="146" spans="1:8">
      <c r="A146" s="304" t="s">
        <v>4337</v>
      </c>
      <c r="B146" s="304" t="s">
        <v>4338</v>
      </c>
    </row>
    <row r="147" spans="1:8">
      <c r="A147" s="304" t="s">
        <v>4339</v>
      </c>
      <c r="B147" s="304" t="s">
        <v>4340</v>
      </c>
    </row>
    <row r="148" spans="1:8">
      <c r="A148" s="304" t="s">
        <v>4341</v>
      </c>
      <c r="B148" s="304" t="s">
        <v>4342</v>
      </c>
    </row>
    <row r="149" spans="1:8">
      <c r="A149" s="304" t="s">
        <v>4343</v>
      </c>
      <c r="B149" s="304">
        <v>1</v>
      </c>
    </row>
    <row r="151" spans="1:8">
      <c r="A151" s="304" t="s">
        <v>3114</v>
      </c>
    </row>
    <row r="152" spans="1:8">
      <c r="A152" s="304" t="s">
        <v>4344</v>
      </c>
      <c r="B152" s="304" t="s">
        <v>4345</v>
      </c>
      <c r="C152" s="304" t="s">
        <v>3117</v>
      </c>
      <c r="D152" s="304" t="s">
        <v>3118</v>
      </c>
      <c r="F152" s="214">
        <v>36375</v>
      </c>
      <c r="G152" s="304">
        <v>164112</v>
      </c>
      <c r="H152" s="304" t="s">
        <v>3119</v>
      </c>
    </row>
    <row r="153" spans="1:8">
      <c r="A153" s="304" t="s">
        <v>4346</v>
      </c>
      <c r="B153" s="304" t="s">
        <v>4347</v>
      </c>
      <c r="C153" s="304" t="s">
        <v>3117</v>
      </c>
      <c r="D153" s="304" t="s">
        <v>3118</v>
      </c>
      <c r="F153" s="304" t="s">
        <v>3122</v>
      </c>
      <c r="G153" s="304">
        <v>22288</v>
      </c>
      <c r="H153" s="304" t="s">
        <v>3123</v>
      </c>
    </row>
    <row r="154" spans="1:8">
      <c r="A154" s="304" t="s">
        <v>4348</v>
      </c>
      <c r="B154" s="304" t="s">
        <v>4349</v>
      </c>
      <c r="C154" s="304" t="s">
        <v>3117</v>
      </c>
      <c r="F154" s="304" t="s">
        <v>3126</v>
      </c>
      <c r="G154" s="304">
        <v>101888</v>
      </c>
      <c r="H154" s="304" t="s">
        <v>3127</v>
      </c>
    </row>
    <row r="155" spans="1:8">
      <c r="A155" s="304" t="s">
        <v>4350</v>
      </c>
      <c r="B155" s="304" t="s">
        <v>4351</v>
      </c>
      <c r="C155" s="304" t="s">
        <v>3117</v>
      </c>
      <c r="D155" s="304" t="s">
        <v>3130</v>
      </c>
      <c r="F155" s="214">
        <v>36225</v>
      </c>
      <c r="G155" s="304">
        <v>17920</v>
      </c>
      <c r="H155" s="304" t="s">
        <v>3131</v>
      </c>
    </row>
    <row r="156" spans="1:8">
      <c r="A156" s="304" t="s">
        <v>4352</v>
      </c>
      <c r="B156" s="304" t="s">
        <v>4353</v>
      </c>
      <c r="C156" s="304" t="s">
        <v>3117</v>
      </c>
      <c r="F156" s="214">
        <v>36375</v>
      </c>
      <c r="G156" s="304">
        <v>147728</v>
      </c>
      <c r="H156" s="304" t="s">
        <v>3131</v>
      </c>
    </row>
    <row r="157" spans="1:8">
      <c r="A157" s="304" t="s">
        <v>4354</v>
      </c>
      <c r="B157" s="304" t="s">
        <v>4355</v>
      </c>
      <c r="C157" s="304" t="s">
        <v>3117</v>
      </c>
      <c r="D157" s="304" t="s">
        <v>3118</v>
      </c>
      <c r="F157" s="214">
        <v>36864</v>
      </c>
      <c r="G157" s="304">
        <v>598288</v>
      </c>
      <c r="H157" s="304" t="s">
        <v>3131</v>
      </c>
    </row>
    <row r="158" spans="1:8">
      <c r="A158" s="304" t="s">
        <v>4356</v>
      </c>
      <c r="B158" s="304" t="s">
        <v>4357</v>
      </c>
      <c r="C158" s="304" t="s">
        <v>3117</v>
      </c>
      <c r="D158" s="304" t="s">
        <v>3118</v>
      </c>
      <c r="F158" s="304" t="s">
        <v>3138</v>
      </c>
      <c r="G158" s="304">
        <v>1436032</v>
      </c>
      <c r="H158" s="304" t="s">
        <v>3139</v>
      </c>
    </row>
    <row r="160" spans="1:8">
      <c r="A160" s="304" t="s">
        <v>3140</v>
      </c>
    </row>
    <row r="161" spans="1:2">
      <c r="A161" s="304" t="s">
        <v>4358</v>
      </c>
      <c r="B161" s="304" t="s">
        <v>4359</v>
      </c>
    </row>
    <row r="162" spans="1:2">
      <c r="A162" s="304" t="s">
        <v>4360</v>
      </c>
      <c r="B162" s="304">
        <v>-1</v>
      </c>
    </row>
    <row r="163" spans="1:2">
      <c r="A163" s="304" t="s">
        <v>4361</v>
      </c>
      <c r="B163" s="304" t="s">
        <v>4362</v>
      </c>
    </row>
    <row r="165" spans="1:2">
      <c r="A165" s="304" t="s">
        <v>3144</v>
      </c>
    </row>
    <row r="166" spans="1:2">
      <c r="A166" s="304" t="s">
        <v>4363</v>
      </c>
      <c r="B166" s="304" t="s">
        <v>3544</v>
      </c>
    </row>
    <row r="167" spans="1:2">
      <c r="A167" s="304" t="s">
        <v>4364</v>
      </c>
      <c r="B167" s="304" t="s">
        <v>4359</v>
      </c>
    </row>
    <row r="168" spans="1:2">
      <c r="A168" s="304" t="s">
        <v>4365</v>
      </c>
      <c r="B168" s="304" t="s">
        <v>3048</v>
      </c>
    </row>
    <row r="170" spans="1:2">
      <c r="A170" s="304" t="s">
        <v>3148</v>
      </c>
    </row>
    <row r="171" spans="1:2">
      <c r="A171" s="304" t="s">
        <v>354</v>
      </c>
      <c r="B171" s="304" t="s">
        <v>4359</v>
      </c>
    </row>
    <row r="172" spans="1:2">
      <c r="A172" s="304" t="s">
        <v>4366</v>
      </c>
      <c r="B172" s="304" t="s">
        <v>4367</v>
      </c>
    </row>
    <row r="173" spans="1:2">
      <c r="A173" s="304" t="s">
        <v>4368</v>
      </c>
      <c r="B173" s="304" t="s">
        <v>3544</v>
      </c>
    </row>
    <row r="174" spans="1:2">
      <c r="A174" s="304" t="s">
        <v>4369</v>
      </c>
      <c r="B174" s="304" t="s">
        <v>3544</v>
      </c>
    </row>
    <row r="176" spans="1:2">
      <c r="A176" s="304" t="s">
        <v>3042</v>
      </c>
    </row>
    <row r="177" spans="1:8">
      <c r="A177" s="304" t="s">
        <v>4344</v>
      </c>
      <c r="B177" s="304" t="s">
        <v>4370</v>
      </c>
      <c r="C177" s="304" t="s">
        <v>3048</v>
      </c>
      <c r="D177" s="304" t="s">
        <v>4371</v>
      </c>
      <c r="F177" s="304" t="s">
        <v>4372</v>
      </c>
      <c r="G177" s="304">
        <v>161</v>
      </c>
      <c r="H177" s="304" t="s">
        <v>3077</v>
      </c>
    </row>
    <row r="178" spans="1:8">
      <c r="A178" s="304" t="s">
        <v>4346</v>
      </c>
      <c r="B178" s="304" t="s">
        <v>4373</v>
      </c>
      <c r="C178" s="304" t="s">
        <v>3048</v>
      </c>
      <c r="D178" s="304" t="s">
        <v>3153</v>
      </c>
      <c r="F178" s="304" t="s">
        <v>4374</v>
      </c>
      <c r="G178" s="304">
        <v>161</v>
      </c>
      <c r="H178" s="304" t="s">
        <v>3077</v>
      </c>
    </row>
    <row r="179" spans="1:8">
      <c r="A179" s="304" t="s">
        <v>4348</v>
      </c>
      <c r="B179" s="304" t="s">
        <v>4375</v>
      </c>
      <c r="C179" s="304" t="s">
        <v>3048</v>
      </c>
      <c r="F179" s="304" t="s">
        <v>3156</v>
      </c>
      <c r="G179" s="304">
        <v>161</v>
      </c>
      <c r="H179" s="304" t="s">
        <v>3077</v>
      </c>
    </row>
    <row r="180" spans="1:8">
      <c r="A180" s="304" t="s">
        <v>4419</v>
      </c>
      <c r="B180" s="304" t="s">
        <v>4420</v>
      </c>
      <c r="C180" s="304" t="s">
        <v>3048</v>
      </c>
      <c r="F180" s="214">
        <v>44379.661145833335</v>
      </c>
      <c r="G180" s="304">
        <v>65536</v>
      </c>
      <c r="H180" s="304" t="s">
        <v>3050</v>
      </c>
    </row>
    <row r="181" spans="1:8">
      <c r="A181" s="304" t="s">
        <v>4423</v>
      </c>
      <c r="B181" s="304" t="s">
        <v>4424</v>
      </c>
      <c r="C181" s="304" t="s">
        <v>3048</v>
      </c>
      <c r="F181" s="304" t="s">
        <v>4425</v>
      </c>
      <c r="G181" s="304">
        <v>100352</v>
      </c>
      <c r="H181" s="304" t="s">
        <v>3077</v>
      </c>
    </row>
    <row r="182" spans="1:8">
      <c r="A182" s="304" t="s">
        <v>4615</v>
      </c>
      <c r="B182" s="304" t="s">
        <v>4616</v>
      </c>
      <c r="C182" s="304" t="s">
        <v>3048</v>
      </c>
      <c r="F182" s="304" t="s">
        <v>4617</v>
      </c>
      <c r="G182" s="304">
        <v>293</v>
      </c>
      <c r="H182" s="304" t="s">
        <v>3077</v>
      </c>
    </row>
    <row r="183" spans="1:8">
      <c r="A183" s="304" t="s">
        <v>4618</v>
      </c>
      <c r="B183" s="304" t="s">
        <v>4619</v>
      </c>
      <c r="C183" s="304" t="s">
        <v>3048</v>
      </c>
      <c r="F183" s="214">
        <v>42714.612847222219</v>
      </c>
      <c r="G183" s="304">
        <v>1552544</v>
      </c>
      <c r="H183" s="304" t="s">
        <v>3456</v>
      </c>
    </row>
    <row r="184" spans="1:8">
      <c r="A184" s="304" t="s">
        <v>4620</v>
      </c>
      <c r="B184" s="304" t="s">
        <v>4621</v>
      </c>
      <c r="C184" s="304" t="s">
        <v>3048</v>
      </c>
      <c r="F184" s="304" t="s">
        <v>3122</v>
      </c>
      <c r="G184" s="304">
        <v>111</v>
      </c>
      <c r="H184" s="304" t="s">
        <v>3077</v>
      </c>
    </row>
    <row r="185" spans="1:8">
      <c r="A185" s="304" t="s">
        <v>4622</v>
      </c>
      <c r="B185" s="304" t="s">
        <v>4623</v>
      </c>
      <c r="C185" s="304" t="s">
        <v>3048</v>
      </c>
      <c r="F185" s="304" t="s">
        <v>3251</v>
      </c>
      <c r="G185" s="304">
        <v>2494</v>
      </c>
      <c r="H185" s="304" t="s">
        <v>3461</v>
      </c>
    </row>
    <row r="186" spans="1:8">
      <c r="A186" s="304" t="s">
        <v>4624</v>
      </c>
      <c r="B186" s="304" t="s">
        <v>4625</v>
      </c>
      <c r="C186" s="304" t="s">
        <v>3048</v>
      </c>
      <c r="F186" s="214">
        <v>44410.714930555558</v>
      </c>
      <c r="G186" s="304">
        <v>267776</v>
      </c>
      <c r="H186" s="304" t="s">
        <v>3077</v>
      </c>
    </row>
    <row r="187" spans="1:8">
      <c r="A187" s="304" t="s">
        <v>4626</v>
      </c>
      <c r="B187" s="304" t="s">
        <v>4627</v>
      </c>
      <c r="C187" s="304" t="s">
        <v>3048</v>
      </c>
      <c r="F187" s="304" t="s">
        <v>3466</v>
      </c>
      <c r="G187" s="304">
        <v>2494</v>
      </c>
      <c r="H187" s="304" t="s">
        <v>3461</v>
      </c>
    </row>
    <row r="188" spans="1:8">
      <c r="A188" s="304" t="s">
        <v>4630</v>
      </c>
      <c r="B188" s="304" t="s">
        <v>4631</v>
      </c>
      <c r="C188" s="304" t="s">
        <v>3048</v>
      </c>
      <c r="F188" s="214">
        <v>44410.714270833334</v>
      </c>
      <c r="G188" s="304">
        <v>31744</v>
      </c>
      <c r="H188" s="304" t="s">
        <v>3077</v>
      </c>
    </row>
    <row r="189" spans="1:8">
      <c r="A189" s="304" t="s">
        <v>4632</v>
      </c>
      <c r="B189" s="304" t="s">
        <v>4633</v>
      </c>
      <c r="C189" s="304" t="s">
        <v>3048</v>
      </c>
      <c r="F189" s="214">
        <v>44410.714270833334</v>
      </c>
      <c r="G189" s="304">
        <v>27648</v>
      </c>
      <c r="H189" s="304" t="s">
        <v>3077</v>
      </c>
    </row>
    <row r="190" spans="1:8">
      <c r="A190" s="304" t="s">
        <v>4634</v>
      </c>
      <c r="B190" s="304" t="s">
        <v>4635</v>
      </c>
      <c r="C190" s="304" t="s">
        <v>3048</v>
      </c>
      <c r="F190" s="214">
        <v>44410.714270833334</v>
      </c>
      <c r="G190" s="304">
        <v>51712</v>
      </c>
      <c r="H190" s="304" t="s">
        <v>3077</v>
      </c>
    </row>
    <row r="191" spans="1:8">
      <c r="A191" s="304" t="s">
        <v>4636</v>
      </c>
      <c r="B191" s="304" t="s">
        <v>4637</v>
      </c>
      <c r="C191" s="304" t="s">
        <v>3048</v>
      </c>
      <c r="F191" s="214">
        <v>44410.714270833334</v>
      </c>
      <c r="G191" s="304">
        <v>57344</v>
      </c>
      <c r="H191" s="304" t="s">
        <v>3077</v>
      </c>
    </row>
    <row r="192" spans="1:8">
      <c r="A192" s="304" t="s">
        <v>4638</v>
      </c>
      <c r="B192" s="304" t="s">
        <v>4639</v>
      </c>
      <c r="C192" s="304" t="s">
        <v>3048</v>
      </c>
      <c r="F192" s="214">
        <v>44410.714259259257</v>
      </c>
      <c r="G192" s="304">
        <v>28160</v>
      </c>
      <c r="H192" s="304" t="s">
        <v>3077</v>
      </c>
    </row>
    <row r="193" spans="1:8">
      <c r="A193" s="304" t="s">
        <v>4737</v>
      </c>
      <c r="B193" s="304" t="s">
        <v>4738</v>
      </c>
      <c r="C193" s="304" t="s">
        <v>3048</v>
      </c>
      <c r="F193" s="304" t="s">
        <v>4739</v>
      </c>
      <c r="G193" s="304">
        <v>18288640</v>
      </c>
      <c r="H193" s="304" t="s">
        <v>4740</v>
      </c>
    </row>
    <row r="194" spans="1:8">
      <c r="A194" s="304" t="s">
        <v>4350</v>
      </c>
      <c r="B194" s="304" t="s">
        <v>4376</v>
      </c>
      <c r="C194" s="304" t="s">
        <v>3158</v>
      </c>
      <c r="D194" s="304" t="s">
        <v>3159</v>
      </c>
      <c r="E194" s="304" t="s">
        <v>3055</v>
      </c>
      <c r="F194" s="304" t="s">
        <v>3160</v>
      </c>
      <c r="G194" s="304">
        <v>221184</v>
      </c>
      <c r="H194" s="304" t="s">
        <v>3161</v>
      </c>
    </row>
    <row r="195" spans="1:8">
      <c r="A195" s="304" t="s">
        <v>4352</v>
      </c>
      <c r="B195" s="304" t="s">
        <v>4377</v>
      </c>
      <c r="C195" s="304" t="s">
        <v>3158</v>
      </c>
      <c r="E195" s="304" t="s">
        <v>3055</v>
      </c>
      <c r="F195" s="304" t="s">
        <v>3163</v>
      </c>
      <c r="G195" s="304">
        <v>233472</v>
      </c>
      <c r="H195" s="304" t="s">
        <v>3164</v>
      </c>
    </row>
    <row r="196" spans="1:8">
      <c r="A196" s="304" t="s">
        <v>4380</v>
      </c>
      <c r="B196" s="304" t="s">
        <v>4381</v>
      </c>
      <c r="C196" s="304" t="s">
        <v>3158</v>
      </c>
      <c r="E196" s="304" t="s">
        <v>3055</v>
      </c>
      <c r="F196" s="214">
        <v>38570.01326388889</v>
      </c>
      <c r="G196" s="304">
        <v>471107</v>
      </c>
      <c r="H196" s="304" t="s">
        <v>3170</v>
      </c>
    </row>
    <row r="197" spans="1:8">
      <c r="A197" s="304" t="s">
        <v>4382</v>
      </c>
      <c r="B197" s="304" t="s">
        <v>4383</v>
      </c>
      <c r="C197" s="304" t="s">
        <v>3158</v>
      </c>
      <c r="E197" s="304" t="s">
        <v>3055</v>
      </c>
      <c r="F197" s="304" t="s">
        <v>3173</v>
      </c>
      <c r="G197" s="304">
        <v>167993</v>
      </c>
      <c r="H197" s="304" t="s">
        <v>3174</v>
      </c>
    </row>
    <row r="198" spans="1:8">
      <c r="A198" s="304" t="s">
        <v>4384</v>
      </c>
      <c r="B198" s="304" t="s">
        <v>4385</v>
      </c>
      <c r="C198" s="304" t="s">
        <v>3158</v>
      </c>
      <c r="E198" s="304" t="s">
        <v>3055</v>
      </c>
      <c r="F198" s="304" t="s">
        <v>3177</v>
      </c>
      <c r="G198" s="304">
        <v>671801</v>
      </c>
      <c r="H198" s="304" t="s">
        <v>3178</v>
      </c>
    </row>
    <row r="199" spans="1:8">
      <c r="A199" s="304" t="s">
        <v>4386</v>
      </c>
      <c r="B199" s="304" t="s">
        <v>4387</v>
      </c>
      <c r="C199" s="304" t="s">
        <v>3158</v>
      </c>
      <c r="E199" s="304" t="s">
        <v>3055</v>
      </c>
      <c r="F199" s="214">
        <v>38570.97724537037</v>
      </c>
      <c r="G199" s="304">
        <v>184391</v>
      </c>
      <c r="H199" s="304" t="s">
        <v>3181</v>
      </c>
    </row>
    <row r="200" spans="1:8">
      <c r="A200" s="304" t="s">
        <v>4388</v>
      </c>
      <c r="B200" s="304" t="s">
        <v>4389</v>
      </c>
      <c r="C200" s="304" t="s">
        <v>3158</v>
      </c>
      <c r="E200" s="304" t="s">
        <v>3055</v>
      </c>
      <c r="F200" s="304" t="s">
        <v>3184</v>
      </c>
      <c r="G200" s="304">
        <v>394828</v>
      </c>
      <c r="H200" s="304" t="s">
        <v>3185</v>
      </c>
    </row>
    <row r="201" spans="1:8">
      <c r="A201" s="304" t="s">
        <v>4390</v>
      </c>
      <c r="B201" s="304" t="s">
        <v>4391</v>
      </c>
      <c r="C201" s="304" t="s">
        <v>3158</v>
      </c>
      <c r="E201" s="304" t="s">
        <v>3055</v>
      </c>
      <c r="F201" s="304" t="s">
        <v>3188</v>
      </c>
      <c r="G201" s="304">
        <v>221248</v>
      </c>
      <c r="H201" s="304" t="s">
        <v>3189</v>
      </c>
    </row>
    <row r="202" spans="1:8">
      <c r="A202" s="304" t="s">
        <v>4392</v>
      </c>
      <c r="B202" s="304" t="s">
        <v>4393</v>
      </c>
      <c r="C202" s="304" t="s">
        <v>3158</v>
      </c>
      <c r="E202" s="304" t="s">
        <v>3055</v>
      </c>
      <c r="F202" s="304" t="s">
        <v>3191</v>
      </c>
      <c r="G202" s="304">
        <v>380992</v>
      </c>
      <c r="H202" s="304" t="s">
        <v>3192</v>
      </c>
    </row>
    <row r="203" spans="1:8">
      <c r="A203" s="304" t="s">
        <v>4394</v>
      </c>
      <c r="B203" s="304" t="s">
        <v>4395</v>
      </c>
      <c r="C203" s="304" t="s">
        <v>3158</v>
      </c>
      <c r="D203" s="304" t="s">
        <v>3159</v>
      </c>
      <c r="E203" s="304" t="s">
        <v>3055</v>
      </c>
      <c r="F203" s="214">
        <v>38512.992523148147</v>
      </c>
      <c r="G203" s="304">
        <v>1552457</v>
      </c>
      <c r="H203" s="304" t="s">
        <v>3195</v>
      </c>
    </row>
    <row r="204" spans="1:8">
      <c r="A204" s="304" t="s">
        <v>4396</v>
      </c>
      <c r="B204" s="304" t="s">
        <v>4397</v>
      </c>
      <c r="C204" s="304" t="s">
        <v>3158</v>
      </c>
      <c r="E204" s="304" t="s">
        <v>3055</v>
      </c>
      <c r="F204" s="304" t="s">
        <v>3198</v>
      </c>
      <c r="G204" s="304">
        <v>24576</v>
      </c>
      <c r="H204" s="304" t="s">
        <v>3199</v>
      </c>
    </row>
    <row r="205" spans="1:8">
      <c r="A205" s="304" t="s">
        <v>4398</v>
      </c>
      <c r="B205" s="304" t="s">
        <v>4399</v>
      </c>
      <c r="C205" s="304" t="s">
        <v>3158</v>
      </c>
      <c r="E205" s="304" t="s">
        <v>3055</v>
      </c>
      <c r="F205" s="304" t="s">
        <v>3201</v>
      </c>
      <c r="G205" s="304">
        <v>69632</v>
      </c>
      <c r="H205" s="304" t="s">
        <v>3202</v>
      </c>
    </row>
    <row r="206" spans="1:8">
      <c r="A206" s="304" t="s">
        <v>4400</v>
      </c>
      <c r="B206" s="304" t="s">
        <v>4401</v>
      </c>
      <c r="C206" s="304" t="s">
        <v>3158</v>
      </c>
      <c r="E206" s="304" t="s">
        <v>3055</v>
      </c>
      <c r="F206" s="304" t="s">
        <v>3205</v>
      </c>
      <c r="G206" s="304">
        <v>28672</v>
      </c>
      <c r="H206" s="304" t="s">
        <v>3206</v>
      </c>
    </row>
    <row r="207" spans="1:8">
      <c r="A207" s="304" t="s">
        <v>4412</v>
      </c>
      <c r="B207" s="304" t="s">
        <v>4413</v>
      </c>
      <c r="C207" s="304" t="s">
        <v>3158</v>
      </c>
      <c r="E207" s="304" t="s">
        <v>3055</v>
      </c>
      <c r="F207" s="304" t="s">
        <v>3217</v>
      </c>
      <c r="G207" s="304">
        <v>225280</v>
      </c>
      <c r="H207" s="304" t="s">
        <v>3218</v>
      </c>
    </row>
    <row r="208" spans="1:8">
      <c r="A208" s="304" t="s">
        <v>4414</v>
      </c>
      <c r="B208" s="304" t="s">
        <v>4415</v>
      </c>
      <c r="C208" s="304" t="s">
        <v>3158</v>
      </c>
      <c r="E208" s="304" t="s">
        <v>3055</v>
      </c>
      <c r="F208" s="304" t="s">
        <v>3221</v>
      </c>
      <c r="G208" s="304">
        <v>24576</v>
      </c>
      <c r="H208" s="304" t="s">
        <v>3222</v>
      </c>
    </row>
    <row r="209" spans="1:8">
      <c r="A209" s="304" t="s">
        <v>4456</v>
      </c>
      <c r="B209" s="304" t="s">
        <v>4457</v>
      </c>
      <c r="C209" s="304" t="s">
        <v>3158</v>
      </c>
      <c r="D209" s="304" t="s">
        <v>3159</v>
      </c>
      <c r="E209" s="304" t="s">
        <v>3055</v>
      </c>
      <c r="F209" s="214">
        <v>38658.291087962964</v>
      </c>
      <c r="G209" s="304">
        <v>6197313</v>
      </c>
      <c r="H209" s="304" t="s">
        <v>3255</v>
      </c>
    </row>
    <row r="210" spans="1:8">
      <c r="A210" s="304" t="s">
        <v>4458</v>
      </c>
      <c r="B210" s="304" t="s">
        <v>4459</v>
      </c>
      <c r="C210" s="304" t="s">
        <v>3158</v>
      </c>
      <c r="D210" s="304" t="s">
        <v>3118</v>
      </c>
      <c r="E210" s="304" t="s">
        <v>3055</v>
      </c>
      <c r="F210" s="214">
        <v>38237.357893518521</v>
      </c>
      <c r="G210" s="304">
        <v>802512</v>
      </c>
      <c r="H210" s="304" t="s">
        <v>3257</v>
      </c>
    </row>
    <row r="211" spans="1:8">
      <c r="A211" s="304" t="s">
        <v>4713</v>
      </c>
      <c r="B211" s="304" t="s">
        <v>4714</v>
      </c>
      <c r="C211" s="304" t="s">
        <v>4715</v>
      </c>
      <c r="D211" s="304" t="s">
        <v>3118</v>
      </c>
      <c r="E211" s="304" t="s">
        <v>3055</v>
      </c>
      <c r="F211" s="214">
        <v>43658.611134259256</v>
      </c>
      <c r="G211" s="304">
        <v>610304</v>
      </c>
      <c r="H211" s="304" t="s">
        <v>4716</v>
      </c>
    </row>
    <row r="212" spans="1:8">
      <c r="A212" s="304" t="s">
        <v>4354</v>
      </c>
      <c r="B212" s="304" t="s">
        <v>4378</v>
      </c>
      <c r="C212" s="304" t="s">
        <v>3054</v>
      </c>
      <c r="D212" s="304" t="s">
        <v>3118</v>
      </c>
      <c r="E212" s="304" t="s">
        <v>3055</v>
      </c>
      <c r="F212" s="214">
        <v>44379.660694444443</v>
      </c>
      <c r="G212" s="304">
        <v>49223</v>
      </c>
      <c r="H212" s="304" t="s">
        <v>3166</v>
      </c>
    </row>
    <row r="213" spans="1:8">
      <c r="A213" s="304" t="s">
        <v>4356</v>
      </c>
      <c r="B213" s="304" t="s">
        <v>4379</v>
      </c>
      <c r="C213" s="304" t="s">
        <v>3054</v>
      </c>
      <c r="D213" s="304" t="s">
        <v>3118</v>
      </c>
      <c r="E213" s="304" t="s">
        <v>3055</v>
      </c>
      <c r="F213" s="214">
        <v>44379.660694444443</v>
      </c>
      <c r="G213" s="304">
        <v>307200</v>
      </c>
      <c r="H213" s="304" t="s">
        <v>3168</v>
      </c>
    </row>
    <row r="214" spans="1:8">
      <c r="A214" s="304" t="s">
        <v>4402</v>
      </c>
      <c r="B214" s="304" t="s">
        <v>4403</v>
      </c>
      <c r="C214" s="304" t="s">
        <v>3054</v>
      </c>
      <c r="E214" s="304" t="s">
        <v>3055</v>
      </c>
      <c r="F214" s="214">
        <v>44379.661145833335</v>
      </c>
      <c r="G214" s="304">
        <v>24576</v>
      </c>
      <c r="H214" s="304" t="s">
        <v>3050</v>
      </c>
    </row>
    <row r="215" spans="1:8">
      <c r="A215" s="304" t="s">
        <v>4404</v>
      </c>
      <c r="B215" s="304" t="s">
        <v>4405</v>
      </c>
      <c r="C215" s="304" t="s">
        <v>3054</v>
      </c>
      <c r="E215" s="304" t="s">
        <v>3055</v>
      </c>
      <c r="F215" s="214">
        <v>44379.661145833335</v>
      </c>
      <c r="G215" s="304">
        <v>24576</v>
      </c>
      <c r="H215" s="304" t="s">
        <v>3050</v>
      </c>
    </row>
    <row r="216" spans="1:8">
      <c r="A216" s="304" t="s">
        <v>4406</v>
      </c>
      <c r="B216" s="304" t="s">
        <v>4407</v>
      </c>
      <c r="C216" s="304" t="s">
        <v>3054</v>
      </c>
      <c r="E216" s="304" t="s">
        <v>3055</v>
      </c>
      <c r="F216" s="214">
        <v>44379.661157407405</v>
      </c>
      <c r="G216" s="304">
        <v>24576</v>
      </c>
      <c r="H216" s="304" t="s">
        <v>3050</v>
      </c>
    </row>
    <row r="217" spans="1:8">
      <c r="A217" s="304" t="s">
        <v>4408</v>
      </c>
      <c r="B217" s="304" t="s">
        <v>4409</v>
      </c>
      <c r="C217" s="304" t="s">
        <v>3054</v>
      </c>
      <c r="E217" s="304" t="s">
        <v>3055</v>
      </c>
      <c r="F217" s="214">
        <v>44379.661157407405</v>
      </c>
      <c r="G217" s="304">
        <v>45056</v>
      </c>
      <c r="H217" s="304" t="s">
        <v>3050</v>
      </c>
    </row>
    <row r="218" spans="1:8">
      <c r="A218" s="304" t="s">
        <v>4410</v>
      </c>
      <c r="B218" s="304" t="s">
        <v>4411</v>
      </c>
      <c r="C218" s="304" t="s">
        <v>3054</v>
      </c>
      <c r="E218" s="304" t="s">
        <v>3055</v>
      </c>
      <c r="F218" s="214">
        <v>44379.661145833335</v>
      </c>
      <c r="G218" s="304">
        <v>24576</v>
      </c>
      <c r="H218" s="304" t="s">
        <v>3050</v>
      </c>
    </row>
    <row r="219" spans="1:8">
      <c r="A219" s="304" t="s">
        <v>4421</v>
      </c>
      <c r="B219" s="304" t="s">
        <v>4422</v>
      </c>
      <c r="C219" s="304" t="s">
        <v>3054</v>
      </c>
      <c r="E219" s="304" t="s">
        <v>3055</v>
      </c>
      <c r="F219" s="214">
        <v>44379.661145833335</v>
      </c>
      <c r="G219" s="304">
        <v>36864</v>
      </c>
      <c r="H219" s="304" t="s">
        <v>3056</v>
      </c>
    </row>
    <row r="220" spans="1:8">
      <c r="A220" s="304" t="s">
        <v>4426</v>
      </c>
      <c r="B220" s="304" t="s">
        <v>4427</v>
      </c>
      <c r="C220" s="304" t="s">
        <v>3054</v>
      </c>
      <c r="E220" s="304" t="s">
        <v>3055</v>
      </c>
      <c r="F220" s="214">
        <v>44379.661134259259</v>
      </c>
      <c r="G220" s="304">
        <v>77824</v>
      </c>
      <c r="H220" s="304" t="s">
        <v>3059</v>
      </c>
    </row>
    <row r="221" spans="1:8">
      <c r="A221" s="304" t="s">
        <v>4428</v>
      </c>
      <c r="B221" s="304" t="s">
        <v>4429</v>
      </c>
      <c r="C221" s="304" t="s">
        <v>3054</v>
      </c>
      <c r="E221" s="304" t="s">
        <v>3055</v>
      </c>
      <c r="F221" s="214">
        <v>44379.661134259259</v>
      </c>
      <c r="G221" s="304">
        <v>98304</v>
      </c>
      <c r="H221" s="304" t="s">
        <v>3062</v>
      </c>
    </row>
    <row r="222" spans="1:8">
      <c r="A222" s="304" t="s">
        <v>4430</v>
      </c>
      <c r="B222" s="304" t="s">
        <v>4431</v>
      </c>
      <c r="C222" s="304" t="s">
        <v>3054</v>
      </c>
      <c r="E222" s="304" t="s">
        <v>3055</v>
      </c>
      <c r="F222" s="214">
        <v>44379.661134259259</v>
      </c>
      <c r="G222" s="304">
        <v>131072</v>
      </c>
      <c r="H222" s="304" t="s">
        <v>3065</v>
      </c>
    </row>
    <row r="223" spans="1:8">
      <c r="A223" s="304" t="s">
        <v>4432</v>
      </c>
      <c r="B223" s="304" t="s">
        <v>4433</v>
      </c>
      <c r="C223" s="304" t="s">
        <v>3054</v>
      </c>
      <c r="E223" s="304" t="s">
        <v>3055</v>
      </c>
      <c r="F223" s="214">
        <v>44379.661134259259</v>
      </c>
      <c r="G223" s="304">
        <v>245760</v>
      </c>
      <c r="H223" s="304" t="s">
        <v>3068</v>
      </c>
    </row>
    <row r="224" spans="1:8">
      <c r="A224" s="304" t="s">
        <v>4434</v>
      </c>
      <c r="B224" s="304" t="s">
        <v>4435</v>
      </c>
      <c r="C224" s="304" t="s">
        <v>3054</v>
      </c>
      <c r="E224" s="304" t="s">
        <v>3055</v>
      </c>
      <c r="F224" s="214">
        <v>44379.661145833335</v>
      </c>
      <c r="G224" s="304">
        <v>28672</v>
      </c>
      <c r="H224" s="304" t="s">
        <v>3050</v>
      </c>
    </row>
    <row r="225" spans="1:8">
      <c r="A225" s="304" t="s">
        <v>4436</v>
      </c>
      <c r="B225" s="304" t="s">
        <v>4437</v>
      </c>
      <c r="C225" s="304" t="s">
        <v>3054</v>
      </c>
      <c r="E225" s="304" t="s">
        <v>3055</v>
      </c>
      <c r="F225" s="214">
        <v>44379.661145833335</v>
      </c>
      <c r="G225" s="304">
        <v>102400</v>
      </c>
      <c r="H225" s="304" t="s">
        <v>3227</v>
      </c>
    </row>
    <row r="226" spans="1:8">
      <c r="A226" s="304" t="s">
        <v>4438</v>
      </c>
      <c r="B226" s="304" t="s">
        <v>4439</v>
      </c>
      <c r="C226" s="304" t="s">
        <v>3054</v>
      </c>
      <c r="E226" s="304" t="s">
        <v>3055</v>
      </c>
      <c r="F226" s="214">
        <v>44379.661145833335</v>
      </c>
      <c r="G226" s="304">
        <v>28672</v>
      </c>
      <c r="H226" s="304" t="s">
        <v>3056</v>
      </c>
    </row>
    <row r="227" spans="1:8">
      <c r="A227" s="304" t="s">
        <v>4440</v>
      </c>
      <c r="B227" s="304" t="s">
        <v>4441</v>
      </c>
      <c r="C227" s="304" t="s">
        <v>3054</v>
      </c>
      <c r="E227" s="304" t="s">
        <v>3055</v>
      </c>
      <c r="F227" s="214">
        <v>36896.471898148149</v>
      </c>
      <c r="G227" s="304">
        <v>98304</v>
      </c>
      <c r="H227" s="304" t="s">
        <v>3232</v>
      </c>
    </row>
    <row r="228" spans="1:8">
      <c r="A228" s="304" t="s">
        <v>4442</v>
      </c>
      <c r="B228" s="304" t="s">
        <v>4443</v>
      </c>
      <c r="C228" s="304" t="s">
        <v>3054</v>
      </c>
      <c r="E228" s="304" t="s">
        <v>3055</v>
      </c>
      <c r="F228" s="214">
        <v>44379.661145833335</v>
      </c>
      <c r="G228" s="304">
        <v>36864</v>
      </c>
      <c r="H228" s="304" t="s">
        <v>3234</v>
      </c>
    </row>
    <row r="229" spans="1:8">
      <c r="A229" s="304" t="s">
        <v>4444</v>
      </c>
      <c r="B229" s="304" t="s">
        <v>4445</v>
      </c>
      <c r="C229" s="304" t="s">
        <v>3054</v>
      </c>
      <c r="E229" s="304" t="s">
        <v>3055</v>
      </c>
      <c r="F229" s="214">
        <v>44379.661145833335</v>
      </c>
      <c r="G229" s="304">
        <v>28672</v>
      </c>
      <c r="H229" s="304" t="s">
        <v>3236</v>
      </c>
    </row>
    <row r="230" spans="1:8">
      <c r="A230" s="304" t="s">
        <v>4446</v>
      </c>
      <c r="B230" s="304" t="s">
        <v>4447</v>
      </c>
      <c r="C230" s="304" t="s">
        <v>3054</v>
      </c>
      <c r="E230" s="304" t="s">
        <v>3055</v>
      </c>
      <c r="F230" s="214">
        <v>44379.661134259259</v>
      </c>
      <c r="G230" s="304">
        <v>270336</v>
      </c>
      <c r="H230" s="304" t="s">
        <v>3238</v>
      </c>
    </row>
    <row r="231" spans="1:8">
      <c r="A231" s="304" t="s">
        <v>4448</v>
      </c>
      <c r="B231" s="304" t="s">
        <v>4449</v>
      </c>
      <c r="C231" s="304" t="s">
        <v>3054</v>
      </c>
      <c r="E231" s="304" t="s">
        <v>3055</v>
      </c>
      <c r="F231" s="214">
        <v>44379.661134259259</v>
      </c>
      <c r="G231" s="304">
        <v>200755</v>
      </c>
      <c r="H231" s="304" t="s">
        <v>3240</v>
      </c>
    </row>
    <row r="232" spans="1:8">
      <c r="A232" s="304" t="s">
        <v>4450</v>
      </c>
      <c r="B232" s="304" t="s">
        <v>4451</v>
      </c>
      <c r="C232" s="304" t="s">
        <v>3054</v>
      </c>
      <c r="E232" s="304" t="s">
        <v>3055</v>
      </c>
      <c r="F232" s="304" t="s">
        <v>3243</v>
      </c>
      <c r="G232" s="304">
        <v>18944</v>
      </c>
      <c r="H232" s="304" t="s">
        <v>3244</v>
      </c>
    </row>
    <row r="233" spans="1:8">
      <c r="A233" s="304" t="s">
        <v>4452</v>
      </c>
      <c r="B233" s="304" t="s">
        <v>4453</v>
      </c>
      <c r="C233" s="304" t="s">
        <v>3054</v>
      </c>
      <c r="E233" s="304" t="s">
        <v>3055</v>
      </c>
      <c r="F233" s="304" t="s">
        <v>3247</v>
      </c>
      <c r="G233" s="304">
        <v>1163264</v>
      </c>
      <c r="H233" s="304" t="s">
        <v>3248</v>
      </c>
    </row>
    <row r="234" spans="1:8">
      <c r="A234" s="304" t="s">
        <v>4460</v>
      </c>
      <c r="B234" s="304" t="s">
        <v>4461</v>
      </c>
      <c r="C234" s="304" t="s">
        <v>3054</v>
      </c>
      <c r="E234" s="304" t="s">
        <v>3055</v>
      </c>
      <c r="F234" s="214">
        <v>44379.661157407405</v>
      </c>
      <c r="G234" s="304">
        <v>24576</v>
      </c>
      <c r="H234" s="304" t="s">
        <v>3260</v>
      </c>
    </row>
    <row r="235" spans="1:8">
      <c r="A235" s="304" t="s">
        <v>4462</v>
      </c>
      <c r="B235" s="304" t="s">
        <v>4463</v>
      </c>
      <c r="C235" s="304" t="s">
        <v>3054</v>
      </c>
      <c r="E235" s="304" t="s">
        <v>3055</v>
      </c>
      <c r="F235" s="304" t="s">
        <v>3262</v>
      </c>
      <c r="G235" s="304">
        <v>212992</v>
      </c>
      <c r="H235" s="304" t="s">
        <v>3263</v>
      </c>
    </row>
    <row r="236" spans="1:8">
      <c r="A236" s="304" t="s">
        <v>4464</v>
      </c>
      <c r="B236" s="304" t="s">
        <v>4465</v>
      </c>
      <c r="C236" s="304" t="s">
        <v>3054</v>
      </c>
      <c r="E236" s="304" t="s">
        <v>3055</v>
      </c>
      <c r="F236" s="214">
        <v>44379.661145833335</v>
      </c>
      <c r="G236" s="304">
        <v>106496</v>
      </c>
      <c r="H236" s="304" t="s">
        <v>3266</v>
      </c>
    </row>
    <row r="237" spans="1:8">
      <c r="A237" s="304" t="s">
        <v>4466</v>
      </c>
      <c r="B237" s="304" t="s">
        <v>4467</v>
      </c>
      <c r="C237" s="304" t="s">
        <v>3054</v>
      </c>
      <c r="E237" s="304" t="s">
        <v>3055</v>
      </c>
      <c r="F237" s="214">
        <v>44379.661145833335</v>
      </c>
      <c r="G237" s="304">
        <v>40960</v>
      </c>
      <c r="H237" s="304" t="s">
        <v>3269</v>
      </c>
    </row>
    <row r="238" spans="1:8">
      <c r="A238" s="304" t="s">
        <v>4468</v>
      </c>
      <c r="B238" s="304" t="s">
        <v>4469</v>
      </c>
      <c r="C238" s="304" t="s">
        <v>3054</v>
      </c>
      <c r="E238" s="304" t="s">
        <v>3055</v>
      </c>
      <c r="F238" s="214">
        <v>44379.661145833335</v>
      </c>
      <c r="G238" s="304">
        <v>36864</v>
      </c>
      <c r="H238" s="304" t="s">
        <v>3272</v>
      </c>
    </row>
    <row r="239" spans="1:8">
      <c r="A239" s="304" t="s">
        <v>4470</v>
      </c>
      <c r="B239" s="304" t="s">
        <v>4471</v>
      </c>
      <c r="C239" s="304" t="s">
        <v>3054</v>
      </c>
      <c r="E239" s="304" t="s">
        <v>3055</v>
      </c>
      <c r="F239" s="214">
        <v>44379.661145833335</v>
      </c>
      <c r="G239" s="304">
        <v>49152</v>
      </c>
      <c r="H239" s="304" t="s">
        <v>3275</v>
      </c>
    </row>
    <row r="240" spans="1:8">
      <c r="A240" s="304" t="s">
        <v>4472</v>
      </c>
      <c r="B240" s="304" t="s">
        <v>4473</v>
      </c>
      <c r="C240" s="304" t="s">
        <v>3054</v>
      </c>
      <c r="E240" s="304" t="s">
        <v>3055</v>
      </c>
      <c r="F240" s="214">
        <v>44379.661145833335</v>
      </c>
      <c r="G240" s="304">
        <v>45056</v>
      </c>
      <c r="H240" s="304" t="s">
        <v>3278</v>
      </c>
    </row>
    <row r="241" spans="1:8">
      <c r="A241" s="304" t="s">
        <v>4474</v>
      </c>
      <c r="B241" s="304" t="s">
        <v>4475</v>
      </c>
      <c r="C241" s="304" t="s">
        <v>3054</v>
      </c>
      <c r="E241" s="304" t="s">
        <v>3055</v>
      </c>
      <c r="F241" s="214">
        <v>44379.661145833335</v>
      </c>
      <c r="G241" s="304">
        <v>57344</v>
      </c>
      <c r="H241" s="304" t="s">
        <v>3050</v>
      </c>
    </row>
    <row r="242" spans="1:8">
      <c r="A242" s="304" t="s">
        <v>4476</v>
      </c>
      <c r="B242" s="304" t="s">
        <v>4477</v>
      </c>
      <c r="C242" s="304" t="s">
        <v>3054</v>
      </c>
      <c r="E242" s="304" t="s">
        <v>3055</v>
      </c>
      <c r="F242" s="214">
        <v>44379.661145833335</v>
      </c>
      <c r="G242" s="304">
        <v>53248</v>
      </c>
      <c r="H242" s="304" t="s">
        <v>3283</v>
      </c>
    </row>
    <row r="243" spans="1:8">
      <c r="A243" s="304" t="s">
        <v>4478</v>
      </c>
      <c r="B243" s="304" t="s">
        <v>4479</v>
      </c>
      <c r="C243" s="304" t="s">
        <v>3054</v>
      </c>
      <c r="E243" s="304" t="s">
        <v>3055</v>
      </c>
      <c r="F243" s="214">
        <v>44379.661145833335</v>
      </c>
      <c r="G243" s="304">
        <v>40960</v>
      </c>
      <c r="H243" s="304" t="s">
        <v>3050</v>
      </c>
    </row>
    <row r="244" spans="1:8">
      <c r="A244" s="304" t="s">
        <v>4480</v>
      </c>
      <c r="B244" s="304" t="s">
        <v>4481</v>
      </c>
      <c r="C244" s="304" t="s">
        <v>3054</v>
      </c>
      <c r="E244" s="304" t="s">
        <v>3055</v>
      </c>
      <c r="F244" s="214">
        <v>44379.661134259259</v>
      </c>
      <c r="G244" s="304">
        <v>204800</v>
      </c>
      <c r="H244" s="304" t="s">
        <v>3288</v>
      </c>
    </row>
    <row r="245" spans="1:8">
      <c r="A245" s="304" t="s">
        <v>4482</v>
      </c>
      <c r="B245" s="304" t="s">
        <v>4483</v>
      </c>
      <c r="C245" s="304" t="s">
        <v>3054</v>
      </c>
      <c r="E245" s="304" t="s">
        <v>3055</v>
      </c>
      <c r="F245" s="214">
        <v>44379.661134259259</v>
      </c>
      <c r="G245" s="304">
        <v>159744</v>
      </c>
      <c r="H245" s="304" t="s">
        <v>3291</v>
      </c>
    </row>
    <row r="246" spans="1:8">
      <c r="A246" s="304" t="s">
        <v>4484</v>
      </c>
      <c r="B246" s="304" t="s">
        <v>4485</v>
      </c>
      <c r="C246" s="304" t="s">
        <v>3054</v>
      </c>
      <c r="E246" s="304" t="s">
        <v>3055</v>
      </c>
      <c r="F246" s="214">
        <v>44379.661134259259</v>
      </c>
      <c r="G246" s="304">
        <v>167936</v>
      </c>
      <c r="H246" s="304" t="s">
        <v>3294</v>
      </c>
    </row>
    <row r="247" spans="1:8">
      <c r="A247" s="304" t="s">
        <v>4486</v>
      </c>
      <c r="B247" s="304" t="s">
        <v>4487</v>
      </c>
      <c r="C247" s="304" t="s">
        <v>3054</v>
      </c>
      <c r="E247" s="304" t="s">
        <v>3055</v>
      </c>
      <c r="F247" s="304" t="s">
        <v>3297</v>
      </c>
      <c r="G247" s="304">
        <v>286720</v>
      </c>
      <c r="H247" s="304" t="s">
        <v>3298</v>
      </c>
    </row>
    <row r="248" spans="1:8">
      <c r="A248" s="304" t="s">
        <v>4488</v>
      </c>
      <c r="B248" s="304" t="s">
        <v>4489</v>
      </c>
      <c r="C248" s="304" t="s">
        <v>3054</v>
      </c>
      <c r="E248" s="304" t="s">
        <v>3055</v>
      </c>
      <c r="F248" s="214">
        <v>44379.661180555559</v>
      </c>
      <c r="G248" s="304">
        <v>163840</v>
      </c>
      <c r="H248" s="304" t="s">
        <v>3301</v>
      </c>
    </row>
    <row r="249" spans="1:8">
      <c r="A249" s="304" t="s">
        <v>4490</v>
      </c>
      <c r="B249" s="304" t="s">
        <v>4491</v>
      </c>
      <c r="C249" s="304" t="s">
        <v>3054</v>
      </c>
      <c r="E249" s="304" t="s">
        <v>3055</v>
      </c>
      <c r="F249" s="214">
        <v>44379.661134259259</v>
      </c>
      <c r="G249" s="304">
        <v>167936</v>
      </c>
      <c r="H249" s="304" t="s">
        <v>3065</v>
      </c>
    </row>
    <row r="250" spans="1:8">
      <c r="A250" s="304" t="s">
        <v>4492</v>
      </c>
      <c r="B250" s="304" t="s">
        <v>4493</v>
      </c>
      <c r="C250" s="304" t="s">
        <v>3054</v>
      </c>
      <c r="E250" s="304" t="s">
        <v>3055</v>
      </c>
      <c r="F250" s="214">
        <v>44379.661180555559</v>
      </c>
      <c r="G250" s="304">
        <v>65536</v>
      </c>
      <c r="H250" s="304" t="s">
        <v>3306</v>
      </c>
    </row>
    <row r="251" spans="1:8">
      <c r="A251" s="304" t="s">
        <v>4494</v>
      </c>
      <c r="B251" s="304" t="s">
        <v>4495</v>
      </c>
      <c r="C251" s="304" t="s">
        <v>3054</v>
      </c>
      <c r="E251" s="304" t="s">
        <v>3055</v>
      </c>
      <c r="F251" s="214">
        <v>44379.661180555559</v>
      </c>
      <c r="G251" s="304">
        <v>53248</v>
      </c>
      <c r="H251" s="304" t="s">
        <v>3306</v>
      </c>
    </row>
    <row r="252" spans="1:8">
      <c r="A252" s="304" t="s">
        <v>4496</v>
      </c>
      <c r="B252" s="304" t="s">
        <v>4497</v>
      </c>
      <c r="C252" s="304" t="s">
        <v>3054</v>
      </c>
      <c r="E252" s="304" t="s">
        <v>3055</v>
      </c>
      <c r="F252" s="304" t="s">
        <v>3311</v>
      </c>
      <c r="G252" s="304">
        <v>249856</v>
      </c>
      <c r="H252" s="304" t="s">
        <v>3312</v>
      </c>
    </row>
    <row r="253" spans="1:8">
      <c r="A253" s="304" t="s">
        <v>4498</v>
      </c>
      <c r="B253" s="304" t="s">
        <v>4499</v>
      </c>
      <c r="C253" s="304" t="s">
        <v>3054</v>
      </c>
      <c r="E253" s="304" t="s">
        <v>3055</v>
      </c>
      <c r="F253" s="214">
        <v>44379.661180555559</v>
      </c>
      <c r="G253" s="304">
        <v>94208</v>
      </c>
      <c r="H253" s="304" t="s">
        <v>3059</v>
      </c>
    </row>
    <row r="254" spans="1:8">
      <c r="A254" s="304" t="s">
        <v>4500</v>
      </c>
      <c r="B254" s="304" t="s">
        <v>4501</v>
      </c>
      <c r="C254" s="304" t="s">
        <v>3054</v>
      </c>
      <c r="E254" s="304" t="s">
        <v>3055</v>
      </c>
      <c r="F254" s="304" t="s">
        <v>3317</v>
      </c>
      <c r="G254" s="304">
        <v>77824</v>
      </c>
      <c r="H254" s="304" t="s">
        <v>3318</v>
      </c>
    </row>
    <row r="255" spans="1:8">
      <c r="A255" s="304" t="s">
        <v>4502</v>
      </c>
      <c r="B255" s="304" t="s">
        <v>4503</v>
      </c>
      <c r="C255" s="304" t="s">
        <v>3054</v>
      </c>
      <c r="E255" s="304" t="s">
        <v>3055</v>
      </c>
      <c r="F255" s="214">
        <v>44379.661134259259</v>
      </c>
      <c r="G255" s="304">
        <v>24576</v>
      </c>
      <c r="H255" s="304" t="s">
        <v>3050</v>
      </c>
    </row>
    <row r="256" spans="1:8">
      <c r="A256" s="304" t="s">
        <v>4504</v>
      </c>
      <c r="B256" s="304" t="s">
        <v>4505</v>
      </c>
      <c r="C256" s="304" t="s">
        <v>3054</v>
      </c>
      <c r="D256" s="304" t="s">
        <v>3118</v>
      </c>
      <c r="E256" s="304" t="s">
        <v>3055</v>
      </c>
      <c r="F256" s="214">
        <v>43658.610567129632</v>
      </c>
      <c r="G256" s="304">
        <v>1171456</v>
      </c>
      <c r="H256" s="304" t="s">
        <v>3322</v>
      </c>
    </row>
    <row r="257" spans="1:8">
      <c r="A257" s="304" t="s">
        <v>4506</v>
      </c>
      <c r="B257" s="304" t="s">
        <v>4507</v>
      </c>
      <c r="C257" s="304" t="s">
        <v>3054</v>
      </c>
      <c r="E257" s="304" t="s">
        <v>3055</v>
      </c>
      <c r="F257" s="214">
        <v>44379.661168981482</v>
      </c>
      <c r="G257" s="304">
        <v>618496</v>
      </c>
      <c r="H257" s="304" t="s">
        <v>3325</v>
      </c>
    </row>
    <row r="258" spans="1:8">
      <c r="A258" s="304" t="s">
        <v>4508</v>
      </c>
      <c r="B258" s="304" t="s">
        <v>4509</v>
      </c>
      <c r="C258" s="304" t="s">
        <v>3054</v>
      </c>
      <c r="E258" s="304" t="s">
        <v>3055</v>
      </c>
      <c r="F258" s="214">
        <v>44379.661134259259</v>
      </c>
      <c r="G258" s="304">
        <v>168000</v>
      </c>
      <c r="H258" s="304" t="s">
        <v>3065</v>
      </c>
    </row>
    <row r="259" spans="1:8">
      <c r="A259" s="304" t="s">
        <v>4510</v>
      </c>
      <c r="B259" s="304" t="s">
        <v>4511</v>
      </c>
      <c r="C259" s="304" t="s">
        <v>3054</v>
      </c>
      <c r="E259" s="304" t="s">
        <v>3055</v>
      </c>
      <c r="F259" s="214">
        <v>44379.661192129628</v>
      </c>
      <c r="G259" s="304">
        <v>4587577</v>
      </c>
      <c r="H259" s="304" t="s">
        <v>3328</v>
      </c>
    </row>
    <row r="260" spans="1:8">
      <c r="A260" s="304" t="s">
        <v>4512</v>
      </c>
      <c r="B260" s="304" t="s">
        <v>4513</v>
      </c>
      <c r="C260" s="304" t="s">
        <v>3054</v>
      </c>
      <c r="D260" s="304" t="s">
        <v>3118</v>
      </c>
      <c r="E260" s="304" t="s">
        <v>3055</v>
      </c>
      <c r="F260" s="214">
        <v>44379.661157407405</v>
      </c>
      <c r="G260" s="304">
        <v>442368</v>
      </c>
      <c r="H260" s="304" t="s">
        <v>3330</v>
      </c>
    </row>
    <row r="261" spans="1:8">
      <c r="A261" s="304" t="s">
        <v>4628</v>
      </c>
      <c r="B261" s="304" t="s">
        <v>4629</v>
      </c>
      <c r="C261" s="304" t="s">
        <v>3054</v>
      </c>
      <c r="E261" s="304" t="s">
        <v>3055</v>
      </c>
      <c r="F261" s="304" t="s">
        <v>3469</v>
      </c>
      <c r="G261" s="304">
        <v>34816</v>
      </c>
      <c r="H261" s="304" t="s">
        <v>3470</v>
      </c>
    </row>
    <row r="262" spans="1:8">
      <c r="A262" s="304" t="s">
        <v>4642</v>
      </c>
      <c r="B262" s="304" t="s">
        <v>4643</v>
      </c>
      <c r="C262" s="304" t="s">
        <v>3054</v>
      </c>
      <c r="D262" s="304" t="s">
        <v>3118</v>
      </c>
      <c r="E262" s="304" t="s">
        <v>3055</v>
      </c>
      <c r="F262" s="214">
        <v>39969.677083333336</v>
      </c>
      <c r="G262" s="304">
        <v>2225624</v>
      </c>
      <c r="H262" s="304" t="s">
        <v>3489</v>
      </c>
    </row>
    <row r="263" spans="1:8">
      <c r="A263" s="304" t="s">
        <v>4648</v>
      </c>
      <c r="B263" s="304" t="s">
        <v>4649</v>
      </c>
      <c r="C263" s="304" t="s">
        <v>3054</v>
      </c>
      <c r="D263" s="304" t="s">
        <v>3118</v>
      </c>
      <c r="E263" s="304" t="s">
        <v>3055</v>
      </c>
      <c r="F263" s="304" t="s">
        <v>4650</v>
      </c>
      <c r="G263" s="304">
        <v>337216</v>
      </c>
      <c r="H263" s="304" t="s">
        <v>3517</v>
      </c>
    </row>
    <row r="264" spans="1:8">
      <c r="A264" s="304" t="s">
        <v>4651</v>
      </c>
      <c r="B264" s="304" t="s">
        <v>4652</v>
      </c>
      <c r="C264" s="304" t="s">
        <v>3054</v>
      </c>
      <c r="D264" s="304" t="s">
        <v>3118</v>
      </c>
      <c r="E264" s="304" t="s">
        <v>3055</v>
      </c>
      <c r="F264" s="304" t="s">
        <v>4653</v>
      </c>
      <c r="G264" s="304">
        <v>349504</v>
      </c>
      <c r="H264" s="304" t="s">
        <v>3517</v>
      </c>
    </row>
    <row r="265" spans="1:8">
      <c r="A265" s="304" t="s">
        <v>4654</v>
      </c>
      <c r="B265" s="304" t="s">
        <v>4655</v>
      </c>
      <c r="C265" s="304" t="s">
        <v>3054</v>
      </c>
      <c r="D265" s="304" t="s">
        <v>3118</v>
      </c>
      <c r="E265" s="304" t="s">
        <v>3055</v>
      </c>
      <c r="F265" s="214">
        <v>38233.5625</v>
      </c>
      <c r="G265" s="304">
        <v>152848</v>
      </c>
      <c r="H265" s="304" t="s">
        <v>3461</v>
      </c>
    </row>
    <row r="266" spans="1:8">
      <c r="A266" s="304" t="s">
        <v>4656</v>
      </c>
      <c r="B266" s="304" t="s">
        <v>4657</v>
      </c>
      <c r="C266" s="304" t="s">
        <v>3054</v>
      </c>
      <c r="D266" s="304" t="s">
        <v>3118</v>
      </c>
      <c r="E266" s="304" t="s">
        <v>3055</v>
      </c>
      <c r="F266" s="304" t="s">
        <v>3485</v>
      </c>
      <c r="G266" s="304">
        <v>1070152</v>
      </c>
      <c r="H266" s="304" t="s">
        <v>3486</v>
      </c>
    </row>
    <row r="267" spans="1:8">
      <c r="A267" s="304" t="s">
        <v>4658</v>
      </c>
      <c r="B267" s="304" t="s">
        <v>4659</v>
      </c>
      <c r="C267" s="304" t="s">
        <v>3054</v>
      </c>
      <c r="D267" s="304" t="s">
        <v>3118</v>
      </c>
      <c r="E267" s="304" t="s">
        <v>3055</v>
      </c>
      <c r="F267" s="214">
        <v>39969.677083333336</v>
      </c>
      <c r="G267" s="304">
        <v>1660352</v>
      </c>
      <c r="H267" s="304" t="s">
        <v>3489</v>
      </c>
    </row>
    <row r="268" spans="1:8">
      <c r="A268" s="304" t="s">
        <v>4660</v>
      </c>
      <c r="B268" s="304" t="s">
        <v>4661</v>
      </c>
      <c r="C268" s="304" t="s">
        <v>3054</v>
      </c>
      <c r="D268" s="304" t="s">
        <v>3118</v>
      </c>
      <c r="E268" s="304" t="s">
        <v>3055</v>
      </c>
      <c r="F268" s="214">
        <v>38233</v>
      </c>
      <c r="G268" s="304">
        <v>167968</v>
      </c>
      <c r="H268" s="304" t="s">
        <v>3492</v>
      </c>
    </row>
    <row r="269" spans="1:8">
      <c r="A269" s="304" t="s">
        <v>4662</v>
      </c>
      <c r="B269" s="304" t="s">
        <v>4663</v>
      </c>
      <c r="C269" s="304" t="s">
        <v>3054</v>
      </c>
      <c r="D269" s="304" t="s">
        <v>3118</v>
      </c>
      <c r="E269" s="304" t="s">
        <v>3055</v>
      </c>
      <c r="F269" s="304" t="s">
        <v>4664</v>
      </c>
      <c r="G269" s="304">
        <v>1327456</v>
      </c>
      <c r="H269" s="304" t="s">
        <v>4665</v>
      </c>
    </row>
    <row r="270" spans="1:8">
      <c r="A270" s="304" t="s">
        <v>4666</v>
      </c>
      <c r="B270" s="304" t="s">
        <v>4667</v>
      </c>
      <c r="C270" s="304" t="s">
        <v>3054</v>
      </c>
      <c r="D270" s="304" t="s">
        <v>3118</v>
      </c>
      <c r="E270" s="304" t="s">
        <v>3055</v>
      </c>
      <c r="F270" s="214">
        <v>43288.021249999998</v>
      </c>
      <c r="G270" s="304">
        <v>104960</v>
      </c>
      <c r="H270" s="304" t="s">
        <v>3470</v>
      </c>
    </row>
    <row r="271" spans="1:8">
      <c r="A271" s="304" t="s">
        <v>4668</v>
      </c>
      <c r="B271" s="304" t="s">
        <v>4669</v>
      </c>
      <c r="C271" s="304" t="s">
        <v>3054</v>
      </c>
      <c r="D271" s="304" t="s">
        <v>3118</v>
      </c>
      <c r="E271" s="304" t="s">
        <v>3055</v>
      </c>
      <c r="F271" s="214">
        <v>38233.5625</v>
      </c>
      <c r="G271" s="304">
        <v>224016</v>
      </c>
      <c r="H271" s="304" t="s">
        <v>3461</v>
      </c>
    </row>
    <row r="272" spans="1:8">
      <c r="A272" s="304" t="s">
        <v>4670</v>
      </c>
      <c r="B272" s="304" t="s">
        <v>4671</v>
      </c>
      <c r="C272" s="304" t="s">
        <v>3054</v>
      </c>
      <c r="D272" s="304" t="s">
        <v>3118</v>
      </c>
      <c r="E272" s="304" t="s">
        <v>3055</v>
      </c>
      <c r="F272" s="214">
        <v>39305.346782407411</v>
      </c>
      <c r="G272" s="304">
        <v>129024</v>
      </c>
      <c r="H272" s="304" t="s">
        <v>3502</v>
      </c>
    </row>
    <row r="273" spans="1:8">
      <c r="A273" s="304" t="s">
        <v>4672</v>
      </c>
      <c r="B273" s="304" t="s">
        <v>4673</v>
      </c>
      <c r="C273" s="304" t="s">
        <v>3054</v>
      </c>
      <c r="D273" s="304" t="s">
        <v>3118</v>
      </c>
      <c r="E273" s="304" t="s">
        <v>3055</v>
      </c>
      <c r="F273" s="214">
        <v>38233</v>
      </c>
      <c r="G273" s="304">
        <v>275216</v>
      </c>
      <c r="H273" s="304" t="s">
        <v>3461</v>
      </c>
    </row>
    <row r="274" spans="1:8">
      <c r="A274" s="304" t="s">
        <v>4674</v>
      </c>
      <c r="B274" s="304" t="s">
        <v>4675</v>
      </c>
      <c r="C274" s="304" t="s">
        <v>3054</v>
      </c>
      <c r="D274" s="304" t="s">
        <v>3118</v>
      </c>
      <c r="E274" s="304" t="s">
        <v>3055</v>
      </c>
      <c r="F274" s="214">
        <v>43288.021134259259</v>
      </c>
      <c r="G274" s="304">
        <v>65536</v>
      </c>
      <c r="H274" s="304" t="s">
        <v>3470</v>
      </c>
    </row>
    <row r="275" spans="1:8">
      <c r="A275" s="304" t="s">
        <v>4676</v>
      </c>
      <c r="B275" s="304" t="s">
        <v>4677</v>
      </c>
      <c r="C275" s="304" t="s">
        <v>3054</v>
      </c>
      <c r="D275" s="304" t="s">
        <v>3118</v>
      </c>
      <c r="E275" s="304" t="s">
        <v>3055</v>
      </c>
      <c r="F275" s="304" t="s">
        <v>3509</v>
      </c>
      <c r="G275" s="304">
        <v>151552</v>
      </c>
      <c r="H275" s="304" t="s">
        <v>3080</v>
      </c>
    </row>
    <row r="276" spans="1:8">
      <c r="A276" s="304" t="s">
        <v>4678</v>
      </c>
      <c r="B276" s="304" t="s">
        <v>4679</v>
      </c>
      <c r="C276" s="304" t="s">
        <v>3054</v>
      </c>
      <c r="E276" s="304" t="s">
        <v>3055</v>
      </c>
      <c r="F276" s="304" t="s">
        <v>4680</v>
      </c>
      <c r="G276" s="304">
        <v>89360</v>
      </c>
      <c r="H276" s="304" t="s">
        <v>4681</v>
      </c>
    </row>
    <row r="277" spans="1:8">
      <c r="A277" s="304" t="s">
        <v>4717</v>
      </c>
      <c r="B277" s="304" t="s">
        <v>4718</v>
      </c>
      <c r="C277" s="304" t="s">
        <v>3054</v>
      </c>
      <c r="E277" s="304" t="s">
        <v>3055</v>
      </c>
      <c r="F277" s="214">
        <v>44420.41883101852</v>
      </c>
      <c r="G277" s="304">
        <v>441712</v>
      </c>
      <c r="H277" s="304" t="s">
        <v>3513</v>
      </c>
    </row>
    <row r="278" spans="1:8">
      <c r="A278" s="304" t="s">
        <v>4719</v>
      </c>
      <c r="B278" s="304" t="s">
        <v>4720</v>
      </c>
      <c r="C278" s="304" t="s">
        <v>3054</v>
      </c>
      <c r="D278" s="304" t="s">
        <v>3118</v>
      </c>
      <c r="E278" s="304" t="s">
        <v>3055</v>
      </c>
      <c r="F278" s="304" t="s">
        <v>3516</v>
      </c>
      <c r="G278" s="304">
        <v>374080</v>
      </c>
      <c r="H278" s="304" t="s">
        <v>3517</v>
      </c>
    </row>
    <row r="279" spans="1:8">
      <c r="A279" s="304" t="s">
        <v>4721</v>
      </c>
      <c r="B279" s="304" t="s">
        <v>4722</v>
      </c>
      <c r="C279" s="304" t="s">
        <v>3054</v>
      </c>
      <c r="D279" s="304" t="s">
        <v>3118</v>
      </c>
      <c r="E279" s="304" t="s">
        <v>3055</v>
      </c>
      <c r="F279" s="304" t="s">
        <v>3524</v>
      </c>
      <c r="G279" s="304">
        <v>349512</v>
      </c>
      <c r="H279" s="304" t="s">
        <v>3517</v>
      </c>
    </row>
    <row r="280" spans="1:8">
      <c r="A280" s="304" t="s">
        <v>4723</v>
      </c>
      <c r="B280" s="304" t="s">
        <v>4724</v>
      </c>
      <c r="C280" s="304" t="s">
        <v>3054</v>
      </c>
      <c r="D280" s="304" t="s">
        <v>3118</v>
      </c>
      <c r="E280" s="304" t="s">
        <v>3055</v>
      </c>
      <c r="F280" s="214">
        <v>36952.233310185184</v>
      </c>
      <c r="G280" s="304">
        <v>664576</v>
      </c>
      <c r="H280" s="304" t="s">
        <v>3328</v>
      </c>
    </row>
    <row r="281" spans="1:8">
      <c r="A281" s="304" t="s">
        <v>4725</v>
      </c>
      <c r="B281" s="304" t="s">
        <v>4726</v>
      </c>
      <c r="C281" s="304" t="s">
        <v>3054</v>
      </c>
      <c r="D281" s="304" t="s">
        <v>3118</v>
      </c>
      <c r="E281" s="304" t="s">
        <v>3055</v>
      </c>
      <c r="F281" s="214">
        <v>38658.958564814813</v>
      </c>
      <c r="G281" s="304">
        <v>5206077</v>
      </c>
      <c r="H281" s="304" t="s">
        <v>3529</v>
      </c>
    </row>
    <row r="282" spans="1:8">
      <c r="A282" s="304" t="s">
        <v>4727</v>
      </c>
      <c r="B282" s="304" t="s">
        <v>4728</v>
      </c>
      <c r="C282" s="304" t="s">
        <v>3054</v>
      </c>
      <c r="D282" s="304" t="s">
        <v>3118</v>
      </c>
      <c r="E282" s="304" t="s">
        <v>3055</v>
      </c>
      <c r="F282" s="214">
        <v>37136.970601851855</v>
      </c>
      <c r="G282" s="304">
        <v>8646715</v>
      </c>
      <c r="H282" s="304" t="s">
        <v>3328</v>
      </c>
    </row>
    <row r="283" spans="1:8">
      <c r="A283" s="304" t="s">
        <v>4729</v>
      </c>
      <c r="B283" s="304" t="s">
        <v>4730</v>
      </c>
      <c r="C283" s="304" t="s">
        <v>3054</v>
      </c>
      <c r="D283" s="304" t="s">
        <v>3118</v>
      </c>
      <c r="E283" s="304" t="s">
        <v>3055</v>
      </c>
      <c r="F283" s="304" t="s">
        <v>3533</v>
      </c>
      <c r="G283" s="304">
        <v>186368</v>
      </c>
      <c r="H283" s="304" t="s">
        <v>3534</v>
      </c>
    </row>
    <row r="284" spans="1:8">
      <c r="A284" s="304" t="s">
        <v>4731</v>
      </c>
      <c r="B284" s="304" t="s">
        <v>4732</v>
      </c>
      <c r="C284" s="304" t="s">
        <v>3054</v>
      </c>
      <c r="E284" s="304" t="s">
        <v>3055</v>
      </c>
      <c r="F284" s="214">
        <v>43658.611134259256</v>
      </c>
      <c r="G284" s="304">
        <v>70656</v>
      </c>
      <c r="H284" s="304" t="s">
        <v>3537</v>
      </c>
    </row>
    <row r="285" spans="1:8">
      <c r="A285" s="304" t="s">
        <v>4733</v>
      </c>
      <c r="B285" s="304" t="s">
        <v>4734</v>
      </c>
      <c r="C285" s="304" t="s">
        <v>3054</v>
      </c>
      <c r="D285" s="304" t="s">
        <v>3118</v>
      </c>
      <c r="E285" s="304" t="s">
        <v>3055</v>
      </c>
      <c r="F285" s="214">
        <v>43288.021111111113</v>
      </c>
      <c r="G285" s="304">
        <v>58880</v>
      </c>
      <c r="H285" s="304" t="s">
        <v>3470</v>
      </c>
    </row>
    <row r="286" spans="1:8">
      <c r="A286" s="304" t="s">
        <v>4735</v>
      </c>
      <c r="B286" s="304" t="s">
        <v>4736</v>
      </c>
      <c r="C286" s="304" t="s">
        <v>3054</v>
      </c>
      <c r="E286" s="304" t="s">
        <v>3055</v>
      </c>
      <c r="F286" s="304" t="s">
        <v>3138</v>
      </c>
      <c r="G286" s="304">
        <v>275808</v>
      </c>
      <c r="H286" s="304" t="s">
        <v>3542</v>
      </c>
    </row>
    <row r="287" spans="1:8">
      <c r="A287" s="304" t="s">
        <v>4454</v>
      </c>
      <c r="B287" s="304" t="s">
        <v>4455</v>
      </c>
      <c r="C287" s="304" t="s">
        <v>3117</v>
      </c>
      <c r="F287" s="304" t="s">
        <v>3251</v>
      </c>
      <c r="G287" s="304">
        <v>278581</v>
      </c>
      <c r="H287" s="304" t="s">
        <v>3252</v>
      </c>
    </row>
    <row r="288" spans="1:8">
      <c r="A288" s="304" t="s">
        <v>4640</v>
      </c>
      <c r="B288" s="304" t="s">
        <v>4641</v>
      </c>
      <c r="C288" s="304" t="s">
        <v>3117</v>
      </c>
      <c r="D288" s="304" t="s">
        <v>3118</v>
      </c>
      <c r="F288" s="214">
        <v>43658.610567129632</v>
      </c>
      <c r="G288" s="304">
        <v>1159168</v>
      </c>
      <c r="H288" s="304" t="s">
        <v>3322</v>
      </c>
    </row>
    <row r="289" spans="1:8">
      <c r="A289" s="304" t="s">
        <v>4644</v>
      </c>
      <c r="B289" s="304" t="s">
        <v>4645</v>
      </c>
      <c r="C289" s="304" t="s">
        <v>3117</v>
      </c>
      <c r="F289" s="304" t="s">
        <v>3516</v>
      </c>
      <c r="G289" s="304">
        <v>554312</v>
      </c>
      <c r="H289" s="304" t="s">
        <v>3517</v>
      </c>
    </row>
    <row r="290" spans="1:8">
      <c r="A290" s="304" t="s">
        <v>4646</v>
      </c>
      <c r="B290" s="304" t="s">
        <v>4647</v>
      </c>
      <c r="C290" s="304" t="s">
        <v>3117</v>
      </c>
      <c r="D290" s="304" t="s">
        <v>3118</v>
      </c>
      <c r="F290" s="304" t="s">
        <v>3516</v>
      </c>
      <c r="G290" s="304">
        <v>136512</v>
      </c>
      <c r="H290" s="304" t="s">
        <v>3517</v>
      </c>
    </row>
    <row r="291" spans="1:8">
      <c r="A291" s="304" t="s">
        <v>4682</v>
      </c>
      <c r="B291" s="304" t="s">
        <v>4683</v>
      </c>
      <c r="C291" s="304" t="s">
        <v>3117</v>
      </c>
      <c r="D291" s="304" t="s">
        <v>3118</v>
      </c>
      <c r="F291" s="214">
        <v>43658.611134259256</v>
      </c>
      <c r="G291" s="304">
        <v>290816</v>
      </c>
      <c r="H291" s="304" t="s">
        <v>4684</v>
      </c>
    </row>
    <row r="292" spans="1:8">
      <c r="A292" s="304" t="s">
        <v>4685</v>
      </c>
      <c r="B292" s="304" t="s">
        <v>4686</v>
      </c>
      <c r="C292" s="304" t="s">
        <v>3117</v>
      </c>
      <c r="F292" s="214">
        <v>43658.611134259256</v>
      </c>
      <c r="G292" s="304">
        <v>616448</v>
      </c>
      <c r="H292" s="304" t="s">
        <v>4684</v>
      </c>
    </row>
    <row r="293" spans="1:8">
      <c r="A293" s="304" t="s">
        <v>4687</v>
      </c>
      <c r="B293" s="304" t="s">
        <v>4688</v>
      </c>
      <c r="C293" s="304" t="s">
        <v>3117</v>
      </c>
      <c r="D293" s="304" t="s">
        <v>3118</v>
      </c>
      <c r="F293" s="304" t="s">
        <v>4689</v>
      </c>
      <c r="G293" s="304">
        <v>353792</v>
      </c>
      <c r="H293" s="304" t="s">
        <v>4690</v>
      </c>
    </row>
    <row r="294" spans="1:8">
      <c r="A294" s="304" t="s">
        <v>4691</v>
      </c>
      <c r="B294" s="304" t="s">
        <v>4692</v>
      </c>
      <c r="C294" s="304" t="s">
        <v>3117</v>
      </c>
      <c r="D294" s="304" t="s">
        <v>3118</v>
      </c>
      <c r="F294" s="214">
        <v>43658.611134259256</v>
      </c>
      <c r="G294" s="304">
        <v>313344</v>
      </c>
      <c r="H294" s="304" t="s">
        <v>4693</v>
      </c>
    </row>
    <row r="295" spans="1:8">
      <c r="A295" s="304" t="s">
        <v>4694</v>
      </c>
      <c r="B295" s="304" t="s">
        <v>4695</v>
      </c>
      <c r="C295" s="304" t="s">
        <v>3117</v>
      </c>
      <c r="F295" s="214">
        <v>43658.611134259256</v>
      </c>
      <c r="G295" s="304">
        <v>866816</v>
      </c>
      <c r="H295" s="304" t="s">
        <v>4684</v>
      </c>
    </row>
    <row r="296" spans="1:8">
      <c r="A296" s="304" t="s">
        <v>4696</v>
      </c>
      <c r="B296" s="304" t="s">
        <v>4697</v>
      </c>
      <c r="C296" s="304" t="s">
        <v>3117</v>
      </c>
      <c r="F296" s="214">
        <v>43658.611134259256</v>
      </c>
      <c r="G296" s="304">
        <v>640512</v>
      </c>
      <c r="H296" s="304" t="s">
        <v>4698</v>
      </c>
    </row>
    <row r="297" spans="1:8">
      <c r="A297" s="304" t="s">
        <v>4699</v>
      </c>
      <c r="B297" s="304" t="s">
        <v>4700</v>
      </c>
      <c r="C297" s="304" t="s">
        <v>3117</v>
      </c>
      <c r="F297" s="214">
        <v>43658.610752314817</v>
      </c>
      <c r="G297" s="304">
        <v>380957</v>
      </c>
      <c r="H297" s="304" t="s">
        <v>4701</v>
      </c>
    </row>
    <row r="298" spans="1:8">
      <c r="A298" s="304" t="s">
        <v>4702</v>
      </c>
      <c r="B298" s="304" t="s">
        <v>4703</v>
      </c>
      <c r="C298" s="304" t="s">
        <v>3117</v>
      </c>
      <c r="F298" s="214">
        <v>43658.610752314817</v>
      </c>
      <c r="G298" s="304">
        <v>30749</v>
      </c>
      <c r="H298" s="304" t="s">
        <v>4704</v>
      </c>
    </row>
    <row r="299" spans="1:8">
      <c r="A299" s="304" t="s">
        <v>4705</v>
      </c>
      <c r="B299" s="304" t="s">
        <v>4706</v>
      </c>
      <c r="C299" s="304" t="s">
        <v>3117</v>
      </c>
      <c r="F299" s="214">
        <v>43658.611134259256</v>
      </c>
      <c r="G299" s="304">
        <v>8704</v>
      </c>
      <c r="H299" s="304" t="s">
        <v>4698</v>
      </c>
    </row>
    <row r="300" spans="1:8">
      <c r="A300" s="304" t="s">
        <v>4707</v>
      </c>
      <c r="B300" s="304" t="s">
        <v>4708</v>
      </c>
      <c r="C300" s="304" t="s">
        <v>3117</v>
      </c>
      <c r="F300" s="214">
        <v>43658.611134259256</v>
      </c>
      <c r="G300" s="304">
        <v>83968</v>
      </c>
      <c r="H300" s="304" t="s">
        <v>4684</v>
      </c>
    </row>
    <row r="301" spans="1:8">
      <c r="A301" s="304" t="s">
        <v>4709</v>
      </c>
      <c r="B301" s="304" t="s">
        <v>4710</v>
      </c>
      <c r="C301" s="304" t="s">
        <v>3117</v>
      </c>
      <c r="D301" s="304" t="s">
        <v>3118</v>
      </c>
      <c r="F301" s="304" t="s">
        <v>4711</v>
      </c>
      <c r="G301" s="304">
        <v>1317376</v>
      </c>
      <c r="H301" s="304" t="s">
        <v>4712</v>
      </c>
    </row>
    <row r="302" spans="1:8">
      <c r="A302" s="304" t="s">
        <v>4416</v>
      </c>
      <c r="B302" s="304" t="s">
        <v>4417</v>
      </c>
      <c r="C302" s="304" t="s">
        <v>4418</v>
      </c>
      <c r="F302" s="214">
        <v>43197.017337962963</v>
      </c>
      <c r="G302" s="304">
        <v>44945</v>
      </c>
      <c r="H302" s="304" t="s">
        <v>3077</v>
      </c>
    </row>
    <row r="303" spans="1:8">
      <c r="A303" s="304" t="s">
        <v>4514</v>
      </c>
      <c r="B303" s="304" t="s">
        <v>4515</v>
      </c>
      <c r="C303" s="304" t="s">
        <v>4418</v>
      </c>
      <c r="F303" s="304" t="s">
        <v>3333</v>
      </c>
      <c r="G303" s="304">
        <v>31872</v>
      </c>
      <c r="H303" s="304" t="s">
        <v>3077</v>
      </c>
    </row>
    <row r="304" spans="1:8">
      <c r="A304" s="304" t="s">
        <v>4549</v>
      </c>
      <c r="B304" s="304" t="s">
        <v>4550</v>
      </c>
      <c r="C304" s="304" t="s">
        <v>4418</v>
      </c>
      <c r="F304" s="304" t="s">
        <v>3375</v>
      </c>
      <c r="G304" s="304">
        <v>1136</v>
      </c>
      <c r="H304" s="304" t="s">
        <v>3077</v>
      </c>
    </row>
    <row r="305" spans="1:8">
      <c r="A305" s="304" t="s">
        <v>4551</v>
      </c>
      <c r="B305" s="304" t="s">
        <v>4552</v>
      </c>
      <c r="C305" s="304" t="s">
        <v>4418</v>
      </c>
      <c r="F305" s="304" t="s">
        <v>3378</v>
      </c>
      <c r="G305" s="304">
        <v>822</v>
      </c>
      <c r="H305" s="304" t="s">
        <v>3077</v>
      </c>
    </row>
    <row r="306" spans="1:8">
      <c r="A306" s="304" t="s">
        <v>4553</v>
      </c>
      <c r="B306" s="304" t="s">
        <v>4554</v>
      </c>
      <c r="C306" s="304" t="s">
        <v>4418</v>
      </c>
      <c r="F306" s="304" t="s">
        <v>3381</v>
      </c>
      <c r="G306" s="304">
        <v>822</v>
      </c>
      <c r="H306" s="304" t="s">
        <v>3077</v>
      </c>
    </row>
    <row r="307" spans="1:8">
      <c r="A307" s="304" t="s">
        <v>4555</v>
      </c>
      <c r="B307" s="304" t="s">
        <v>4556</v>
      </c>
      <c r="C307" s="304" t="s">
        <v>4418</v>
      </c>
      <c r="F307" s="304" t="s">
        <v>3384</v>
      </c>
      <c r="G307" s="304">
        <v>822</v>
      </c>
      <c r="H307" s="304" t="s">
        <v>3077</v>
      </c>
    </row>
    <row r="308" spans="1:8">
      <c r="A308" s="304" t="s">
        <v>4557</v>
      </c>
      <c r="B308" s="304" t="s">
        <v>4558</v>
      </c>
      <c r="C308" s="304" t="s">
        <v>4418</v>
      </c>
      <c r="F308" s="214">
        <v>44384.636828703704</v>
      </c>
      <c r="G308" s="304">
        <v>822</v>
      </c>
      <c r="H308" s="304" t="s">
        <v>3077</v>
      </c>
    </row>
    <row r="309" spans="1:8">
      <c r="A309" s="304" t="s">
        <v>4559</v>
      </c>
      <c r="B309" s="304" t="s">
        <v>4560</v>
      </c>
      <c r="C309" s="304" t="s">
        <v>4418</v>
      </c>
      <c r="F309" s="304" t="s">
        <v>3389</v>
      </c>
      <c r="G309" s="304">
        <v>246</v>
      </c>
      <c r="H309" s="304" t="s">
        <v>3077</v>
      </c>
    </row>
    <row r="310" spans="1:8">
      <c r="A310" s="304" t="s">
        <v>4561</v>
      </c>
      <c r="B310" s="304" t="s">
        <v>4562</v>
      </c>
      <c r="C310" s="304" t="s">
        <v>4418</v>
      </c>
      <c r="F310" s="214">
        <v>35980.070324074077</v>
      </c>
      <c r="G310" s="304">
        <v>1458</v>
      </c>
      <c r="H310" s="304" t="s">
        <v>3077</v>
      </c>
    </row>
    <row r="311" spans="1:8">
      <c r="A311" s="304" t="s">
        <v>4563</v>
      </c>
      <c r="B311" s="304" t="s">
        <v>4564</v>
      </c>
      <c r="C311" s="304" t="s">
        <v>4418</v>
      </c>
      <c r="F311" s="304" t="s">
        <v>3394</v>
      </c>
      <c r="G311" s="304">
        <v>318</v>
      </c>
      <c r="H311" s="304" t="s">
        <v>3077</v>
      </c>
    </row>
    <row r="312" spans="1:8">
      <c r="A312" s="304" t="s">
        <v>4565</v>
      </c>
      <c r="B312" s="304" t="s">
        <v>4566</v>
      </c>
      <c r="C312" s="304" t="s">
        <v>4418</v>
      </c>
      <c r="F312" s="304" t="s">
        <v>3397</v>
      </c>
      <c r="G312" s="304">
        <v>1136</v>
      </c>
      <c r="H312" s="304" t="s">
        <v>3077</v>
      </c>
    </row>
    <row r="313" spans="1:8">
      <c r="A313" s="304" t="s">
        <v>4567</v>
      </c>
      <c r="B313" s="304" t="s">
        <v>4568</v>
      </c>
      <c r="C313" s="304" t="s">
        <v>4418</v>
      </c>
      <c r="F313" s="214">
        <v>36163.4375</v>
      </c>
      <c r="G313" s="304">
        <v>246</v>
      </c>
      <c r="H313" s="304" t="s">
        <v>3077</v>
      </c>
    </row>
    <row r="314" spans="1:8">
      <c r="A314" s="304" t="s">
        <v>4569</v>
      </c>
      <c r="B314" s="304" t="s">
        <v>4570</v>
      </c>
      <c r="C314" s="304" t="s">
        <v>4418</v>
      </c>
      <c r="F314" s="214">
        <v>39969.677083333336</v>
      </c>
      <c r="G314" s="304">
        <v>246</v>
      </c>
      <c r="H314" s="304" t="s">
        <v>3077</v>
      </c>
    </row>
    <row r="315" spans="1:8">
      <c r="A315" s="304" t="s">
        <v>4571</v>
      </c>
      <c r="B315" s="304" t="s">
        <v>4572</v>
      </c>
      <c r="C315" s="304" t="s">
        <v>4418</v>
      </c>
      <c r="F315" s="304" t="s">
        <v>3405</v>
      </c>
      <c r="G315" s="304">
        <v>1318</v>
      </c>
      <c r="H315" s="304" t="s">
        <v>3077</v>
      </c>
    </row>
    <row r="316" spans="1:8">
      <c r="A316" s="304" t="s">
        <v>4573</v>
      </c>
      <c r="B316" s="304" t="s">
        <v>4574</v>
      </c>
      <c r="C316" s="304" t="s">
        <v>4418</v>
      </c>
      <c r="F316" s="304" t="s">
        <v>3408</v>
      </c>
      <c r="G316" s="304">
        <v>822</v>
      </c>
      <c r="H316" s="304" t="s">
        <v>3077</v>
      </c>
    </row>
    <row r="317" spans="1:8">
      <c r="A317" s="304" t="s">
        <v>4575</v>
      </c>
      <c r="B317" s="304" t="s">
        <v>4576</v>
      </c>
      <c r="C317" s="304" t="s">
        <v>4418</v>
      </c>
      <c r="F317" s="304" t="s">
        <v>3389</v>
      </c>
      <c r="G317" s="304">
        <v>1318</v>
      </c>
      <c r="H317" s="304" t="s">
        <v>3077</v>
      </c>
    </row>
    <row r="318" spans="1:8">
      <c r="A318" s="304" t="s">
        <v>4577</v>
      </c>
      <c r="B318" s="304" t="s">
        <v>4578</v>
      </c>
      <c r="C318" s="304" t="s">
        <v>4418</v>
      </c>
      <c r="F318" s="214">
        <v>36163.4375</v>
      </c>
      <c r="G318" s="304">
        <v>246</v>
      </c>
      <c r="H318" s="304" t="s">
        <v>3077</v>
      </c>
    </row>
    <row r="319" spans="1:8">
      <c r="A319" s="304" t="s">
        <v>4579</v>
      </c>
      <c r="B319" s="304" t="s">
        <v>4580</v>
      </c>
      <c r="C319" s="304" t="s">
        <v>4418</v>
      </c>
      <c r="F319" s="304" t="s">
        <v>3389</v>
      </c>
      <c r="G319" s="304">
        <v>1318</v>
      </c>
      <c r="H319" s="304" t="s">
        <v>3077</v>
      </c>
    </row>
    <row r="320" spans="1:8">
      <c r="A320" s="304" t="s">
        <v>4581</v>
      </c>
      <c r="B320" s="304" t="s">
        <v>4582</v>
      </c>
      <c r="C320" s="304" t="s">
        <v>4418</v>
      </c>
      <c r="F320" s="214">
        <v>35309.043819444443</v>
      </c>
      <c r="G320" s="304">
        <v>246</v>
      </c>
      <c r="H320" s="304" t="s">
        <v>3077</v>
      </c>
    </row>
    <row r="321" spans="1:8">
      <c r="A321" s="304" t="s">
        <v>4583</v>
      </c>
      <c r="B321" s="304" t="s">
        <v>4584</v>
      </c>
      <c r="C321" s="304" t="s">
        <v>4418</v>
      </c>
      <c r="F321" s="214">
        <v>44262.106851851851</v>
      </c>
      <c r="G321" s="304">
        <v>2897</v>
      </c>
      <c r="H321" s="304" t="s">
        <v>3077</v>
      </c>
    </row>
    <row r="322" spans="1:8">
      <c r="A322" s="304" t="s">
        <v>4585</v>
      </c>
      <c r="B322" s="304" t="s">
        <v>4586</v>
      </c>
      <c r="C322" s="304" t="s">
        <v>4418</v>
      </c>
      <c r="F322" s="214">
        <v>36163.4375</v>
      </c>
      <c r="G322" s="304">
        <v>246</v>
      </c>
      <c r="H322" s="304" t="s">
        <v>3077</v>
      </c>
    </row>
    <row r="323" spans="1:8">
      <c r="A323" s="304" t="s">
        <v>4587</v>
      </c>
      <c r="B323" s="304" t="s">
        <v>4588</v>
      </c>
      <c r="C323" s="304" t="s">
        <v>4418</v>
      </c>
      <c r="F323" s="304" t="s">
        <v>3423</v>
      </c>
      <c r="G323" s="304">
        <v>34494</v>
      </c>
      <c r="H323" s="304" t="s">
        <v>3077</v>
      </c>
    </row>
    <row r="324" spans="1:8">
      <c r="A324" s="304" t="s">
        <v>4589</v>
      </c>
      <c r="B324" s="304" t="s">
        <v>4590</v>
      </c>
      <c r="C324" s="304" t="s">
        <v>4418</v>
      </c>
      <c r="F324" s="214">
        <v>44262.413263888891</v>
      </c>
      <c r="G324" s="304">
        <v>7084</v>
      </c>
      <c r="H324" s="304" t="s">
        <v>3077</v>
      </c>
    </row>
    <row r="325" spans="1:8">
      <c r="A325" s="304" t="s">
        <v>4591</v>
      </c>
      <c r="B325" s="304" t="s">
        <v>4592</v>
      </c>
      <c r="C325" s="304" t="s">
        <v>4418</v>
      </c>
      <c r="F325" s="214">
        <v>44262.424259259256</v>
      </c>
      <c r="G325" s="304">
        <v>78071</v>
      </c>
      <c r="H325" s="304" t="s">
        <v>3077</v>
      </c>
    </row>
    <row r="326" spans="1:8">
      <c r="A326" s="304" t="s">
        <v>4593</v>
      </c>
      <c r="B326" s="304" t="s">
        <v>4594</v>
      </c>
      <c r="C326" s="304" t="s">
        <v>4418</v>
      </c>
      <c r="F326" s="214">
        <v>44262.106851851851</v>
      </c>
      <c r="G326" s="304">
        <v>2897</v>
      </c>
      <c r="H326" s="304" t="s">
        <v>3077</v>
      </c>
    </row>
    <row r="327" spans="1:8">
      <c r="A327" s="304" t="s">
        <v>4595</v>
      </c>
      <c r="B327" s="304" t="s">
        <v>4596</v>
      </c>
      <c r="C327" s="304" t="s">
        <v>4418</v>
      </c>
      <c r="F327" s="304" t="s">
        <v>3432</v>
      </c>
      <c r="G327" s="304">
        <v>1136</v>
      </c>
      <c r="H327" s="304" t="s">
        <v>3077</v>
      </c>
    </row>
    <row r="328" spans="1:8">
      <c r="A328" s="304" t="s">
        <v>4597</v>
      </c>
      <c r="B328" s="304" t="s">
        <v>4598</v>
      </c>
      <c r="C328" s="304" t="s">
        <v>4418</v>
      </c>
      <c r="F328" s="214">
        <v>36163.4375</v>
      </c>
      <c r="G328" s="304">
        <v>246</v>
      </c>
      <c r="H328" s="304" t="s">
        <v>3077</v>
      </c>
    </row>
    <row r="329" spans="1:8">
      <c r="A329" s="304" t="s">
        <v>4599</v>
      </c>
      <c r="B329" s="304" t="s">
        <v>4600</v>
      </c>
      <c r="C329" s="304" t="s">
        <v>4418</v>
      </c>
      <c r="F329" s="214">
        <v>44384.627384259256</v>
      </c>
      <c r="G329" s="304">
        <v>822</v>
      </c>
      <c r="H329" s="304" t="s">
        <v>3077</v>
      </c>
    </row>
    <row r="330" spans="1:8">
      <c r="A330" s="304" t="s">
        <v>4601</v>
      </c>
      <c r="B330" s="304" t="s">
        <v>4602</v>
      </c>
      <c r="C330" s="304" t="s">
        <v>4418</v>
      </c>
      <c r="F330" s="214">
        <v>35980.216990740744</v>
      </c>
      <c r="G330" s="304">
        <v>1318</v>
      </c>
      <c r="H330" s="304" t="s">
        <v>3077</v>
      </c>
    </row>
    <row r="331" spans="1:8">
      <c r="A331" s="304" t="s">
        <v>4603</v>
      </c>
      <c r="B331" s="304" t="s">
        <v>4604</v>
      </c>
      <c r="C331" s="304" t="s">
        <v>4418</v>
      </c>
      <c r="F331" s="214">
        <v>36897.818981481483</v>
      </c>
      <c r="G331" s="304">
        <v>246</v>
      </c>
      <c r="H331" s="304" t="s">
        <v>3077</v>
      </c>
    </row>
    <row r="332" spans="1:8">
      <c r="A332" s="304" t="s">
        <v>4605</v>
      </c>
      <c r="B332" s="304" t="s">
        <v>4606</v>
      </c>
      <c r="C332" s="304" t="s">
        <v>4418</v>
      </c>
      <c r="F332" s="214">
        <v>43141.965092592596</v>
      </c>
      <c r="G332" s="304">
        <v>959</v>
      </c>
      <c r="H332" s="304" t="s">
        <v>3077</v>
      </c>
    </row>
    <row r="333" spans="1:8">
      <c r="A333" s="304" t="s">
        <v>4607</v>
      </c>
      <c r="B333" s="304" t="s">
        <v>4608</v>
      </c>
      <c r="C333" s="304" t="s">
        <v>4418</v>
      </c>
      <c r="F333" s="214">
        <v>43197.017337962963</v>
      </c>
      <c r="G333" s="304">
        <v>44945</v>
      </c>
      <c r="H333" s="304" t="s">
        <v>3077</v>
      </c>
    </row>
    <row r="334" spans="1:8">
      <c r="A334" s="304" t="s">
        <v>4609</v>
      </c>
      <c r="B334" s="304" t="s">
        <v>4610</v>
      </c>
      <c r="C334" s="304" t="s">
        <v>4418</v>
      </c>
      <c r="F334" s="304" t="s">
        <v>3402</v>
      </c>
      <c r="G334" s="304">
        <v>246</v>
      </c>
      <c r="H334" s="304" t="s">
        <v>3077</v>
      </c>
    </row>
    <row r="335" spans="1:8">
      <c r="A335" s="304" t="s">
        <v>4611</v>
      </c>
      <c r="B335" s="304" t="s">
        <v>4612</v>
      </c>
      <c r="C335" s="304" t="s">
        <v>4418</v>
      </c>
      <c r="F335" s="304" t="s">
        <v>3389</v>
      </c>
      <c r="G335" s="304">
        <v>1318</v>
      </c>
      <c r="H335" s="304" t="s">
        <v>3077</v>
      </c>
    </row>
    <row r="336" spans="1:8">
      <c r="A336" s="304" t="s">
        <v>4613</v>
      </c>
      <c r="B336" s="304" t="s">
        <v>4614</v>
      </c>
      <c r="C336" s="304" t="s">
        <v>4418</v>
      </c>
      <c r="F336" s="304" t="s">
        <v>3389</v>
      </c>
      <c r="G336" s="304">
        <v>246</v>
      </c>
      <c r="H336" s="304" t="s">
        <v>3077</v>
      </c>
    </row>
    <row r="337" spans="1:8">
      <c r="A337" s="304" t="s">
        <v>4516</v>
      </c>
      <c r="B337" s="304" t="s">
        <v>4517</v>
      </c>
      <c r="C337" s="304" t="s">
        <v>4518</v>
      </c>
      <c r="F337" s="304" t="s">
        <v>3336</v>
      </c>
      <c r="G337" s="304">
        <v>15573</v>
      </c>
      <c r="H337" s="304" t="s">
        <v>3077</v>
      </c>
    </row>
    <row r="338" spans="1:8">
      <c r="A338" s="304" t="s">
        <v>4519</v>
      </c>
      <c r="B338" s="304" t="s">
        <v>4520</v>
      </c>
      <c r="C338" s="304" t="s">
        <v>4518</v>
      </c>
      <c r="F338" s="304" t="s">
        <v>3338</v>
      </c>
      <c r="G338" s="304">
        <v>213303</v>
      </c>
      <c r="H338" s="304" t="s">
        <v>3077</v>
      </c>
    </row>
    <row r="339" spans="1:8">
      <c r="A339" s="304" t="s">
        <v>4521</v>
      </c>
      <c r="B339" s="304" t="s">
        <v>4522</v>
      </c>
      <c r="C339" s="304" t="s">
        <v>4518</v>
      </c>
      <c r="F339" s="304" t="s">
        <v>3341</v>
      </c>
      <c r="G339" s="304">
        <v>10305</v>
      </c>
      <c r="H339" s="304" t="s">
        <v>3077</v>
      </c>
    </row>
    <row r="340" spans="1:8">
      <c r="A340" s="304" t="s">
        <v>4523</v>
      </c>
      <c r="B340" s="304" t="s">
        <v>4524</v>
      </c>
      <c r="C340" s="304" t="s">
        <v>4518</v>
      </c>
      <c r="F340" s="214">
        <v>41278.186018518521</v>
      </c>
      <c r="G340" s="304">
        <v>10343</v>
      </c>
      <c r="H340" s="304" t="s">
        <v>3077</v>
      </c>
    </row>
    <row r="341" spans="1:8">
      <c r="A341" s="304" t="s">
        <v>4525</v>
      </c>
      <c r="B341" s="304" t="s">
        <v>4526</v>
      </c>
      <c r="C341" s="304" t="s">
        <v>4518</v>
      </c>
      <c r="F341" s="304" t="s">
        <v>3346</v>
      </c>
      <c r="G341" s="304">
        <v>13288</v>
      </c>
      <c r="H341" s="304" t="s">
        <v>3077</v>
      </c>
    </row>
    <row r="342" spans="1:8">
      <c r="A342" s="304" t="s">
        <v>4527</v>
      </c>
      <c r="B342" s="304" t="s">
        <v>4528</v>
      </c>
      <c r="C342" s="304" t="s">
        <v>4518</v>
      </c>
      <c r="F342" s="304" t="s">
        <v>3349</v>
      </c>
      <c r="G342" s="304">
        <v>9537</v>
      </c>
      <c r="H342" s="304" t="s">
        <v>3077</v>
      </c>
    </row>
    <row r="343" spans="1:8">
      <c r="A343" s="304" t="s">
        <v>4529</v>
      </c>
      <c r="B343" s="304" t="s">
        <v>4530</v>
      </c>
      <c r="C343" s="304" t="s">
        <v>4518</v>
      </c>
      <c r="F343" s="304" t="s">
        <v>3352</v>
      </c>
      <c r="G343" s="304">
        <v>59694</v>
      </c>
      <c r="H343" s="304" t="s">
        <v>3077</v>
      </c>
    </row>
    <row r="344" spans="1:8">
      <c r="A344" s="304" t="s">
        <v>4531</v>
      </c>
      <c r="B344" s="304" t="s">
        <v>4532</v>
      </c>
      <c r="C344" s="304" t="s">
        <v>4518</v>
      </c>
      <c r="F344" s="304" t="s">
        <v>3355</v>
      </c>
      <c r="G344" s="304">
        <v>10028</v>
      </c>
      <c r="H344" s="304" t="s">
        <v>3077</v>
      </c>
    </row>
    <row r="345" spans="1:8">
      <c r="A345" s="304" t="s">
        <v>4533</v>
      </c>
      <c r="B345" s="304" t="s">
        <v>4534</v>
      </c>
      <c r="C345" s="304" t="s">
        <v>4518</v>
      </c>
      <c r="F345" s="304" t="s">
        <v>3358</v>
      </c>
      <c r="G345" s="304">
        <v>9019</v>
      </c>
      <c r="H345" s="304" t="s">
        <v>3077</v>
      </c>
    </row>
    <row r="346" spans="1:8">
      <c r="A346" s="304" t="s">
        <v>4535</v>
      </c>
      <c r="B346" s="304" t="s">
        <v>4536</v>
      </c>
      <c r="C346" s="304" t="s">
        <v>4518</v>
      </c>
      <c r="F346" s="304" t="s">
        <v>4537</v>
      </c>
      <c r="G346" s="304">
        <v>114862</v>
      </c>
      <c r="H346" s="304" t="s">
        <v>3077</v>
      </c>
    </row>
    <row r="347" spans="1:8">
      <c r="A347" s="304" t="s">
        <v>4538</v>
      </c>
      <c r="B347" s="304" t="s">
        <v>4539</v>
      </c>
      <c r="C347" s="304" t="s">
        <v>4518</v>
      </c>
      <c r="F347" s="214">
        <v>44318.725069444445</v>
      </c>
      <c r="G347" s="304">
        <v>12654</v>
      </c>
      <c r="H347" s="304" t="s">
        <v>3077</v>
      </c>
    </row>
    <row r="348" spans="1:8">
      <c r="A348" s="304" t="s">
        <v>4540</v>
      </c>
      <c r="B348" s="304" t="s">
        <v>4541</v>
      </c>
      <c r="C348" s="304" t="s">
        <v>4518</v>
      </c>
      <c r="F348" s="304" t="s">
        <v>3365</v>
      </c>
      <c r="G348" s="304">
        <v>466127</v>
      </c>
      <c r="H348" s="304" t="s">
        <v>3077</v>
      </c>
    </row>
    <row r="349" spans="1:8">
      <c r="A349" s="304" t="s">
        <v>4542</v>
      </c>
      <c r="B349" s="304" t="s">
        <v>4543</v>
      </c>
      <c r="C349" s="304" t="s">
        <v>4518</v>
      </c>
      <c r="F349" s="304" t="s">
        <v>4544</v>
      </c>
      <c r="G349" s="304">
        <v>28988</v>
      </c>
      <c r="H349" s="304" t="s">
        <v>3077</v>
      </c>
    </row>
    <row r="350" spans="1:8">
      <c r="A350" s="304" t="s">
        <v>4545</v>
      </c>
      <c r="B350" s="304" t="s">
        <v>4546</v>
      </c>
      <c r="C350" s="304" t="s">
        <v>4518</v>
      </c>
      <c r="F350" s="214">
        <v>41064.97252314815</v>
      </c>
      <c r="G350" s="304">
        <v>23552</v>
      </c>
      <c r="H350" s="304" t="s">
        <v>3077</v>
      </c>
    </row>
    <row r="351" spans="1:8">
      <c r="A351" s="304" t="s">
        <v>4547</v>
      </c>
      <c r="B351" s="304" t="s">
        <v>4548</v>
      </c>
      <c r="C351" s="304" t="s">
        <v>4518</v>
      </c>
      <c r="F351" s="214">
        <v>41039.954953703702</v>
      </c>
      <c r="G351" s="304">
        <v>20992</v>
      </c>
      <c r="H351" s="304" t="s">
        <v>3077</v>
      </c>
    </row>
    <row r="353" spans="1:1">
      <c r="A353" s="304" t="s">
        <v>3547</v>
      </c>
    </row>
    <row r="354" spans="1:1">
      <c r="A354" s="304" t="s">
        <v>3548</v>
      </c>
    </row>
    <row r="355" spans="1:1">
      <c r="A355" s="304" t="s">
        <v>3549</v>
      </c>
    </row>
    <row r="356" spans="1:1">
      <c r="A356" s="304" t="s">
        <v>3550</v>
      </c>
    </row>
    <row r="357" spans="1:1">
      <c r="A357" s="304" t="s">
        <v>3550</v>
      </c>
    </row>
    <row r="358" spans="1:1">
      <c r="A358" s="304" t="s">
        <v>3550</v>
      </c>
    </row>
    <row r="359" spans="1:1">
      <c r="A359" s="304" t="s">
        <v>3550</v>
      </c>
    </row>
    <row r="360" spans="1:1">
      <c r="A360" s="304" t="s">
        <v>3550</v>
      </c>
    </row>
    <row r="361" spans="1:1">
      <c r="A361" s="304" t="s">
        <v>3550</v>
      </c>
    </row>
    <row r="362" spans="1:1">
      <c r="A362" s="304" t="s">
        <v>3550</v>
      </c>
    </row>
    <row r="363" spans="1:1">
      <c r="A363" s="304" t="s">
        <v>3550</v>
      </c>
    </row>
    <row r="364" spans="1:1">
      <c r="A364" s="304" t="s">
        <v>3550</v>
      </c>
    </row>
    <row r="365" spans="1:1">
      <c r="A365" s="304" t="s">
        <v>3550</v>
      </c>
    </row>
    <row r="366" spans="1:1">
      <c r="A366" s="304" t="s">
        <v>3550</v>
      </c>
    </row>
    <row r="367" spans="1:1">
      <c r="A367" s="304" t="s">
        <v>3550</v>
      </c>
    </row>
    <row r="368" spans="1:1">
      <c r="A368" s="304" t="s">
        <v>3550</v>
      </c>
    </row>
    <row r="369" spans="1:1">
      <c r="A369" s="304" t="s">
        <v>3550</v>
      </c>
    </row>
    <row r="370" spans="1:1">
      <c r="A370" s="304" t="s">
        <v>3550</v>
      </c>
    </row>
    <row r="371" spans="1:1">
      <c r="A371" s="304" t="s">
        <v>3550</v>
      </c>
    </row>
    <row r="372" spans="1:1">
      <c r="A372" s="304" t="s">
        <v>3550</v>
      </c>
    </row>
    <row r="373" spans="1:1">
      <c r="A373" s="304" t="s">
        <v>3550</v>
      </c>
    </row>
    <row r="374" spans="1:1">
      <c r="A374" s="304" t="s">
        <v>3550</v>
      </c>
    </row>
    <row r="375" spans="1:1">
      <c r="A375" s="304" t="s">
        <v>3550</v>
      </c>
    </row>
    <row r="376" spans="1:1">
      <c r="A376" s="304" t="s">
        <v>3550</v>
      </c>
    </row>
    <row r="377" spans="1:1">
      <c r="A377" s="304" t="s">
        <v>3550</v>
      </c>
    </row>
    <row r="378" spans="1:1">
      <c r="A378" s="304" t="s">
        <v>3550</v>
      </c>
    </row>
    <row r="379" spans="1:1">
      <c r="A379" s="304" t="s">
        <v>3550</v>
      </c>
    </row>
    <row r="380" spans="1:1">
      <c r="A380" s="304" t="s">
        <v>3550</v>
      </c>
    </row>
    <row r="381" spans="1:1">
      <c r="A381" s="304" t="s">
        <v>3550</v>
      </c>
    </row>
    <row r="382" spans="1:1">
      <c r="A382" s="304" t="s">
        <v>3550</v>
      </c>
    </row>
    <row r="383" spans="1:1">
      <c r="A383" s="304" t="s">
        <v>3550</v>
      </c>
    </row>
    <row r="384" spans="1:1">
      <c r="A384" s="304" t="s">
        <v>3550</v>
      </c>
    </row>
    <row r="385" spans="1:5">
      <c r="A385" s="304" t="s">
        <v>3550</v>
      </c>
    </row>
    <row r="386" spans="1:5">
      <c r="A386" s="304" t="s">
        <v>3550</v>
      </c>
    </row>
    <row r="387" spans="1:5">
      <c r="A387" s="304" t="s">
        <v>3550</v>
      </c>
    </row>
    <row r="388" spans="1:5">
      <c r="A388" s="304" t="s">
        <v>3550</v>
      </c>
    </row>
    <row r="389" spans="1:5">
      <c r="A389" s="304" t="s">
        <v>3550</v>
      </c>
    </row>
    <row r="390" spans="1:5">
      <c r="A390" s="304" t="s">
        <v>3550</v>
      </c>
    </row>
    <row r="391" spans="1:5">
      <c r="A391" s="304" t="s">
        <v>4416</v>
      </c>
      <c r="B391" s="304" t="s">
        <v>4417</v>
      </c>
      <c r="C391" s="304" t="s">
        <v>4418</v>
      </c>
      <c r="D391" s="304" t="s">
        <v>4741</v>
      </c>
      <c r="E391" s="304" t="s">
        <v>4742</v>
      </c>
    </row>
    <row r="392" spans="1:5">
      <c r="A392" s="304" t="s">
        <v>4514</v>
      </c>
      <c r="B392" s="304" t="s">
        <v>4515</v>
      </c>
      <c r="C392" s="304" t="s">
        <v>4418</v>
      </c>
      <c r="D392" s="304" t="s">
        <v>4743</v>
      </c>
      <c r="E392" s="304" t="s">
        <v>4744</v>
      </c>
    </row>
    <row r="393" spans="1:5">
      <c r="A393" s="304" t="s">
        <v>4549</v>
      </c>
      <c r="B393" s="304" t="s">
        <v>4550</v>
      </c>
      <c r="C393" s="304" t="s">
        <v>4418</v>
      </c>
      <c r="D393" s="304" t="s">
        <v>4745</v>
      </c>
      <c r="E393" s="304" t="s">
        <v>4746</v>
      </c>
    </row>
    <row r="394" spans="1:5">
      <c r="A394" s="304" t="s">
        <v>4551</v>
      </c>
      <c r="B394" s="304" t="s">
        <v>4552</v>
      </c>
      <c r="C394" s="304" t="s">
        <v>4418</v>
      </c>
      <c r="D394" s="304" t="s">
        <v>4747</v>
      </c>
      <c r="E394" s="304" t="s">
        <v>4746</v>
      </c>
    </row>
    <row r="395" spans="1:5">
      <c r="A395" s="304" t="s">
        <v>4553</v>
      </c>
      <c r="B395" s="304" t="s">
        <v>4554</v>
      </c>
      <c r="C395" s="304" t="s">
        <v>4418</v>
      </c>
      <c r="D395" s="304" t="s">
        <v>4748</v>
      </c>
      <c r="E395" s="304" t="s">
        <v>4746</v>
      </c>
    </row>
    <row r="396" spans="1:5">
      <c r="A396" s="304" t="s">
        <v>4555</v>
      </c>
      <c r="B396" s="304" t="s">
        <v>4556</v>
      </c>
      <c r="C396" s="304" t="s">
        <v>4418</v>
      </c>
      <c r="D396" s="304" t="s">
        <v>4749</v>
      </c>
      <c r="E396" s="304" t="s">
        <v>4746</v>
      </c>
    </row>
    <row r="397" spans="1:5">
      <c r="A397" s="304" t="s">
        <v>4557</v>
      </c>
      <c r="B397" s="304" t="s">
        <v>4558</v>
      </c>
      <c r="C397" s="304" t="s">
        <v>4418</v>
      </c>
      <c r="D397" s="304" t="s">
        <v>4750</v>
      </c>
      <c r="E397" s="304" t="s">
        <v>4746</v>
      </c>
    </row>
    <row r="398" spans="1:5">
      <c r="A398" s="304" t="s">
        <v>4559</v>
      </c>
      <c r="B398" s="304" t="s">
        <v>4560</v>
      </c>
      <c r="C398" s="304" t="s">
        <v>4418</v>
      </c>
      <c r="D398" s="304" t="s">
        <v>4751</v>
      </c>
      <c r="E398" s="304" t="s">
        <v>4746</v>
      </c>
    </row>
    <row r="399" spans="1:5">
      <c r="A399" s="304" t="s">
        <v>4561</v>
      </c>
      <c r="B399" s="304" t="s">
        <v>4562</v>
      </c>
      <c r="C399" s="304" t="s">
        <v>4418</v>
      </c>
      <c r="D399" s="304" t="s">
        <v>4752</v>
      </c>
      <c r="E399" s="304" t="s">
        <v>4746</v>
      </c>
    </row>
    <row r="400" spans="1:5">
      <c r="A400" s="304" t="s">
        <v>4563</v>
      </c>
      <c r="B400" s="304" t="s">
        <v>4564</v>
      </c>
      <c r="C400" s="304" t="s">
        <v>4418</v>
      </c>
      <c r="D400" s="304" t="s">
        <v>4753</v>
      </c>
      <c r="E400" s="304" t="s">
        <v>4754</v>
      </c>
    </row>
    <row r="401" spans="1:5">
      <c r="A401" s="304" t="s">
        <v>4565</v>
      </c>
      <c r="B401" s="304" t="s">
        <v>4566</v>
      </c>
      <c r="C401" s="304" t="s">
        <v>4418</v>
      </c>
      <c r="D401" s="304" t="s">
        <v>4755</v>
      </c>
      <c r="E401" s="304" t="s">
        <v>4746</v>
      </c>
    </row>
    <row r="402" spans="1:5">
      <c r="A402" s="304" t="s">
        <v>4567</v>
      </c>
      <c r="B402" s="304" t="s">
        <v>4568</v>
      </c>
      <c r="C402" s="304" t="s">
        <v>4418</v>
      </c>
      <c r="D402" s="304" t="s">
        <v>4756</v>
      </c>
      <c r="E402" s="304" t="s">
        <v>4746</v>
      </c>
    </row>
    <row r="403" spans="1:5">
      <c r="A403" s="304" t="s">
        <v>4569</v>
      </c>
      <c r="B403" s="304" t="s">
        <v>4570</v>
      </c>
      <c r="C403" s="304" t="s">
        <v>4418</v>
      </c>
      <c r="D403" s="304" t="s">
        <v>4757</v>
      </c>
      <c r="E403" s="304" t="s">
        <v>4746</v>
      </c>
    </row>
    <row r="404" spans="1:5">
      <c r="A404" s="304" t="s">
        <v>4571</v>
      </c>
      <c r="B404" s="304" t="s">
        <v>4572</v>
      </c>
      <c r="C404" s="304" t="s">
        <v>4418</v>
      </c>
      <c r="D404" s="304" t="s">
        <v>4758</v>
      </c>
      <c r="E404" s="304" t="s">
        <v>4746</v>
      </c>
    </row>
    <row r="405" spans="1:5">
      <c r="A405" s="304" t="s">
        <v>4573</v>
      </c>
      <c r="B405" s="304" t="s">
        <v>4574</v>
      </c>
      <c r="C405" s="304" t="s">
        <v>4418</v>
      </c>
      <c r="D405" s="304" t="s">
        <v>4759</v>
      </c>
      <c r="E405" s="304" t="s">
        <v>4746</v>
      </c>
    </row>
    <row r="406" spans="1:5">
      <c r="A406" s="304" t="s">
        <v>4575</v>
      </c>
      <c r="B406" s="304" t="s">
        <v>4576</v>
      </c>
      <c r="C406" s="304" t="s">
        <v>4418</v>
      </c>
      <c r="D406" s="304" t="s">
        <v>4760</v>
      </c>
      <c r="E406" s="304" t="s">
        <v>4746</v>
      </c>
    </row>
    <row r="407" spans="1:5">
      <c r="A407" s="304" t="s">
        <v>4577</v>
      </c>
      <c r="B407" s="304" t="s">
        <v>4578</v>
      </c>
      <c r="C407" s="304" t="s">
        <v>4418</v>
      </c>
      <c r="D407" s="304" t="s">
        <v>4761</v>
      </c>
      <c r="E407" s="304" t="s">
        <v>4746</v>
      </c>
    </row>
    <row r="408" spans="1:5">
      <c r="A408" s="304" t="s">
        <v>4579</v>
      </c>
      <c r="B408" s="304" t="s">
        <v>4580</v>
      </c>
      <c r="C408" s="304" t="s">
        <v>4418</v>
      </c>
      <c r="D408" s="304" t="s">
        <v>4762</v>
      </c>
      <c r="E408" s="304" t="s">
        <v>4746</v>
      </c>
    </row>
    <row r="409" spans="1:5">
      <c r="A409" s="304" t="s">
        <v>4581</v>
      </c>
      <c r="B409" s="304" t="s">
        <v>4582</v>
      </c>
      <c r="C409" s="304" t="s">
        <v>4418</v>
      </c>
      <c r="D409" s="304" t="s">
        <v>4763</v>
      </c>
      <c r="E409" s="304" t="s">
        <v>4746</v>
      </c>
    </row>
    <row r="410" spans="1:5">
      <c r="A410" s="304" t="s">
        <v>4583</v>
      </c>
      <c r="B410" s="304" t="s">
        <v>4584</v>
      </c>
      <c r="C410" s="304" t="s">
        <v>4418</v>
      </c>
      <c r="D410" s="304" t="s">
        <v>4764</v>
      </c>
      <c r="E410" s="304" t="s">
        <v>4744</v>
      </c>
    </row>
    <row r="411" spans="1:5">
      <c r="A411" s="304" t="s">
        <v>4585</v>
      </c>
      <c r="B411" s="304" t="s">
        <v>4586</v>
      </c>
      <c r="C411" s="304" t="s">
        <v>4418</v>
      </c>
      <c r="D411" s="304" t="s">
        <v>4765</v>
      </c>
      <c r="E411" s="304" t="s">
        <v>4746</v>
      </c>
    </row>
    <row r="412" spans="1:5">
      <c r="A412" s="304" t="s">
        <v>4587</v>
      </c>
      <c r="B412" s="304" t="s">
        <v>4588</v>
      </c>
      <c r="C412" s="304" t="s">
        <v>4418</v>
      </c>
      <c r="D412" s="304" t="s">
        <v>4766</v>
      </c>
      <c r="E412" s="304" t="s">
        <v>4754</v>
      </c>
    </row>
    <row r="413" spans="1:5">
      <c r="A413" s="304" t="s">
        <v>4589</v>
      </c>
      <c r="B413" s="304" t="s">
        <v>4590</v>
      </c>
      <c r="C413" s="304" t="s">
        <v>4418</v>
      </c>
      <c r="D413" s="304" t="s">
        <v>4767</v>
      </c>
      <c r="E413" s="304" t="s">
        <v>4768</v>
      </c>
    </row>
    <row r="414" spans="1:5">
      <c r="A414" s="304" t="s">
        <v>4591</v>
      </c>
      <c r="B414" s="304" t="s">
        <v>4592</v>
      </c>
      <c r="C414" s="304" t="s">
        <v>4418</v>
      </c>
      <c r="D414" s="304" t="s">
        <v>4767</v>
      </c>
      <c r="E414" s="304" t="s">
        <v>4754</v>
      </c>
    </row>
    <row r="415" spans="1:5">
      <c r="A415" s="304" t="s">
        <v>4593</v>
      </c>
      <c r="B415" s="304" t="s">
        <v>4594</v>
      </c>
      <c r="C415" s="304" t="s">
        <v>4418</v>
      </c>
      <c r="D415" s="304" t="s">
        <v>4767</v>
      </c>
      <c r="E415" s="304" t="s">
        <v>4746</v>
      </c>
    </row>
    <row r="416" spans="1:5">
      <c r="A416" s="304" t="s">
        <v>4595</v>
      </c>
      <c r="B416" s="304" t="s">
        <v>4596</v>
      </c>
      <c r="C416" s="304" t="s">
        <v>4418</v>
      </c>
      <c r="D416" s="304" t="s">
        <v>4769</v>
      </c>
      <c r="E416" s="304" t="s">
        <v>4746</v>
      </c>
    </row>
    <row r="417" spans="1:5">
      <c r="A417" s="304" t="s">
        <v>4597</v>
      </c>
      <c r="B417" s="304" t="s">
        <v>4598</v>
      </c>
      <c r="C417" s="304" t="s">
        <v>4418</v>
      </c>
      <c r="D417" s="304" t="s">
        <v>4770</v>
      </c>
      <c r="E417" s="304" t="s">
        <v>4746</v>
      </c>
    </row>
    <row r="418" spans="1:5">
      <c r="A418" s="304" t="s">
        <v>4599</v>
      </c>
      <c r="B418" s="304" t="s">
        <v>4600</v>
      </c>
      <c r="C418" s="304" t="s">
        <v>4418</v>
      </c>
      <c r="D418" s="304" t="s">
        <v>4771</v>
      </c>
      <c r="E418" s="304" t="s">
        <v>4746</v>
      </c>
    </row>
    <row r="419" spans="1:5">
      <c r="A419" s="304" t="s">
        <v>4601</v>
      </c>
      <c r="B419" s="304" t="s">
        <v>4602</v>
      </c>
      <c r="C419" s="304" t="s">
        <v>4418</v>
      </c>
      <c r="D419" s="304" t="s">
        <v>4772</v>
      </c>
      <c r="E419" s="304" t="s">
        <v>4746</v>
      </c>
    </row>
    <row r="420" spans="1:5">
      <c r="A420" s="304" t="s">
        <v>4603</v>
      </c>
      <c r="B420" s="304" t="s">
        <v>4604</v>
      </c>
      <c r="C420" s="304" t="s">
        <v>4418</v>
      </c>
      <c r="D420" s="304" t="s">
        <v>4773</v>
      </c>
      <c r="E420" s="304" t="s">
        <v>4746</v>
      </c>
    </row>
    <row r="421" spans="1:5">
      <c r="A421" s="304" t="s">
        <v>4605</v>
      </c>
      <c r="B421" s="304" t="s">
        <v>4606</v>
      </c>
      <c r="C421" s="304" t="s">
        <v>4418</v>
      </c>
      <c r="D421" s="304" t="s">
        <v>4774</v>
      </c>
      <c r="E421" s="304" t="s">
        <v>4744</v>
      </c>
    </row>
    <row r="422" spans="1:5">
      <c r="A422" s="304" t="s">
        <v>4607</v>
      </c>
      <c r="B422" s="304" t="s">
        <v>4608</v>
      </c>
      <c r="C422" s="304" t="s">
        <v>4418</v>
      </c>
      <c r="D422" s="304" t="s">
        <v>4775</v>
      </c>
      <c r="E422" s="304" t="s">
        <v>4742</v>
      </c>
    </row>
    <row r="423" spans="1:5">
      <c r="A423" s="304" t="s">
        <v>4609</v>
      </c>
      <c r="B423" s="304" t="s">
        <v>4610</v>
      </c>
      <c r="C423" s="304" t="s">
        <v>4418</v>
      </c>
      <c r="D423" s="304" t="s">
        <v>4776</v>
      </c>
      <c r="E423" s="304" t="s">
        <v>4746</v>
      </c>
    </row>
    <row r="424" spans="1:5">
      <c r="A424" s="304" t="s">
        <v>4611</v>
      </c>
      <c r="B424" s="304" t="s">
        <v>4612</v>
      </c>
      <c r="C424" s="304" t="s">
        <v>4418</v>
      </c>
      <c r="D424" s="304" t="s">
        <v>4777</v>
      </c>
      <c r="E424" s="304" t="s">
        <v>4746</v>
      </c>
    </row>
    <row r="425" spans="1:5">
      <c r="A425" s="304" t="s">
        <v>4613</v>
      </c>
      <c r="B425" s="304" t="s">
        <v>4614</v>
      </c>
      <c r="C425" s="304" t="s">
        <v>4418</v>
      </c>
      <c r="D425" s="304" t="s">
        <v>4778</v>
      </c>
      <c r="E425" s="304" t="s">
        <v>4746</v>
      </c>
    </row>
    <row r="426" spans="1:5">
      <c r="A426" s="304" t="s">
        <v>4516</v>
      </c>
      <c r="B426" s="304" t="s">
        <v>4517</v>
      </c>
      <c r="C426" s="304" t="s">
        <v>4518</v>
      </c>
      <c r="D426" s="304" t="s">
        <v>4779</v>
      </c>
      <c r="E426" s="304" t="s">
        <v>4780</v>
      </c>
    </row>
    <row r="427" spans="1:5">
      <c r="A427" s="304" t="s">
        <v>4519</v>
      </c>
      <c r="B427" s="304" t="s">
        <v>4520</v>
      </c>
      <c r="C427" s="304" t="s">
        <v>4518</v>
      </c>
      <c r="D427" s="304" t="s">
        <v>4781</v>
      </c>
      <c r="E427" s="304" t="s">
        <v>4780</v>
      </c>
    </row>
    <row r="428" spans="1:5">
      <c r="A428" s="304" t="s">
        <v>4521</v>
      </c>
      <c r="B428" s="304" t="s">
        <v>4522</v>
      </c>
      <c r="C428" s="304" t="s">
        <v>4518</v>
      </c>
      <c r="D428" s="304" t="s">
        <v>4782</v>
      </c>
      <c r="E428" s="304" t="s">
        <v>4780</v>
      </c>
    </row>
    <row r="429" spans="1:5">
      <c r="A429" s="304" t="s">
        <v>4523</v>
      </c>
      <c r="B429" s="304" t="s">
        <v>4524</v>
      </c>
      <c r="C429" s="304" t="s">
        <v>4518</v>
      </c>
      <c r="D429" s="304" t="s">
        <v>4783</v>
      </c>
      <c r="E429" s="304" t="s">
        <v>4780</v>
      </c>
    </row>
    <row r="430" spans="1:5">
      <c r="A430" s="304" t="s">
        <v>4525</v>
      </c>
      <c r="B430" s="304" t="s">
        <v>4526</v>
      </c>
      <c r="C430" s="304" t="s">
        <v>4518</v>
      </c>
      <c r="D430" s="304" t="s">
        <v>4784</v>
      </c>
      <c r="E430" s="304" t="s">
        <v>4780</v>
      </c>
    </row>
    <row r="431" spans="1:5">
      <c r="A431" s="304" t="s">
        <v>4527</v>
      </c>
      <c r="B431" s="304" t="s">
        <v>4528</v>
      </c>
      <c r="C431" s="304" t="s">
        <v>4518</v>
      </c>
      <c r="D431" s="304" t="s">
        <v>4785</v>
      </c>
      <c r="E431" s="304" t="s">
        <v>4780</v>
      </c>
    </row>
    <row r="432" spans="1:5">
      <c r="A432" s="304" t="s">
        <v>4529</v>
      </c>
      <c r="B432" s="304" t="s">
        <v>4530</v>
      </c>
      <c r="C432" s="304" t="s">
        <v>4518</v>
      </c>
      <c r="D432" s="304" t="s">
        <v>4786</v>
      </c>
      <c r="E432" s="304" t="s">
        <v>4780</v>
      </c>
    </row>
    <row r="433" spans="1:5">
      <c r="A433" s="304" t="s">
        <v>4531</v>
      </c>
      <c r="B433" s="304" t="s">
        <v>4532</v>
      </c>
      <c r="C433" s="304" t="s">
        <v>4518</v>
      </c>
      <c r="D433" s="304" t="s">
        <v>4787</v>
      </c>
      <c r="E433" s="304" t="s">
        <v>4780</v>
      </c>
    </row>
    <row r="434" spans="1:5">
      <c r="A434" s="304" t="s">
        <v>4533</v>
      </c>
      <c r="B434" s="304" t="s">
        <v>4534</v>
      </c>
      <c r="C434" s="304" t="s">
        <v>4518</v>
      </c>
      <c r="D434" s="304" t="s">
        <v>4788</v>
      </c>
      <c r="E434" s="304" t="s">
        <v>4780</v>
      </c>
    </row>
    <row r="435" spans="1:5">
      <c r="A435" s="304" t="s">
        <v>4535</v>
      </c>
      <c r="B435" s="304" t="s">
        <v>4536</v>
      </c>
      <c r="C435" s="304" t="s">
        <v>4518</v>
      </c>
      <c r="D435" s="304" t="s">
        <v>4789</v>
      </c>
      <c r="E435" s="304" t="s">
        <v>4790</v>
      </c>
    </row>
    <row r="436" spans="1:5">
      <c r="A436" s="304" t="s">
        <v>4538</v>
      </c>
      <c r="B436" s="304" t="s">
        <v>4539</v>
      </c>
      <c r="C436" s="304" t="s">
        <v>4518</v>
      </c>
      <c r="D436" s="304" t="s">
        <v>4791</v>
      </c>
      <c r="E436" s="304" t="s">
        <v>4780</v>
      </c>
    </row>
    <row r="437" spans="1:5">
      <c r="A437" s="304" t="s">
        <v>4540</v>
      </c>
      <c r="B437" s="304" t="s">
        <v>4541</v>
      </c>
      <c r="C437" s="304" t="s">
        <v>4518</v>
      </c>
      <c r="D437" s="304" t="s">
        <v>4792</v>
      </c>
      <c r="E437" s="304" t="s">
        <v>4790</v>
      </c>
    </row>
    <row r="438" spans="1:5">
      <c r="A438" s="304" t="s">
        <v>4542</v>
      </c>
      <c r="B438" s="304" t="s">
        <v>4543</v>
      </c>
      <c r="C438" s="304" t="s">
        <v>4518</v>
      </c>
      <c r="D438" s="304" t="s">
        <v>4793</v>
      </c>
      <c r="E438" s="304" t="s">
        <v>4790</v>
      </c>
    </row>
    <row r="439" spans="1:5">
      <c r="A439" s="304" t="s">
        <v>4545</v>
      </c>
      <c r="B439" s="304" t="s">
        <v>4546</v>
      </c>
      <c r="C439" s="304" t="s">
        <v>4518</v>
      </c>
      <c r="D439" s="304" t="s">
        <v>4794</v>
      </c>
      <c r="E439" s="304" t="s">
        <v>4795</v>
      </c>
    </row>
    <row r="440" spans="1:5">
      <c r="A440" s="304" t="s">
        <v>4547</v>
      </c>
      <c r="B440" s="304" t="s">
        <v>4548</v>
      </c>
      <c r="C440" s="304" t="s">
        <v>4518</v>
      </c>
      <c r="D440" s="304" t="s">
        <v>4796</v>
      </c>
      <c r="E440" s="304" t="s">
        <v>4795</v>
      </c>
    </row>
  </sheetData>
  <autoFilter ref="A176:I351" xr:uid="{116D6170-B260-4F7F-9A77-D76026B43E95}">
    <sortState xmlns:xlrd2="http://schemas.microsoft.com/office/spreadsheetml/2017/richdata2" ref="A177:I351">
      <sortCondition ref="C176:C35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AB61-6B0B-4E41-8143-6FBD4DC35319}">
  <sheetPr codeName="Sheet31" filterMode="1"/>
  <dimension ref="A1:Q43"/>
  <sheetViews>
    <sheetView topLeftCell="A27" workbookViewId="0">
      <selection activeCell="C42" sqref="C42"/>
    </sheetView>
  </sheetViews>
  <sheetFormatPr defaultRowHeight="15"/>
  <cols>
    <col min="1" max="1" width="13.28515625" style="304" bestFit="1" customWidth="1"/>
    <col min="2" max="2" width="18.28515625" style="304" bestFit="1" customWidth="1"/>
    <col min="3" max="3" width="88.85546875" style="304" bestFit="1" customWidth="1"/>
    <col min="4" max="4" width="18" style="304" bestFit="1" customWidth="1"/>
    <col min="5" max="5" width="15.42578125" style="304" bestFit="1" customWidth="1"/>
    <col min="6" max="6" width="17" style="304" bestFit="1" customWidth="1"/>
    <col min="7" max="7" width="9.5703125" style="304" bestFit="1" customWidth="1"/>
    <col min="8" max="8" width="19.85546875" style="304" bestFit="1" customWidth="1"/>
    <col min="9" max="9" width="8" style="304" bestFit="1" customWidth="1"/>
    <col min="10" max="10" width="10.7109375" style="304" bestFit="1" customWidth="1"/>
    <col min="11" max="12" width="9.140625" style="304"/>
    <col min="13" max="13" width="14.42578125" style="304" bestFit="1" customWidth="1"/>
    <col min="14" max="16" width="9.140625" style="304"/>
    <col min="17" max="17" width="23.140625" style="304" bestFit="1" customWidth="1"/>
    <col min="18" max="16384" width="9.140625" style="304"/>
  </cols>
  <sheetData>
    <row r="1" spans="1:17">
      <c r="A1" s="304" t="s">
        <v>3042</v>
      </c>
      <c r="B1" s="304" t="s">
        <v>3043</v>
      </c>
      <c r="C1" s="304" t="s">
        <v>3044</v>
      </c>
    </row>
    <row r="2" spans="1:17" hidden="1">
      <c r="A2" s="477"/>
      <c r="B2" s="477" t="s">
        <v>3085</v>
      </c>
      <c r="C2" s="477" t="s">
        <v>3074</v>
      </c>
      <c r="D2" s="304" t="s">
        <v>3085</v>
      </c>
      <c r="F2" s="161"/>
      <c r="G2" s="161"/>
      <c r="H2" s="161" t="s">
        <v>3049</v>
      </c>
      <c r="I2" s="161">
        <v>65536</v>
      </c>
      <c r="J2" s="161" t="s">
        <v>3050</v>
      </c>
      <c r="M2" s="304" t="s">
        <v>3046</v>
      </c>
      <c r="Q2" s="304" t="s">
        <v>3051</v>
      </c>
    </row>
    <row r="3" spans="1:17" hidden="1">
      <c r="A3" s="477"/>
      <c r="B3" s="477" t="s">
        <v>3095</v>
      </c>
      <c r="C3" s="477" t="s">
        <v>3096</v>
      </c>
      <c r="D3" s="304" t="s">
        <v>3155</v>
      </c>
      <c r="F3" s="161"/>
      <c r="G3" s="161" t="s">
        <v>3055</v>
      </c>
      <c r="H3" s="476">
        <v>36952.483287037037</v>
      </c>
      <c r="I3" s="161">
        <v>36864</v>
      </c>
      <c r="J3" s="161" t="s">
        <v>3056</v>
      </c>
      <c r="M3" s="304" t="s">
        <v>3053</v>
      </c>
      <c r="Q3" s="304" t="s">
        <v>3051</v>
      </c>
    </row>
    <row r="4" spans="1:17" hidden="1">
      <c r="A4" s="477"/>
      <c r="B4" s="477" t="s">
        <v>3086</v>
      </c>
      <c r="C4" s="477" t="s">
        <v>3074</v>
      </c>
      <c r="D4" s="304" t="s">
        <v>3086</v>
      </c>
      <c r="F4" s="161"/>
      <c r="G4" s="161" t="s">
        <v>3055</v>
      </c>
      <c r="H4" s="476">
        <v>36952.289467592593</v>
      </c>
      <c r="I4" s="161">
        <v>77824</v>
      </c>
      <c r="J4" s="161" t="s">
        <v>3059</v>
      </c>
      <c r="M4" s="304" t="s">
        <v>3058</v>
      </c>
      <c r="Q4" s="304" t="s">
        <v>3051</v>
      </c>
    </row>
    <row r="5" spans="1:17" hidden="1">
      <c r="A5" s="477"/>
      <c r="B5" s="477" t="s">
        <v>3093</v>
      </c>
      <c r="C5" s="477" t="s">
        <v>3094</v>
      </c>
      <c r="D5" s="304" t="s">
        <v>3254</v>
      </c>
      <c r="F5" s="161"/>
      <c r="G5" s="161" t="s">
        <v>3055</v>
      </c>
      <c r="H5" s="476">
        <v>36952.289444444446</v>
      </c>
      <c r="I5" s="161">
        <v>98304</v>
      </c>
      <c r="J5" s="161" t="s">
        <v>3062</v>
      </c>
      <c r="M5" s="304" t="s">
        <v>3061</v>
      </c>
      <c r="Q5" s="304" t="s">
        <v>3051</v>
      </c>
    </row>
    <row r="6" spans="1:17" hidden="1">
      <c r="A6" s="477"/>
      <c r="B6" s="477" t="s">
        <v>3087</v>
      </c>
      <c r="C6" s="477" t="s">
        <v>3088</v>
      </c>
      <c r="D6" s="304" t="s">
        <v>3087</v>
      </c>
      <c r="F6" s="161"/>
      <c r="G6" s="161" t="s">
        <v>3055</v>
      </c>
      <c r="H6" s="476">
        <v>36952.289444444446</v>
      </c>
      <c r="I6" s="161">
        <v>131072</v>
      </c>
      <c r="J6" s="161" t="s">
        <v>3065</v>
      </c>
      <c r="M6" s="304" t="s">
        <v>3064</v>
      </c>
      <c r="Q6" s="304" t="s">
        <v>3051</v>
      </c>
    </row>
    <row r="7" spans="1:17" hidden="1">
      <c r="A7" s="477"/>
      <c r="B7" s="477" t="s">
        <v>3089</v>
      </c>
      <c r="C7" s="477" t="s">
        <v>3074</v>
      </c>
      <c r="D7" s="304" t="s">
        <v>3089</v>
      </c>
      <c r="F7" s="161"/>
      <c r="G7" s="161" t="s">
        <v>3055</v>
      </c>
      <c r="H7" s="476">
        <v>36749.802777777775</v>
      </c>
      <c r="I7" s="161">
        <v>245760</v>
      </c>
      <c r="J7" s="161" t="s">
        <v>3068</v>
      </c>
      <c r="M7" s="304" t="s">
        <v>3067</v>
      </c>
      <c r="Q7" s="304" t="s">
        <v>3051</v>
      </c>
    </row>
    <row r="8" spans="1:17" hidden="1">
      <c r="A8" s="348"/>
      <c r="B8" s="348" t="s">
        <v>3089</v>
      </c>
      <c r="C8" s="348" t="s">
        <v>3074</v>
      </c>
      <c r="D8" s="304" t="s">
        <v>3089</v>
      </c>
      <c r="F8" s="161"/>
      <c r="G8" s="161"/>
      <c r="H8" s="161" t="s">
        <v>3071</v>
      </c>
      <c r="I8" s="161">
        <v>8124720</v>
      </c>
      <c r="J8" s="161" t="s">
        <v>3072</v>
      </c>
      <c r="M8" s="304" t="s">
        <v>3073</v>
      </c>
      <c r="Q8" s="304" t="s">
        <v>3074</v>
      </c>
    </row>
    <row r="9" spans="1:17" hidden="1">
      <c r="A9" s="348"/>
      <c r="B9" s="348" t="s">
        <v>3098</v>
      </c>
      <c r="C9" s="348" t="s">
        <v>3099</v>
      </c>
      <c r="D9" s="304" t="s">
        <v>3165</v>
      </c>
      <c r="F9" s="161"/>
      <c r="G9" s="161"/>
      <c r="H9" s="161" t="s">
        <v>3076</v>
      </c>
      <c r="I9" s="161">
        <v>100352</v>
      </c>
      <c r="J9" s="161" t="s">
        <v>3077</v>
      </c>
    </row>
    <row r="10" spans="1:17" hidden="1">
      <c r="A10" s="477"/>
      <c r="B10" s="477" t="s">
        <v>3090</v>
      </c>
      <c r="C10" s="477" t="s">
        <v>3091</v>
      </c>
      <c r="D10" s="304" t="s">
        <v>3090</v>
      </c>
      <c r="F10" s="161"/>
      <c r="G10" s="161"/>
      <c r="H10" s="476">
        <v>40066.487511574072</v>
      </c>
      <c r="I10" s="161">
        <v>5595136</v>
      </c>
      <c r="J10" s="161" t="s">
        <v>3080</v>
      </c>
    </row>
    <row r="11" spans="1:17" hidden="1">
      <c r="A11" s="348"/>
      <c r="B11" s="348" t="s">
        <v>3101</v>
      </c>
      <c r="C11" s="348" t="s">
        <v>3099</v>
      </c>
      <c r="D11" s="304" t="s">
        <v>3167</v>
      </c>
    </row>
    <row r="12" spans="1:17">
      <c r="A12" s="477"/>
      <c r="B12" s="477" t="s">
        <v>3084</v>
      </c>
      <c r="C12" s="477" t="s">
        <v>3083</v>
      </c>
      <c r="D12" s="415" t="s">
        <v>3083</v>
      </c>
    </row>
    <row r="13" spans="1:17">
      <c r="A13" s="348"/>
      <c r="B13" s="348" t="s">
        <v>3100</v>
      </c>
      <c r="C13" s="348" t="s">
        <v>3083</v>
      </c>
      <c r="D13" s="415" t="s">
        <v>3083</v>
      </c>
    </row>
    <row r="14" spans="1:17">
      <c r="B14" s="304" t="s">
        <v>3581</v>
      </c>
      <c r="C14" s="304" t="s">
        <v>3582</v>
      </c>
      <c r="D14" s="415" t="s">
        <v>3047</v>
      </c>
      <c r="E14" s="161" t="s">
        <v>3048</v>
      </c>
    </row>
    <row r="15" spans="1:17">
      <c r="A15" s="161" t="s">
        <v>3069</v>
      </c>
      <c r="B15" s="161" t="s">
        <v>3070</v>
      </c>
      <c r="C15" s="161" t="e">
        <f>VLOOKUP(B15,$M$2:$Q$8,5,FALSE)</f>
        <v>#N/A</v>
      </c>
      <c r="D15" s="415" t="s">
        <v>3047</v>
      </c>
      <c r="E15" s="161" t="s">
        <v>3048</v>
      </c>
    </row>
    <row r="16" spans="1:17">
      <c r="A16" s="477"/>
      <c r="B16" s="477" t="s">
        <v>3082</v>
      </c>
      <c r="C16" s="477" t="s">
        <v>3083</v>
      </c>
      <c r="D16" s="415" t="s">
        <v>3083</v>
      </c>
    </row>
    <row r="17" spans="1:5">
      <c r="A17" s="348"/>
      <c r="B17" s="348" t="s">
        <v>3102</v>
      </c>
      <c r="C17" s="348" t="s">
        <v>3083</v>
      </c>
      <c r="D17" s="415" t="s">
        <v>3083</v>
      </c>
    </row>
    <row r="18" spans="1:5">
      <c r="A18" s="161" t="s">
        <v>3066</v>
      </c>
      <c r="B18" s="161" t="s">
        <v>3067</v>
      </c>
      <c r="C18" s="161" t="str">
        <f>VLOOKUP(B18,$M$2:$Q$8,5,FALSE)</f>
        <v>C:\Windows\Crystal</v>
      </c>
      <c r="D18" s="415" t="s">
        <v>3047</v>
      </c>
      <c r="E18" s="161" t="s">
        <v>3054</v>
      </c>
    </row>
    <row r="19" spans="1:5">
      <c r="A19" s="161" t="s">
        <v>3063</v>
      </c>
      <c r="B19" s="161" t="s">
        <v>3064</v>
      </c>
      <c r="C19" s="161" t="str">
        <f>VLOOKUP(B19,$M$2:$Q$8,5,FALSE)</f>
        <v>C:\Windows\Crystal</v>
      </c>
      <c r="D19" s="415" t="s">
        <v>3047</v>
      </c>
      <c r="E19" s="161" t="s">
        <v>3054</v>
      </c>
    </row>
    <row r="20" spans="1:5" hidden="1">
      <c r="A20" s="477"/>
      <c r="B20" s="477" t="s">
        <v>3081</v>
      </c>
      <c r="C20" s="477" t="s">
        <v>3051</v>
      </c>
      <c r="D20" s="304" t="s">
        <v>3081</v>
      </c>
      <c r="E20" s="477"/>
    </row>
    <row r="21" spans="1:5">
      <c r="A21" s="161" t="s">
        <v>3060</v>
      </c>
      <c r="B21" s="161" t="s">
        <v>3061</v>
      </c>
      <c r="C21" s="161" t="str">
        <f>VLOOKUP(B21,$M$2:$Q$8,5,FALSE)</f>
        <v>C:\Windows\Crystal</v>
      </c>
      <c r="D21" s="415" t="s">
        <v>3047</v>
      </c>
      <c r="E21" s="161" t="s">
        <v>3054</v>
      </c>
    </row>
    <row r="22" spans="1:5">
      <c r="A22" s="161" t="s">
        <v>3057</v>
      </c>
      <c r="B22" s="161" t="s">
        <v>3058</v>
      </c>
      <c r="C22" s="161" t="str">
        <f>VLOOKUP(B22,$M$2:$Q$8,5,FALSE)</f>
        <v>C:\Windows\Crystal</v>
      </c>
      <c r="D22" s="415" t="s">
        <v>3047</v>
      </c>
      <c r="E22" s="161" t="s">
        <v>3054</v>
      </c>
    </row>
    <row r="23" spans="1:5">
      <c r="A23" s="161" t="s">
        <v>3075</v>
      </c>
      <c r="B23" s="161" t="s">
        <v>3073</v>
      </c>
      <c r="C23" s="161" t="str">
        <f>VLOOKUP(B23,$M$2:$Q$8,5,FALSE)</f>
        <v>C:\Windows\SysWOW64</v>
      </c>
      <c r="D23" s="415" t="s">
        <v>3047</v>
      </c>
      <c r="E23" s="161" t="s">
        <v>3048</v>
      </c>
    </row>
    <row r="24" spans="1:5">
      <c r="A24" s="161" t="s">
        <v>3078</v>
      </c>
      <c r="B24" s="161" t="s">
        <v>3079</v>
      </c>
      <c r="C24" s="161" t="e">
        <f>VLOOKUP(B24,$M$2:$Q$8,5,FALSE)</f>
        <v>#N/A</v>
      </c>
      <c r="D24" s="415" t="s">
        <v>3047</v>
      </c>
      <c r="E24" s="161" t="s">
        <v>3048</v>
      </c>
    </row>
    <row r="25" spans="1:5">
      <c r="A25" s="348"/>
      <c r="B25" s="348" t="s">
        <v>3103</v>
      </c>
      <c r="C25" s="348" t="s">
        <v>3083</v>
      </c>
      <c r="D25" s="415" t="s">
        <v>3083</v>
      </c>
    </row>
    <row r="26" spans="1:5">
      <c r="A26" s="348"/>
      <c r="B26" s="348" t="s">
        <v>3104</v>
      </c>
      <c r="C26" s="348" t="s">
        <v>3083</v>
      </c>
      <c r="D26" s="415" t="s">
        <v>3083</v>
      </c>
    </row>
    <row r="27" spans="1:5">
      <c r="A27" s="161" t="s">
        <v>3052</v>
      </c>
      <c r="B27" s="161" t="s">
        <v>3053</v>
      </c>
      <c r="C27" s="161" t="str">
        <f>VLOOKUP(B27,$M$2:$Q$8,5,FALSE)</f>
        <v>C:\Windows\Crystal</v>
      </c>
      <c r="D27" s="415" t="s">
        <v>3047</v>
      </c>
      <c r="E27" s="161" t="s">
        <v>3054</v>
      </c>
    </row>
    <row r="28" spans="1:5">
      <c r="A28" s="161" t="s">
        <v>3045</v>
      </c>
      <c r="B28" s="161" t="s">
        <v>3046</v>
      </c>
      <c r="C28" s="161" t="str">
        <f>VLOOKUP(B28,$M$2:$Q$8,5,FALSE)</f>
        <v>C:\Windows\Crystal</v>
      </c>
      <c r="D28" s="415" t="s">
        <v>3047</v>
      </c>
      <c r="E28" s="161" t="s">
        <v>3048</v>
      </c>
    </row>
    <row r="29" spans="1:5">
      <c r="A29" s="348"/>
      <c r="B29" s="348" t="s">
        <v>3105</v>
      </c>
      <c r="C29" s="348" t="s">
        <v>3083</v>
      </c>
      <c r="D29" s="415" t="s">
        <v>3083</v>
      </c>
    </row>
    <row r="30" spans="1:5" hidden="1">
      <c r="A30" s="477"/>
      <c r="B30" s="477" t="s">
        <v>3092</v>
      </c>
      <c r="C30" s="477" t="s">
        <v>3088</v>
      </c>
      <c r="D30" s="304" t="s">
        <v>3092</v>
      </c>
    </row>
    <row r="31" spans="1:5">
      <c r="A31" s="477"/>
      <c r="B31" s="477" t="s">
        <v>3097</v>
      </c>
      <c r="C31" s="477" t="s">
        <v>3083</v>
      </c>
      <c r="D31" s="415" t="s">
        <v>3083</v>
      </c>
    </row>
    <row r="33" spans="1:8">
      <c r="A33" s="304" t="s">
        <v>4742</v>
      </c>
      <c r="B33" s="304" t="s">
        <v>4813</v>
      </c>
      <c r="C33" s="304" t="s">
        <v>4814</v>
      </c>
      <c r="D33" s="304" t="s">
        <v>1355</v>
      </c>
      <c r="E33" s="304" t="str">
        <f>CONCATENATE(D33&amp;A33&amp;B33)</f>
        <v>.jpeg,ICON,</v>
      </c>
      <c r="F33" s="161" t="str">
        <f t="shared" ref="F33:F40" si="0">CONCATENATE(D33&amp;A33&amp;C33)</f>
        <v>.jpeg,$(AppPath),</v>
      </c>
      <c r="H33" s="304" t="s">
        <v>4418</v>
      </c>
    </row>
    <row r="34" spans="1:8">
      <c r="A34" s="304" t="s">
        <v>4744</v>
      </c>
      <c r="B34" s="304" t="s">
        <v>4813</v>
      </c>
      <c r="C34" s="304" t="s">
        <v>4814</v>
      </c>
      <c r="D34" s="304" t="s">
        <v>1355</v>
      </c>
      <c r="E34" s="304" t="str">
        <f t="shared" ref="E34:E40" si="1">CONCATENATE(D34&amp;A34&amp;B34)</f>
        <v>.jpg,ICON,</v>
      </c>
      <c r="F34" s="161" t="str">
        <f t="shared" si="0"/>
        <v>.jpg,$(AppPath),</v>
      </c>
      <c r="H34" s="304" t="s">
        <v>4518</v>
      </c>
    </row>
    <row r="35" spans="1:8">
      <c r="A35" s="304" t="s">
        <v>4746</v>
      </c>
      <c r="B35" s="304" t="s">
        <v>4813</v>
      </c>
      <c r="C35" s="304" t="s">
        <v>4814</v>
      </c>
      <c r="D35" s="304" t="s">
        <v>1355</v>
      </c>
      <c r="E35" s="304" t="str">
        <f t="shared" si="1"/>
        <v>.bmp,ICON,</v>
      </c>
      <c r="F35" s="161" t="str">
        <f t="shared" si="0"/>
        <v>.bmp,$(AppPath),</v>
      </c>
    </row>
    <row r="36" spans="1:8">
      <c r="A36" s="304" t="s">
        <v>4754</v>
      </c>
      <c r="B36" s="304" t="s">
        <v>4813</v>
      </c>
      <c r="C36" s="304" t="s">
        <v>4814</v>
      </c>
      <c r="D36" s="304" t="s">
        <v>1355</v>
      </c>
      <c r="E36" s="304" t="str">
        <f t="shared" si="1"/>
        <v>.ico,ICON,</v>
      </c>
      <c r="F36" s="161" t="str">
        <f t="shared" si="0"/>
        <v>.ico,$(AppPath),</v>
      </c>
    </row>
    <row r="37" spans="1:8">
      <c r="A37" s="304" t="s">
        <v>4768</v>
      </c>
      <c r="B37" s="304" t="s">
        <v>4813</v>
      </c>
      <c r="C37" s="304" t="s">
        <v>4814</v>
      </c>
      <c r="D37" s="304" t="s">
        <v>1355</v>
      </c>
      <c r="E37" s="304" t="str">
        <f t="shared" si="1"/>
        <v>.png,ICON,</v>
      </c>
      <c r="F37" s="161" t="str">
        <f t="shared" si="0"/>
        <v>.png,$(AppPath),</v>
      </c>
    </row>
    <row r="38" spans="1:8">
      <c r="A38" s="304" t="s">
        <v>4780</v>
      </c>
      <c r="B38" s="304" t="s">
        <v>4815</v>
      </c>
      <c r="C38" s="304" t="s">
        <v>4814</v>
      </c>
      <c r="D38" s="304" t="s">
        <v>1355</v>
      </c>
      <c r="E38" s="304" t="str">
        <f t="shared" si="1"/>
        <v>.xlsx,Template,</v>
      </c>
      <c r="F38" s="161" t="str">
        <f t="shared" si="0"/>
        <v>.xlsx,$(AppPath),</v>
      </c>
    </row>
    <row r="39" spans="1:8">
      <c r="A39" s="304" t="s">
        <v>4790</v>
      </c>
      <c r="B39" s="304" t="s">
        <v>4815</v>
      </c>
      <c r="C39" s="304" t="s">
        <v>4814</v>
      </c>
      <c r="D39" s="304" t="s">
        <v>1355</v>
      </c>
      <c r="E39" s="304" t="str">
        <f t="shared" si="1"/>
        <v>.xlsm,Template,</v>
      </c>
      <c r="F39" s="161" t="str">
        <f t="shared" si="0"/>
        <v>.xlsm,$(AppPath),</v>
      </c>
    </row>
    <row r="40" spans="1:8">
      <c r="A40" s="304" t="s">
        <v>4795</v>
      </c>
      <c r="B40" s="304" t="s">
        <v>4815</v>
      </c>
      <c r="C40" s="304" t="s">
        <v>4814</v>
      </c>
      <c r="D40" s="304" t="s">
        <v>1355</v>
      </c>
      <c r="E40" s="304" t="str">
        <f t="shared" si="1"/>
        <v>.xls,Template,</v>
      </c>
      <c r="F40" s="161" t="str">
        <f t="shared" si="0"/>
        <v>.xls,$(AppPath),</v>
      </c>
    </row>
    <row r="42" spans="1:8">
      <c r="C42" s="304" t="s">
        <v>4167</v>
      </c>
      <c r="D42" s="304">
        <f>LEN(C42)</f>
        <v>65</v>
      </c>
    </row>
    <row r="43" spans="1:8">
      <c r="C43" s="304" t="s">
        <v>4168</v>
      </c>
      <c r="D43" s="304">
        <f>LEN(C43)</f>
        <v>49</v>
      </c>
    </row>
  </sheetData>
  <autoFilter ref="A1:E30" xr:uid="{39E4A318-A951-4346-98D8-34389888B73A}">
    <filterColumn colId="3">
      <filters>
        <filter val="Missing Files"/>
        <filter val="SARAL"/>
      </filters>
    </filterColumn>
    <sortState xmlns:xlrd2="http://schemas.microsoft.com/office/spreadsheetml/2017/richdata2" ref="A12:E31">
      <sortCondition ref="B1:B3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E49C6-F984-4263-B189-7FF09933DAD0}">
  <sheetPr codeName="Sheet14"/>
  <dimension ref="A1:AB105"/>
  <sheetViews>
    <sheetView workbookViewId="0">
      <pane xSplit="2" ySplit="3" topLeftCell="AB23" activePane="bottomRight" state="frozen"/>
      <selection pane="topRight" activeCell="C1" sqref="C1"/>
      <selection pane="bottomLeft" activeCell="A2" sqref="A2"/>
      <selection pane="bottomRight" activeCell="AB26" sqref="AB26"/>
    </sheetView>
  </sheetViews>
  <sheetFormatPr defaultRowHeight="15" outlineLevelCol="1"/>
  <cols>
    <col min="1" max="1" width="7.85546875" style="241" bestFit="1" customWidth="1"/>
    <col min="2" max="2" width="10.85546875" style="304" bestFit="1" customWidth="1"/>
    <col min="3" max="3" width="58.7109375" style="304" bestFit="1" customWidth="1"/>
    <col min="4" max="4" width="54.85546875" style="304" bestFit="1" customWidth="1"/>
    <col min="5" max="5" width="51.5703125" style="304" bestFit="1" customWidth="1"/>
    <col min="6" max="6" width="54.85546875" style="304" bestFit="1" customWidth="1"/>
    <col min="7" max="7" width="50.5703125" style="304" bestFit="1" customWidth="1"/>
    <col min="8" max="8" width="52.85546875" style="304" bestFit="1" customWidth="1"/>
    <col min="9" max="9" width="35.42578125" style="304" bestFit="1" customWidth="1"/>
    <col min="10" max="10" width="10.42578125" style="304" bestFit="1" customWidth="1"/>
    <col min="11" max="11" width="8.42578125" style="304" bestFit="1" customWidth="1"/>
    <col min="12" max="12" width="27.7109375" style="304" bestFit="1" customWidth="1"/>
    <col min="13" max="13" width="10.42578125" style="304" hidden="1" customWidth="1" outlineLevel="1"/>
    <col min="14" max="27" width="9.140625" style="304" hidden="1" customWidth="1" outlineLevel="1"/>
    <col min="28" max="28" width="169.140625" style="304" customWidth="1" collapsed="1"/>
    <col min="29" max="16384" width="9.140625" style="304"/>
  </cols>
  <sheetData>
    <row r="1" spans="1:28">
      <c r="AB1" s="304" t="s">
        <v>3029</v>
      </c>
    </row>
    <row r="2" spans="1:28">
      <c r="AB2" s="304" t="s">
        <v>3034</v>
      </c>
    </row>
    <row r="3" spans="1:28">
      <c r="A3" s="241" t="s">
        <v>19</v>
      </c>
      <c r="B3" s="304" t="s">
        <v>1915</v>
      </c>
      <c r="C3" s="304" t="s">
        <v>2992</v>
      </c>
      <c r="D3" s="304" t="s">
        <v>2993</v>
      </c>
      <c r="E3" s="304" t="s">
        <v>2994</v>
      </c>
      <c r="F3" s="304" t="s">
        <v>2995</v>
      </c>
      <c r="G3" s="304" t="s">
        <v>2996</v>
      </c>
      <c r="H3" s="304" t="s">
        <v>2997</v>
      </c>
      <c r="I3" s="304" t="s">
        <v>2998</v>
      </c>
      <c r="J3" s="304" t="s">
        <v>1916</v>
      </c>
      <c r="K3" s="304" t="s">
        <v>1917</v>
      </c>
      <c r="L3" s="304" t="s">
        <v>2999</v>
      </c>
      <c r="M3" s="304" t="s">
        <v>1915</v>
      </c>
      <c r="AB3" s="414" t="s">
        <v>3033</v>
      </c>
    </row>
    <row r="4" spans="1:28">
      <c r="A4" s="241" t="s">
        <v>135</v>
      </c>
      <c r="B4" s="467" t="str">
        <f t="shared" ref="B4:B35" si="0">TEXT(M4,"00")</f>
        <v>01</v>
      </c>
      <c r="C4" s="467" t="s">
        <v>832</v>
      </c>
      <c r="D4" s="467" t="s">
        <v>833</v>
      </c>
      <c r="E4" s="467" t="s">
        <v>834</v>
      </c>
      <c r="F4" s="467" t="s">
        <v>835</v>
      </c>
      <c r="G4" s="467" t="s">
        <v>836</v>
      </c>
      <c r="H4" s="467" t="s">
        <v>3018</v>
      </c>
      <c r="I4" s="467"/>
      <c r="J4" s="213" t="s">
        <v>3603</v>
      </c>
      <c r="K4" s="304" t="s">
        <v>797</v>
      </c>
      <c r="L4" s="304" t="s">
        <v>64</v>
      </c>
      <c r="M4" s="467">
        <v>1</v>
      </c>
      <c r="AB4" s="243" t="str">
        <f>CONCATENATE(AB$1,AB$2,"'",A4,"' AND VchType='",B4,"') Print 'Exist' ELSE ",AB$3,"'",A4,"','",B4,"','",C4,"','",D4,"','",E4,"','",F4,"','",G4,"','",H4,"','",I4,"','",J4,"','",K4,"','",L4,"')")</f>
        <v xml:space="preserve">   cnDatabase.Execute "IF EXISTS (SELECT *FROM CompChild WHERE Code='000001' AND VchType='01') Print 'Exist' ELSE Insert Into CompChild VALUES ('000001','01','1. Please send two copies of invoice.','2. Please notify us immediately if ','you are unable to ship as specified.','3. Enter this order in accordance, with the price,terms, ','delivery method and specification Listed above.','4. All disputes are subject to Our Jurisdiction Only','','" &amp; CompAlias &amp; "'+'/Pur/','/20-21','Purchase')</v>
      </c>
    </row>
    <row r="5" spans="1:28">
      <c r="A5" s="241" t="s">
        <v>135</v>
      </c>
      <c r="B5" s="467" t="str">
        <f t="shared" si="0"/>
        <v>02</v>
      </c>
      <c r="C5" s="467" t="s">
        <v>832</v>
      </c>
      <c r="D5" s="467" t="s">
        <v>833</v>
      </c>
      <c r="E5" s="467" t="s">
        <v>834</v>
      </c>
      <c r="F5" s="467" t="s">
        <v>835</v>
      </c>
      <c r="G5" s="467" t="s">
        <v>836</v>
      </c>
      <c r="H5" s="467" t="s">
        <v>3018</v>
      </c>
      <c r="I5" s="467"/>
      <c r="J5" s="213" t="s">
        <v>3604</v>
      </c>
      <c r="K5" s="304" t="s">
        <v>797</v>
      </c>
      <c r="L5" s="304" t="s">
        <v>104</v>
      </c>
      <c r="M5" s="467">
        <v>2</v>
      </c>
      <c r="AB5" s="243" t="str">
        <f t="shared" ref="AB5:AB68" si="1">CONCATENATE(AB$1,AB$2,"'",A5,"' AND VchType='",B5,"') Print 'Exist' ELSE ",AB$3,"'",A5,"','",B5,"','",C5,"','",D5,"','",E5,"','",F5,"','",G5,"','",H5,"','",I5,"','",J5,"','",K5,"','",L5,"')")</f>
        <v xml:space="preserve">   cnDatabase.Execute "IF EXISTS (SELECT *FROM CompChild WHERE Code='000001' AND VchType='02') Print 'Exist' ELSE Insert Into CompChild VALUES ('000001','02','1. Please send two copies of invoice.','2. Please notify us immediately if ','you are unable to ship as specified.','3. Enter this order in accordance, with the price,terms, ','delivery method and specification Listed above.','4. All disputes are subject to Our Jurisdiction Only','','" &amp; CompAlias &amp; "'+'/PR/','/20-21','Purchase Return')</v>
      </c>
    </row>
    <row r="6" spans="1:28">
      <c r="A6" s="241" t="s">
        <v>135</v>
      </c>
      <c r="B6" s="467" t="str">
        <f t="shared" si="0"/>
        <v>03</v>
      </c>
      <c r="C6" s="467" t="s">
        <v>3019</v>
      </c>
      <c r="D6" s="467" t="s">
        <v>3000</v>
      </c>
      <c r="E6" s="467" t="s">
        <v>3001</v>
      </c>
      <c r="F6" s="467" t="s">
        <v>3002</v>
      </c>
      <c r="G6" s="467" t="s">
        <v>806</v>
      </c>
      <c r="H6" s="467"/>
      <c r="I6" s="467"/>
      <c r="J6" s="213" t="s">
        <v>3605</v>
      </c>
      <c r="K6" s="304" t="s">
        <v>797</v>
      </c>
      <c r="L6" s="304" t="s">
        <v>105</v>
      </c>
      <c r="M6" s="467">
        <v>3</v>
      </c>
      <c r="AB6" s="243" t="str">
        <f t="shared" si="1"/>
        <v xml:space="preserve">   cnDatabase.Execute "IF EXISTS (SELECT *FROM CompChild WHERE Code='000001' AND VchType='03') Print 'Exist' ELSE Insert Into CompChild VALUES ('000001','03','1. All disputes are subject to Our Jurisdiction Only','2. Rejection, if any shall be informed within one week from','the date of receipt in writing giving reason of rejection.','3. Please, Receive Following Goods in Good Condition.','after 7 days of the date of this Bill','','','" &amp; CompAlias &amp; "'+'/SR/','/20-21','Sale Return')</v>
      </c>
    </row>
    <row r="7" spans="1:28">
      <c r="A7" s="241" t="s">
        <v>135</v>
      </c>
      <c r="B7" s="467" t="str">
        <f t="shared" si="0"/>
        <v>04</v>
      </c>
      <c r="C7" s="467" t="s">
        <v>800</v>
      </c>
      <c r="D7" s="467" t="s">
        <v>801</v>
      </c>
      <c r="E7" s="467" t="s">
        <v>3020</v>
      </c>
      <c r="F7" s="467" t="s">
        <v>803</v>
      </c>
      <c r="G7" s="467" t="s">
        <v>804</v>
      </c>
      <c r="H7" s="467" t="s">
        <v>805</v>
      </c>
      <c r="I7" s="467" t="s">
        <v>806</v>
      </c>
      <c r="J7" s="213" t="s">
        <v>3606</v>
      </c>
      <c r="K7" s="304" t="s">
        <v>797</v>
      </c>
      <c r="L7" s="304" t="s">
        <v>65</v>
      </c>
      <c r="M7" s="467">
        <v>4</v>
      </c>
      <c r="AB7" s="243" t="str">
        <f t="shared" si="1"/>
        <v xml:space="preserve">   cnDatabase.Execute "IF EXISTS (SELECT *FROM CompChild WHERE Code='000001' AND VchType='04') Print 'Exist' ELSE Insert Into CompChild VALUES ('000001','04','1.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"'+'/Sale/','/20-21','Sale')</v>
      </c>
    </row>
    <row r="8" spans="1:28">
      <c r="A8" s="241" t="s">
        <v>135</v>
      </c>
      <c r="B8" s="467" t="str">
        <f t="shared" si="0"/>
        <v>05</v>
      </c>
      <c r="C8" s="467" t="s">
        <v>832</v>
      </c>
      <c r="D8" s="467" t="s">
        <v>833</v>
      </c>
      <c r="E8" s="467" t="s">
        <v>834</v>
      </c>
      <c r="F8" s="467" t="s">
        <v>835</v>
      </c>
      <c r="G8" s="467" t="s">
        <v>836</v>
      </c>
      <c r="H8" s="467" t="s">
        <v>3018</v>
      </c>
      <c r="I8" s="467"/>
      <c r="J8" s="213" t="s">
        <v>3607</v>
      </c>
      <c r="K8" s="304" t="s">
        <v>797</v>
      </c>
      <c r="L8" s="304" t="s">
        <v>106</v>
      </c>
      <c r="M8" s="467">
        <v>5</v>
      </c>
      <c r="AB8" s="243" t="str">
        <f t="shared" si="1"/>
        <v xml:space="preserve">   cnDatabase.Execute "IF EXISTS (SELECT *FROM CompChild WHERE Code='000001' AND VchType='05') Print 'Exist' ELSE Insert Into CompChild VALUES ('000001','05','1. Please send two copies of invoice.','2. Please notify us immediately if ','you are unable to ship as specified.','3. Enter this order in accordance, with the price,terms, ','delivery method and specification Listed above.','4. All disputes are subject to Our Jurisdiction Only','','" &amp; CompAlias &amp; "'+'/PC/','/20-21','Purchase Challan IN')</v>
      </c>
    </row>
    <row r="9" spans="1:28">
      <c r="A9" s="241" t="s">
        <v>135</v>
      </c>
      <c r="B9" s="467" t="str">
        <f t="shared" si="0"/>
        <v>06</v>
      </c>
      <c r="C9" s="467"/>
      <c r="D9" s="467"/>
      <c r="E9" s="467"/>
      <c r="F9" s="467"/>
      <c r="G9" s="467"/>
      <c r="H9" s="467"/>
      <c r="I9" s="467"/>
      <c r="J9" s="213" t="s">
        <v>3608</v>
      </c>
      <c r="K9" s="304" t="s">
        <v>797</v>
      </c>
      <c r="L9" s="304" t="s">
        <v>107</v>
      </c>
      <c r="M9" s="467">
        <v>6</v>
      </c>
      <c r="AB9" s="243" t="str">
        <f t="shared" si="1"/>
        <v xml:space="preserve">   cnDatabase.Execute "IF EXISTS (SELECT *FROM CompChild WHERE Code='000001' AND VchType='06') Print 'Exist' ELSE Insert Into CompChild VALUES ('000001','06','','','','','','','','" &amp; CompAlias &amp; "'+'/PRC/','/20-21','Purchase Challan Out')</v>
      </c>
    </row>
    <row r="10" spans="1:28">
      <c r="A10" s="241" t="s">
        <v>135</v>
      </c>
      <c r="B10" s="467" t="str">
        <f t="shared" si="0"/>
        <v>07</v>
      </c>
      <c r="C10" s="468" t="s">
        <v>800</v>
      </c>
      <c r="D10" s="468" t="s">
        <v>801</v>
      </c>
      <c r="E10" s="468" t="s">
        <v>3020</v>
      </c>
      <c r="F10" s="468" t="s">
        <v>803</v>
      </c>
      <c r="G10" s="468" t="s">
        <v>804</v>
      </c>
      <c r="H10" s="468" t="s">
        <v>805</v>
      </c>
      <c r="I10" s="468" t="s">
        <v>806</v>
      </c>
      <c r="J10" s="213" t="s">
        <v>3609</v>
      </c>
      <c r="K10" s="304" t="s">
        <v>797</v>
      </c>
      <c r="L10" s="304" t="s">
        <v>108</v>
      </c>
      <c r="M10" s="468">
        <v>7</v>
      </c>
      <c r="AB10" s="243" t="str">
        <f t="shared" si="1"/>
        <v xml:space="preserve">   cnDatabase.Execute "IF EXISTS (SELECT *FROM CompChild WHERE Code='000001' AND VchType='07') Print 'Exist' ELSE Insert Into CompChild VALUES ('000001','07','1.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"'+'/SRC/','/20-21','Sale Challan IN')</v>
      </c>
    </row>
    <row r="11" spans="1:28">
      <c r="A11" s="241" t="s">
        <v>135</v>
      </c>
      <c r="B11" s="467" t="str">
        <f t="shared" si="0"/>
        <v>08</v>
      </c>
      <c r="C11" s="467" t="s">
        <v>800</v>
      </c>
      <c r="D11" s="467" t="s">
        <v>801</v>
      </c>
      <c r="E11" s="467" t="s">
        <v>3020</v>
      </c>
      <c r="F11" s="467" t="s">
        <v>803</v>
      </c>
      <c r="G11" s="467" t="s">
        <v>804</v>
      </c>
      <c r="H11" s="467" t="s">
        <v>805</v>
      </c>
      <c r="I11" s="467" t="s">
        <v>806</v>
      </c>
      <c r="J11" s="213" t="s">
        <v>3610</v>
      </c>
      <c r="K11" s="304" t="s">
        <v>797</v>
      </c>
      <c r="L11" s="304" t="s">
        <v>109</v>
      </c>
      <c r="M11" s="467">
        <v>8</v>
      </c>
      <c r="AB11" s="243" t="str">
        <f t="shared" si="1"/>
        <v xml:space="preserve">   cnDatabase.Execute "IF EXISTS (SELECT *FROM CompChild WHERE Code='000001' AND VchType='08') Print 'Exist' ELSE Insert Into CompChild VALUES ('000001','08','1.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Challan Out')</v>
      </c>
    </row>
    <row r="12" spans="1:28">
      <c r="A12" s="241" t="s">
        <v>135</v>
      </c>
      <c r="B12" s="467" t="str">
        <f t="shared" si="0"/>
        <v>09</v>
      </c>
      <c r="C12" s="467" t="s">
        <v>800</v>
      </c>
      <c r="D12" s="467" t="s">
        <v>801</v>
      </c>
      <c r="E12" s="467" t="s">
        <v>3020</v>
      </c>
      <c r="F12" s="467" t="s">
        <v>803</v>
      </c>
      <c r="G12" s="467" t="s">
        <v>804</v>
      </c>
      <c r="H12" s="467" t="s">
        <v>805</v>
      </c>
      <c r="I12" s="467" t="s">
        <v>806</v>
      </c>
      <c r="J12" s="213" t="s">
        <v>3611</v>
      </c>
      <c r="K12" s="304" t="s">
        <v>797</v>
      </c>
      <c r="L12" s="153" t="s">
        <v>1694</v>
      </c>
      <c r="M12" s="467">
        <v>9</v>
      </c>
      <c r="AB12" s="243" t="str">
        <f t="shared" si="1"/>
        <v xml:space="preserve">   cnDatabase.Execute "IF EXISTS (SELECT *FROM CompChild WHERE Code='000001' AND VchType='09') Print 'Exist' ELSE Insert Into CompChild VALUES ('000001','09','1.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"'+'/SJ/','/20-21','Sale Jobwork')</v>
      </c>
    </row>
    <row r="13" spans="1:28">
      <c r="A13" s="241" t="s">
        <v>135</v>
      </c>
      <c r="B13" s="467" t="str">
        <f t="shared" si="0"/>
        <v>10</v>
      </c>
      <c r="C13" s="467" t="s">
        <v>800</v>
      </c>
      <c r="D13" s="467" t="s">
        <v>801</v>
      </c>
      <c r="E13" s="467" t="s">
        <v>3020</v>
      </c>
      <c r="F13" s="467" t="s">
        <v>803</v>
      </c>
      <c r="G13" s="467" t="s">
        <v>804</v>
      </c>
      <c r="H13" s="467" t="s">
        <v>805</v>
      </c>
      <c r="I13" s="467" t="s">
        <v>806</v>
      </c>
      <c r="J13" s="213" t="s">
        <v>3610</v>
      </c>
      <c r="K13" s="304" t="s">
        <v>797</v>
      </c>
      <c r="L13" s="153" t="s">
        <v>1695</v>
      </c>
      <c r="M13" s="467">
        <v>10</v>
      </c>
      <c r="AB13" s="243" t="str">
        <f t="shared" si="1"/>
        <v xml:space="preserve">   cnDatabase.Execute "IF EXISTS (SELECT *FROM CompChild WHERE Code='000001' AND VchType='10') Print 'Exist' ELSE Insert Into CompChild VALUES ('000001','10','1.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Jobwork Unit Cost')</v>
      </c>
    </row>
    <row r="14" spans="1:28">
      <c r="A14" s="241" t="s">
        <v>135</v>
      </c>
      <c r="B14" s="467" t="str">
        <f t="shared" si="0"/>
        <v>11</v>
      </c>
      <c r="C14" s="304" t="s">
        <v>800</v>
      </c>
      <c r="D14" s="304" t="s">
        <v>801</v>
      </c>
      <c r="E14" s="304" t="s">
        <v>3020</v>
      </c>
      <c r="F14" s="304" t="s">
        <v>803</v>
      </c>
      <c r="G14" s="304" t="s">
        <v>804</v>
      </c>
      <c r="H14" s="304" t="s">
        <v>805</v>
      </c>
      <c r="I14" s="304" t="s">
        <v>806</v>
      </c>
      <c r="J14" s="213" t="s">
        <v>3612</v>
      </c>
      <c r="K14" s="304" t="s">
        <v>797</v>
      </c>
      <c r="L14" s="304" t="s">
        <v>463</v>
      </c>
      <c r="M14" s="304">
        <v>11</v>
      </c>
      <c r="AB14" s="243" t="str">
        <f t="shared" si="1"/>
        <v xml:space="preserve">   cnDatabase.Execute "IF EXISTS (SELECT *FROM CompChild WHERE Code='000001' AND VchType='11') Print 'Exist' ELSE Insert Into CompChild VALUES ('000001','11','1.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"'+'/DN/','/20-21','Challan Revesal IN')</v>
      </c>
    </row>
    <row r="15" spans="1:28">
      <c r="A15" s="241" t="s">
        <v>135</v>
      </c>
      <c r="B15" s="467" t="str">
        <f t="shared" si="0"/>
        <v>12</v>
      </c>
      <c r="C15" s="304" t="s">
        <v>800</v>
      </c>
      <c r="D15" s="304" t="s">
        <v>801</v>
      </c>
      <c r="E15" s="304" t="s">
        <v>1697</v>
      </c>
      <c r="F15" s="304" t="s">
        <v>803</v>
      </c>
      <c r="G15" s="304" t="s">
        <v>804</v>
      </c>
      <c r="H15" s="304" t="s">
        <v>805</v>
      </c>
      <c r="I15" s="304" t="s">
        <v>806</v>
      </c>
      <c r="J15" s="213" t="s">
        <v>3624</v>
      </c>
      <c r="K15" s="304" t="s">
        <v>797</v>
      </c>
      <c r="L15" s="304" t="s">
        <v>464</v>
      </c>
      <c r="M15" s="304">
        <v>12</v>
      </c>
      <c r="AB15" s="243" t="str">
        <f t="shared" si="1"/>
        <v xml:space="preserve">   cnDatabase.Execute "IF EXISTS (SELECT *FROM CompChild WHERE Code='000001' AND VchType='12') Print 'Exist' ELSE Insert Into CompChild VALUES ('000001','12','1.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"'+'/PU/','/20-21','Challan Revesal Out')</v>
      </c>
    </row>
    <row r="16" spans="1:28">
      <c r="A16" s="241" t="s">
        <v>135</v>
      </c>
      <c r="B16" s="467" t="str">
        <f t="shared" si="0"/>
        <v>13</v>
      </c>
      <c r="C16" s="304" t="s">
        <v>800</v>
      </c>
      <c r="D16" s="304" t="s">
        <v>801</v>
      </c>
      <c r="E16" s="304" t="s">
        <v>3020</v>
      </c>
      <c r="F16" s="304" t="s">
        <v>803</v>
      </c>
      <c r="G16" s="304" t="s">
        <v>804</v>
      </c>
      <c r="H16" s="304" t="s">
        <v>805</v>
      </c>
      <c r="I16" s="304" t="s">
        <v>806</v>
      </c>
      <c r="J16" s="213" t="s">
        <v>3610</v>
      </c>
      <c r="K16" s="304" t="s">
        <v>797</v>
      </c>
      <c r="L16" s="304" t="s">
        <v>466</v>
      </c>
      <c r="M16" s="304">
        <v>13</v>
      </c>
      <c r="AB16" s="243" t="str">
        <f t="shared" si="1"/>
        <v xml:space="preserve">   cnDatabase.Execute "IF EXISTS (SELECT *FROM CompChild WHERE Code='000001' AND VchType='13') Print 'Exist' ELSE Insert Into CompChild VALUES ('000001','13','1.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IN')</v>
      </c>
    </row>
    <row r="17" spans="1:28">
      <c r="A17" s="241" t="s">
        <v>135</v>
      </c>
      <c r="B17" s="467" t="str">
        <f t="shared" si="0"/>
        <v>14</v>
      </c>
      <c r="C17" s="304" t="s">
        <v>800</v>
      </c>
      <c r="D17" s="304" t="s">
        <v>801</v>
      </c>
      <c r="E17" s="304" t="s">
        <v>3020</v>
      </c>
      <c r="F17" s="304" t="s">
        <v>803</v>
      </c>
      <c r="G17" s="304" t="s">
        <v>804</v>
      </c>
      <c r="H17" s="304" t="s">
        <v>805</v>
      </c>
      <c r="I17" s="304" t="s">
        <v>806</v>
      </c>
      <c r="J17" s="213" t="s">
        <v>3610</v>
      </c>
      <c r="K17" s="304" t="s">
        <v>797</v>
      </c>
      <c r="L17" s="304" t="s">
        <v>468</v>
      </c>
      <c r="M17" s="304">
        <v>14</v>
      </c>
      <c r="AB17" s="243" t="str">
        <f t="shared" si="1"/>
        <v xml:space="preserve">   cnDatabase.Execute "IF EXISTS (SELECT *FROM CompChild WHERE Code='000001' AND VchType='14') Print 'Exist' ELSE Insert Into CompChild VALUES ('000001','14','1.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OUT')</v>
      </c>
    </row>
    <row r="18" spans="1:28">
      <c r="A18" s="241" t="s">
        <v>135</v>
      </c>
      <c r="B18" s="467" t="str">
        <f t="shared" si="0"/>
        <v>15</v>
      </c>
      <c r="C18" s="304" t="s">
        <v>800</v>
      </c>
      <c r="D18" s="304" t="s">
        <v>801</v>
      </c>
      <c r="E18" s="304" t="s">
        <v>3020</v>
      </c>
      <c r="F18" s="304" t="s">
        <v>803</v>
      </c>
      <c r="G18" s="304" t="s">
        <v>804</v>
      </c>
      <c r="H18" s="304" t="s">
        <v>805</v>
      </c>
      <c r="I18" s="304" t="s">
        <v>806</v>
      </c>
      <c r="J18" s="213" t="s">
        <v>3610</v>
      </c>
      <c r="K18" s="304" t="s">
        <v>797</v>
      </c>
      <c r="L18" s="304" t="s">
        <v>467</v>
      </c>
      <c r="M18" s="304">
        <v>15</v>
      </c>
      <c r="AB18" s="243" t="str">
        <f t="shared" si="1"/>
        <v xml:space="preserve">   cnDatabase.Execute "IF EXISTS (SELECT *FROM CompChild WHERE Code='000001' AND VchType='15') Print 'Exist' ELSE Insert Into CompChild VALUES ('000001','15','1.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IN')</v>
      </c>
    </row>
    <row r="19" spans="1:28">
      <c r="A19" s="241" t="s">
        <v>135</v>
      </c>
      <c r="B19" s="467" t="str">
        <f t="shared" si="0"/>
        <v>16</v>
      </c>
      <c r="C19" s="304" t="s">
        <v>800</v>
      </c>
      <c r="D19" s="304" t="s">
        <v>801</v>
      </c>
      <c r="E19" s="304" t="s">
        <v>3020</v>
      </c>
      <c r="F19" s="304" t="s">
        <v>803</v>
      </c>
      <c r="G19" s="304" t="s">
        <v>804</v>
      </c>
      <c r="H19" s="304" t="s">
        <v>805</v>
      </c>
      <c r="I19" s="304" t="s">
        <v>806</v>
      </c>
      <c r="J19" s="213" t="s">
        <v>3610</v>
      </c>
      <c r="K19" s="304" t="s">
        <v>797</v>
      </c>
      <c r="L19" s="304" t="s">
        <v>472</v>
      </c>
      <c r="M19" s="304">
        <v>16</v>
      </c>
      <c r="AB19" s="243" t="str">
        <f t="shared" si="1"/>
        <v xml:space="preserve">   cnDatabase.Execute "IF EXISTS (SELECT *FROM CompChild WHERE Code='000001' AND VchType='16') Print 'Exist' ELSE Insert Into CompChild VALUES ('000001','16','1.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IOUT')</v>
      </c>
    </row>
    <row r="20" spans="1:28">
      <c r="A20" s="241" t="s">
        <v>135</v>
      </c>
      <c r="B20" s="467" t="str">
        <f t="shared" si="0"/>
        <v>17</v>
      </c>
      <c r="C20" s="467" t="s">
        <v>3014</v>
      </c>
      <c r="D20" s="467" t="s">
        <v>3015</v>
      </c>
      <c r="E20" s="469" t="s">
        <v>3003</v>
      </c>
      <c r="F20" s="469" t="s">
        <v>3004</v>
      </c>
      <c r="G20" s="469" t="s">
        <v>3005</v>
      </c>
      <c r="H20" s="467" t="s">
        <v>3006</v>
      </c>
      <c r="I20" s="467" t="s">
        <v>3007</v>
      </c>
      <c r="J20" s="213" t="s">
        <v>3613</v>
      </c>
      <c r="K20" s="304" t="s">
        <v>797</v>
      </c>
      <c r="L20" s="304" t="s">
        <v>474</v>
      </c>
      <c r="M20" s="467">
        <v>17</v>
      </c>
      <c r="AB20" s="243" t="str">
        <f t="shared" si="1"/>
        <v xml:space="preserve">   cnDatabase.Execute "IF EXISTS (SELECT *FROM CompChild WHERE Code='000001' AND VchType='17') Print 'Exist' ELSE Insert Into CompChild VALUES ('000001','17','1. The Deliverables shall be delivered or performed on the ','date and at the place specified in the Purchase Order.','2. Prices shall be as specified in the  Purchase  Order.','3. No increase in price shall be made or accepted unless ',' agreed in writing by Accenture.','4. The  Deliverables must conform in all respects with the','   Specifications and must be of sound.','" &amp; CompAlias &amp; "'+'/PO/','/20-21','Purchase Order')</v>
      </c>
    </row>
    <row r="21" spans="1:28">
      <c r="A21" s="241" t="s">
        <v>135</v>
      </c>
      <c r="B21" s="467" t="str">
        <f t="shared" si="0"/>
        <v>18</v>
      </c>
      <c r="C21" s="467" t="s">
        <v>800</v>
      </c>
      <c r="D21" s="467" t="s">
        <v>801</v>
      </c>
      <c r="E21" s="467" t="s">
        <v>3020</v>
      </c>
      <c r="F21" s="467" t="s">
        <v>803</v>
      </c>
      <c r="G21" s="467" t="s">
        <v>804</v>
      </c>
      <c r="H21" s="467" t="s">
        <v>805</v>
      </c>
      <c r="I21" s="467" t="s">
        <v>806</v>
      </c>
      <c r="J21" s="213" t="s">
        <v>3614</v>
      </c>
      <c r="K21" s="304" t="s">
        <v>797</v>
      </c>
      <c r="L21" s="304" t="s">
        <v>475</v>
      </c>
      <c r="M21" s="467">
        <v>18</v>
      </c>
      <c r="AB21" s="243" t="str">
        <f t="shared" si="1"/>
        <v xml:space="preserve">   cnDatabase.Execute "IF EXISTS (SELECT *FROM CompChild WHERE Code='000001' AND VchType='18') Print 'Exist' ELSE Insert Into CompChild VALUES ('000001','18','1.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"'+'/SO/','/20-21','Sale Order')</v>
      </c>
    </row>
    <row r="22" spans="1:28">
      <c r="A22" s="241" t="s">
        <v>135</v>
      </c>
      <c r="B22" s="467" t="str">
        <f t="shared" si="0"/>
        <v>19</v>
      </c>
      <c r="C22" s="304" t="s">
        <v>800</v>
      </c>
      <c r="D22" s="304" t="s">
        <v>801</v>
      </c>
      <c r="E22" s="304" t="s">
        <v>3020</v>
      </c>
      <c r="F22" s="304" t="s">
        <v>803</v>
      </c>
      <c r="G22" s="304" t="s">
        <v>804</v>
      </c>
      <c r="H22" s="304" t="s">
        <v>805</v>
      </c>
      <c r="I22" s="304" t="s">
        <v>806</v>
      </c>
      <c r="J22" s="213" t="s">
        <v>3615</v>
      </c>
      <c r="K22" s="304" t="s">
        <v>797</v>
      </c>
      <c r="L22" s="304" t="s">
        <v>501</v>
      </c>
      <c r="M22" s="304">
        <v>19</v>
      </c>
      <c r="AB22" s="243" t="str">
        <f t="shared" si="1"/>
        <v xml:space="preserve">   cnDatabase.Execute "IF EXISTS (SELECT *FROM CompChild WHERE Code='000001' AND VchType='19') Print 'Exist' ELSE Insert Into CompChild VALUES ('000001','19','1.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"'+'/ST/','/20-21','Stock Tranfer')</v>
      </c>
    </row>
    <row r="23" spans="1:28">
      <c r="A23" s="241" t="s">
        <v>135</v>
      </c>
      <c r="B23" s="467" t="str">
        <f t="shared" si="0"/>
        <v>20</v>
      </c>
      <c r="J23" s="213" t="s">
        <v>3616</v>
      </c>
      <c r="K23" s="304" t="s">
        <v>797</v>
      </c>
      <c r="L23" s="304" t="s">
        <v>503</v>
      </c>
      <c r="M23" s="304">
        <v>20</v>
      </c>
      <c r="AB23" s="243" t="str">
        <f t="shared" si="1"/>
        <v xml:space="preserve">   cnDatabase.Execute "IF EXISTS (SELECT *FROM CompChild WHERE Code='000001' AND VchType='20') Print 'Exist' ELSE Insert Into CompChild VALUES ('000001','20','','','','','','','','" &amp; CompAlias &amp; "'+'/RN/','/20-21','Stock Genral')</v>
      </c>
    </row>
    <row r="24" spans="1:28">
      <c r="A24" s="241" t="s">
        <v>135</v>
      </c>
      <c r="B24" s="467" t="str">
        <f t="shared" si="0"/>
        <v>21</v>
      </c>
      <c r="C24" s="467" t="s">
        <v>800</v>
      </c>
      <c r="D24" s="467" t="s">
        <v>801</v>
      </c>
      <c r="E24" s="467" t="s">
        <v>1697</v>
      </c>
      <c r="F24" s="467" t="s">
        <v>803</v>
      </c>
      <c r="G24" s="467" t="s">
        <v>804</v>
      </c>
      <c r="H24" s="467" t="s">
        <v>805</v>
      </c>
      <c r="I24" s="467" t="s">
        <v>806</v>
      </c>
      <c r="J24" s="213" t="s">
        <v>3625</v>
      </c>
      <c r="K24" s="304" t="s">
        <v>797</v>
      </c>
      <c r="L24" s="304" t="s">
        <v>1581</v>
      </c>
      <c r="M24" s="467">
        <v>21</v>
      </c>
      <c r="AB24" s="243" t="str">
        <f t="shared" si="1"/>
        <v xml:space="preserve">   cnDatabase.Execute "IF EXISTS (SELECT *FROM CompChild WHERE Code='000001' AND VchType='21') Print 'Exist' ELSE Insert Into CompChild VALUES ('000001','21','1.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"'+'/SU/','/20-21','Promotional Sale Challan Out')</v>
      </c>
    </row>
    <row r="25" spans="1:28">
      <c r="A25" s="241" t="s">
        <v>135</v>
      </c>
      <c r="B25" s="467" t="str">
        <f t="shared" si="0"/>
        <v>22</v>
      </c>
      <c r="C25" s="304" t="s">
        <v>800</v>
      </c>
      <c r="D25" s="304" t="s">
        <v>801</v>
      </c>
      <c r="E25" s="304" t="s">
        <v>3020</v>
      </c>
      <c r="F25" s="304" t="s">
        <v>803</v>
      </c>
      <c r="G25" s="304" t="s">
        <v>804</v>
      </c>
      <c r="H25" s="304" t="s">
        <v>805</v>
      </c>
      <c r="I25" s="304" t="s">
        <v>806</v>
      </c>
      <c r="J25" s="213" t="s">
        <v>3617</v>
      </c>
      <c r="K25" s="304" t="s">
        <v>797</v>
      </c>
      <c r="L25" s="213" t="s">
        <v>3008</v>
      </c>
      <c r="M25" s="304">
        <v>22</v>
      </c>
      <c r="AB25" s="243" t="str">
        <f t="shared" si="1"/>
        <v xml:space="preserve">   cnDatabase.Execute "IF EXISTS (SELECT *FROM CompChild WHERE Code='000001' AND VchType='22') Print 'Exist' ELSE Insert Into CompChild VALUES ('000001','22','1.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"'+'/SQ/','/20-21','--')</v>
      </c>
    </row>
    <row r="26" spans="1:28">
      <c r="A26" s="241" t="s">
        <v>135</v>
      </c>
      <c r="B26" s="467" t="str">
        <f t="shared" si="0"/>
        <v>23</v>
      </c>
      <c r="C26" s="470" t="s">
        <v>3016</v>
      </c>
      <c r="D26" s="467" t="s">
        <v>3017</v>
      </c>
      <c r="E26" s="467" t="s">
        <v>3009</v>
      </c>
      <c r="F26" s="467" t="s">
        <v>3010</v>
      </c>
      <c r="G26" s="469" t="s">
        <v>3011</v>
      </c>
      <c r="H26" s="467"/>
      <c r="I26" s="467"/>
      <c r="J26" s="213" t="s">
        <v>3618</v>
      </c>
      <c r="K26" s="304" t="s">
        <v>797</v>
      </c>
      <c r="L26" s="304" t="s">
        <v>3012</v>
      </c>
      <c r="M26" s="304">
        <v>23</v>
      </c>
      <c r="AB26" s="243" t="str">
        <f t="shared" si="1"/>
        <v xml:space="preserve">   cnDatabase.Execute "IF EXISTS (SELECT *FROM CompChild WHERE Code='000001' AND VchType='23') Print 'Exist' ELSE Insert Into CompChild VALUES ('000001','23','1. The price set for in Supplier’s Quotation (“Price”) are',' in  INDIA INR.','2. All Taxes shall be paid by Customer in addition to the ',' Price.','3.  Quotation (“Prices”) are valid for 30 days only.','','','" &amp; CompAlias &amp; "'+'/QP/','/20-21','Purchase Quotation')</v>
      </c>
    </row>
    <row r="27" spans="1:28">
      <c r="A27" s="241" t="s">
        <v>135</v>
      </c>
      <c r="B27" s="467" t="str">
        <f t="shared" si="0"/>
        <v>24</v>
      </c>
      <c r="C27" s="470" t="s">
        <v>3016</v>
      </c>
      <c r="D27" s="467" t="s">
        <v>3017</v>
      </c>
      <c r="E27" s="467" t="s">
        <v>3009</v>
      </c>
      <c r="F27" s="467" t="s">
        <v>3010</v>
      </c>
      <c r="G27" s="469" t="s">
        <v>3011</v>
      </c>
      <c r="H27" s="467"/>
      <c r="I27" s="467"/>
      <c r="J27" s="213" t="s">
        <v>3619</v>
      </c>
      <c r="K27" s="304" t="s">
        <v>797</v>
      </c>
      <c r="L27" s="304" t="s">
        <v>3013</v>
      </c>
      <c r="M27" s="304">
        <v>24</v>
      </c>
      <c r="AB27" s="243" t="str">
        <f t="shared" si="1"/>
        <v xml:space="preserve">   cnDatabase.Execute "IF EXISTS (SELECT *FROM CompChild WHERE Code='000001' AND VchType='24') Print 'Exist' ELSE Insert Into CompChild VALUES ('000001','24','1. The price set for in Supplier’s Quotation (“Price”) are',' in  INDIA INR.','2. All Taxes shall be paid by Customer in addition to the ',' Price.','3.  Quotation (“Prices”) are valid for 30 days only.','','','" &amp; CompAlias &amp; "'+'/QS/','/20-21','Sales Quotation')</v>
      </c>
    </row>
    <row r="28" spans="1:28">
      <c r="A28" s="241" t="s">
        <v>135</v>
      </c>
      <c r="B28" s="467" t="str">
        <f t="shared" si="0"/>
        <v>25</v>
      </c>
      <c r="C28" s="470"/>
      <c r="D28" s="467"/>
      <c r="E28" s="467"/>
      <c r="F28" s="467"/>
      <c r="G28" s="469"/>
      <c r="H28" s="467"/>
      <c r="I28" s="467"/>
      <c r="M28" s="304">
        <v>25</v>
      </c>
      <c r="AB28" s="243" t="str">
        <f t="shared" si="1"/>
        <v xml:space="preserve">   cnDatabase.Execute "IF EXISTS (SELECT *FROM CompChild WHERE Code='000001' AND VchType='25') Print 'Exist' ELSE Insert Into CompChild VALUES ('000001','25','','','','','','','','','','')</v>
      </c>
    </row>
    <row r="29" spans="1:28">
      <c r="A29" s="241" t="s">
        <v>135</v>
      </c>
      <c r="B29" s="467" t="str">
        <f t="shared" si="0"/>
        <v>26</v>
      </c>
      <c r="C29" s="470"/>
      <c r="D29" s="467"/>
      <c r="E29" s="467"/>
      <c r="F29" s="467"/>
      <c r="G29" s="469"/>
      <c r="H29" s="467"/>
      <c r="I29" s="467"/>
      <c r="M29" s="304">
        <v>26</v>
      </c>
      <c r="AB29" s="243" t="str">
        <f t="shared" si="1"/>
        <v xml:space="preserve">   cnDatabase.Execute "IF EXISTS (SELECT *FROM CompChild WHERE Code='000001' AND VchType='26') Print 'Exist' ELSE Insert Into CompChild VALUES ('000001','26','','','','','','','','','','')</v>
      </c>
    </row>
    <row r="30" spans="1:28">
      <c r="A30" s="241" t="s">
        <v>135</v>
      </c>
      <c r="B30" s="467" t="str">
        <f t="shared" si="0"/>
        <v>27</v>
      </c>
      <c r="C30" s="470"/>
      <c r="D30" s="467"/>
      <c r="E30" s="467"/>
      <c r="F30" s="467"/>
      <c r="G30" s="469"/>
      <c r="H30" s="467"/>
      <c r="I30" s="467"/>
      <c r="M30" s="304">
        <v>27</v>
      </c>
      <c r="AB30" s="243" t="str">
        <f t="shared" si="1"/>
        <v xml:space="preserve">   cnDatabase.Execute "IF EXISTS (SELECT *FROM CompChild WHERE Code='000001' AND VchType='27') Print 'Exist' ELSE Insert Into CompChild VALUES ('000001','27','','','','','','','','','','')</v>
      </c>
    </row>
    <row r="31" spans="1:28">
      <c r="A31" s="241" t="s">
        <v>135</v>
      </c>
      <c r="B31" s="467" t="str">
        <f t="shared" si="0"/>
        <v>28</v>
      </c>
      <c r="C31" s="470"/>
      <c r="D31" s="467"/>
      <c r="E31" s="467"/>
      <c r="F31" s="467"/>
      <c r="G31" s="469"/>
      <c r="H31" s="467"/>
      <c r="I31" s="467"/>
      <c r="M31" s="304">
        <v>28</v>
      </c>
      <c r="AB31" s="243" t="str">
        <f t="shared" si="1"/>
        <v xml:space="preserve">   cnDatabase.Execute "IF EXISTS (SELECT *FROM CompChild WHERE Code='000001' AND VchType='28') Print 'Exist' ELSE Insert Into CompChild VALUES ('000001','28','','','','','','','','','','')</v>
      </c>
    </row>
    <row r="32" spans="1:28">
      <c r="A32" s="241" t="s">
        <v>135</v>
      </c>
      <c r="B32" s="467" t="str">
        <f t="shared" si="0"/>
        <v>29</v>
      </c>
      <c r="C32" s="470"/>
      <c r="D32" s="467"/>
      <c r="E32" s="467"/>
      <c r="F32" s="467"/>
      <c r="G32" s="469"/>
      <c r="H32" s="467"/>
      <c r="I32" s="467"/>
      <c r="M32" s="304">
        <v>29</v>
      </c>
      <c r="AB32" s="243" t="str">
        <f t="shared" si="1"/>
        <v xml:space="preserve">   cnDatabase.Execute "IF EXISTS (SELECT *FROM CompChild WHERE Code='000001' AND VchType='29') Print 'Exist' ELSE Insert Into CompChild VALUES ('000001','29','','','','','','','','','','')</v>
      </c>
    </row>
    <row r="33" spans="1:28">
      <c r="A33" s="241" t="s">
        <v>135</v>
      </c>
      <c r="B33" s="467" t="str">
        <f t="shared" si="0"/>
        <v>30</v>
      </c>
      <c r="C33" s="470"/>
      <c r="D33" s="467"/>
      <c r="E33" s="467"/>
      <c r="F33" s="467"/>
      <c r="G33" s="469"/>
      <c r="H33" s="467"/>
      <c r="I33" s="467"/>
      <c r="M33" s="304">
        <v>30</v>
      </c>
      <c r="AB33" s="243" t="str">
        <f t="shared" si="1"/>
        <v xml:space="preserve">   cnDatabase.Execute "IF EXISTS (SELECT *FROM CompChild WHERE Code='000001' AND VchType='30') Print 'Exist' ELSE Insert Into CompChild VALUES ('000001','30','','','','','','','','','','')</v>
      </c>
    </row>
    <row r="34" spans="1:28">
      <c r="A34" s="241" t="s">
        <v>135</v>
      </c>
      <c r="B34" s="467" t="str">
        <f t="shared" si="0"/>
        <v>31</v>
      </c>
      <c r="C34" s="470"/>
      <c r="D34" s="467"/>
      <c r="E34" s="467"/>
      <c r="F34" s="467"/>
      <c r="G34" s="469"/>
      <c r="H34" s="467"/>
      <c r="I34" s="467"/>
      <c r="M34" s="304">
        <v>31</v>
      </c>
      <c r="AB34" s="243" t="str">
        <f t="shared" si="1"/>
        <v xml:space="preserve">   cnDatabase.Execute "IF EXISTS (SELECT *FROM CompChild WHERE Code='000001' AND VchType='31') Print 'Exist' ELSE Insert Into CompChild VALUES ('000001','31','','','','','','','','','','')</v>
      </c>
    </row>
    <row r="35" spans="1:28">
      <c r="A35" s="241" t="s">
        <v>135</v>
      </c>
      <c r="B35" s="467" t="str">
        <f t="shared" si="0"/>
        <v>32</v>
      </c>
      <c r="C35" s="470"/>
      <c r="D35" s="467"/>
      <c r="E35" s="467"/>
      <c r="F35" s="467"/>
      <c r="G35" s="469"/>
      <c r="H35" s="467"/>
      <c r="I35" s="467"/>
      <c r="M35" s="304">
        <v>32</v>
      </c>
      <c r="AB35" s="243" t="str">
        <f t="shared" si="1"/>
        <v xml:space="preserve">   cnDatabase.Execute "IF EXISTS (SELECT *FROM CompChild WHERE Code='000001' AND VchType='32') Print 'Exist' ELSE Insert Into CompChild VALUES ('000001','32','','','','','','','','','','')</v>
      </c>
    </row>
    <row r="36" spans="1:28">
      <c r="A36" s="241" t="s">
        <v>135</v>
      </c>
      <c r="B36" s="467" t="str">
        <f t="shared" ref="B36:B67" si="2">TEXT(M36,"00")</f>
        <v>33</v>
      </c>
      <c r="C36" s="470"/>
      <c r="D36" s="467"/>
      <c r="E36" s="467"/>
      <c r="F36" s="467"/>
      <c r="G36" s="469"/>
      <c r="H36" s="467"/>
      <c r="I36" s="467"/>
      <c r="M36" s="304">
        <v>33</v>
      </c>
      <c r="AB36" s="243" t="str">
        <f t="shared" si="1"/>
        <v xml:space="preserve">   cnDatabase.Execute "IF EXISTS (SELECT *FROM CompChild WHERE Code='000001' AND VchType='33') Print 'Exist' ELSE Insert Into CompChild VALUES ('000001','33','','','','','','','','','','')</v>
      </c>
    </row>
    <row r="37" spans="1:28">
      <c r="A37" s="241" t="s">
        <v>135</v>
      </c>
      <c r="B37" s="467" t="str">
        <f t="shared" si="2"/>
        <v>34</v>
      </c>
      <c r="C37" s="470"/>
      <c r="D37" s="467"/>
      <c r="E37" s="467"/>
      <c r="F37" s="467"/>
      <c r="G37" s="469"/>
      <c r="H37" s="467"/>
      <c r="I37" s="467"/>
      <c r="M37" s="304">
        <v>34</v>
      </c>
      <c r="AB37" s="243" t="str">
        <f t="shared" si="1"/>
        <v xml:space="preserve">   cnDatabase.Execute "IF EXISTS (SELECT *FROM CompChild WHERE Code='000001' AND VchType='34') Print 'Exist' ELSE Insert Into CompChild VALUES ('000001','34','','','','','','','','','','')</v>
      </c>
    </row>
    <row r="38" spans="1:28">
      <c r="A38" s="241" t="s">
        <v>135</v>
      </c>
      <c r="B38" s="467" t="str">
        <f t="shared" si="2"/>
        <v>35</v>
      </c>
      <c r="C38" s="470"/>
      <c r="D38" s="467"/>
      <c r="E38" s="467"/>
      <c r="F38" s="467"/>
      <c r="G38" s="469"/>
      <c r="H38" s="467"/>
      <c r="I38" s="467"/>
      <c r="M38" s="304">
        <v>35</v>
      </c>
      <c r="AB38" s="243" t="str">
        <f t="shared" si="1"/>
        <v xml:space="preserve">   cnDatabase.Execute "IF EXISTS (SELECT *FROM CompChild WHERE Code='000001' AND VchType='35') Print 'Exist' ELSE Insert Into CompChild VALUES ('000001','35','','','','','','','','','','')</v>
      </c>
    </row>
    <row r="39" spans="1:28">
      <c r="A39" s="241" t="s">
        <v>135</v>
      </c>
      <c r="B39" s="467" t="str">
        <f t="shared" si="2"/>
        <v>36</v>
      </c>
      <c r="C39" s="470"/>
      <c r="D39" s="467"/>
      <c r="E39" s="467"/>
      <c r="F39" s="467"/>
      <c r="G39" s="469"/>
      <c r="H39" s="467"/>
      <c r="I39" s="467"/>
      <c r="M39" s="304">
        <v>36</v>
      </c>
      <c r="AB39" s="243" t="str">
        <f t="shared" si="1"/>
        <v xml:space="preserve">   cnDatabase.Execute "IF EXISTS (SELECT *FROM CompChild WHERE Code='000001' AND VchType='36') Print 'Exist' ELSE Insert Into CompChild VALUES ('000001','36','','','','','','','','','','')</v>
      </c>
    </row>
    <row r="40" spans="1:28">
      <c r="A40" s="241" t="s">
        <v>135</v>
      </c>
      <c r="B40" s="467" t="str">
        <f t="shared" si="2"/>
        <v>37</v>
      </c>
      <c r="C40" s="470"/>
      <c r="D40" s="467"/>
      <c r="E40" s="467"/>
      <c r="F40" s="467"/>
      <c r="G40" s="469"/>
      <c r="H40" s="467"/>
      <c r="I40" s="467"/>
      <c r="M40" s="304">
        <v>37</v>
      </c>
      <c r="AB40" s="243" t="str">
        <f t="shared" si="1"/>
        <v xml:space="preserve">   cnDatabase.Execute "IF EXISTS (SELECT *FROM CompChild WHERE Code='000001' AND VchType='37') Print 'Exist' ELSE Insert Into CompChild VALUES ('000001','37','','','','','','','','','','')</v>
      </c>
    </row>
    <row r="41" spans="1:28">
      <c r="A41" s="241" t="s">
        <v>135</v>
      </c>
      <c r="B41" s="467" t="str">
        <f t="shared" si="2"/>
        <v>38</v>
      </c>
      <c r="C41" s="470"/>
      <c r="D41" s="467"/>
      <c r="E41" s="467"/>
      <c r="F41" s="467"/>
      <c r="G41" s="469"/>
      <c r="H41" s="467"/>
      <c r="I41" s="467"/>
      <c r="M41" s="304">
        <v>38</v>
      </c>
      <c r="AB41" s="243" t="str">
        <f t="shared" si="1"/>
        <v xml:space="preserve">   cnDatabase.Execute "IF EXISTS (SELECT *FROM CompChild WHERE Code='000001' AND VchType='38') Print 'Exist' ELSE Insert Into CompChild VALUES ('000001','38','','','','','','','','','','')</v>
      </c>
    </row>
    <row r="42" spans="1:28">
      <c r="A42" s="241" t="s">
        <v>135</v>
      </c>
      <c r="B42" s="467" t="str">
        <f t="shared" si="2"/>
        <v>39</v>
      </c>
      <c r="C42" s="470"/>
      <c r="D42" s="467"/>
      <c r="E42" s="467"/>
      <c r="F42" s="467"/>
      <c r="G42" s="469"/>
      <c r="H42" s="467"/>
      <c r="I42" s="467"/>
      <c r="M42" s="304">
        <v>39</v>
      </c>
      <c r="AB42" s="243" t="str">
        <f t="shared" si="1"/>
        <v xml:space="preserve">   cnDatabase.Execute "IF EXISTS (SELECT *FROM CompChild WHERE Code='000001' AND VchType='39') Print 'Exist' ELSE Insert Into CompChild VALUES ('000001','39','','','','','','','','','','')</v>
      </c>
    </row>
    <row r="43" spans="1:28">
      <c r="A43" s="241" t="s">
        <v>135</v>
      </c>
      <c r="B43" s="467" t="str">
        <f t="shared" si="2"/>
        <v>40</v>
      </c>
      <c r="C43" s="470"/>
      <c r="D43" s="467"/>
      <c r="E43" s="467"/>
      <c r="F43" s="467"/>
      <c r="G43" s="469"/>
      <c r="H43" s="467"/>
      <c r="I43" s="467"/>
      <c r="M43" s="304">
        <v>40</v>
      </c>
      <c r="AB43" s="243" t="str">
        <f t="shared" si="1"/>
        <v xml:space="preserve">   cnDatabase.Execute "IF EXISTS (SELECT *FROM CompChild WHERE Code='000001' AND VchType='40') Print 'Exist' ELSE Insert Into CompChild VALUES ('000001','40','','','','','','','','','','')</v>
      </c>
    </row>
    <row r="44" spans="1:28">
      <c r="A44" s="241" t="s">
        <v>135</v>
      </c>
      <c r="B44" s="467" t="str">
        <f t="shared" si="2"/>
        <v>41</v>
      </c>
      <c r="C44" s="470"/>
      <c r="D44" s="467"/>
      <c r="E44" s="467"/>
      <c r="F44" s="467"/>
      <c r="G44" s="469"/>
      <c r="H44" s="467"/>
      <c r="I44" s="467"/>
      <c r="M44" s="304">
        <v>41</v>
      </c>
      <c r="AB44" s="243" t="str">
        <f t="shared" si="1"/>
        <v xml:space="preserve">   cnDatabase.Execute "IF EXISTS (SELECT *FROM CompChild WHERE Code='000001' AND VchType='41') Print 'Exist' ELSE Insert Into CompChild VALUES ('000001','41','','','','','','','','','','')</v>
      </c>
    </row>
    <row r="45" spans="1:28">
      <c r="A45" s="241" t="s">
        <v>135</v>
      </c>
      <c r="B45" s="467" t="str">
        <f t="shared" si="2"/>
        <v>42</v>
      </c>
      <c r="C45" s="470"/>
      <c r="D45" s="467"/>
      <c r="E45" s="467"/>
      <c r="F45" s="467"/>
      <c r="G45" s="469"/>
      <c r="H45" s="467"/>
      <c r="I45" s="467"/>
      <c r="M45" s="304">
        <v>42</v>
      </c>
      <c r="AB45" s="243" t="str">
        <f t="shared" si="1"/>
        <v xml:space="preserve">   cnDatabase.Execute "IF EXISTS (SELECT *FROM CompChild WHERE Code='000001' AND VchType='42') Print 'Exist' ELSE Insert Into CompChild VALUES ('000001','42','','','','','','','','','','')</v>
      </c>
    </row>
    <row r="46" spans="1:28">
      <c r="A46" s="241" t="s">
        <v>135</v>
      </c>
      <c r="B46" s="467" t="str">
        <f t="shared" si="2"/>
        <v>43</v>
      </c>
      <c r="C46" s="470"/>
      <c r="D46" s="467"/>
      <c r="E46" s="467"/>
      <c r="F46" s="467"/>
      <c r="G46" s="469"/>
      <c r="H46" s="467"/>
      <c r="I46" s="467"/>
      <c r="M46" s="304">
        <v>43</v>
      </c>
      <c r="AB46" s="243" t="str">
        <f t="shared" si="1"/>
        <v xml:space="preserve">   cnDatabase.Execute "IF EXISTS (SELECT *FROM CompChild WHERE Code='000001' AND VchType='43') Print 'Exist' ELSE Insert Into CompChild VALUES ('000001','43','','','','','','','','','','')</v>
      </c>
    </row>
    <row r="47" spans="1:28">
      <c r="A47" s="241" t="s">
        <v>135</v>
      </c>
      <c r="B47" s="467" t="str">
        <f t="shared" si="2"/>
        <v>44</v>
      </c>
      <c r="C47" s="470"/>
      <c r="D47" s="467"/>
      <c r="E47" s="467"/>
      <c r="F47" s="467"/>
      <c r="G47" s="469"/>
      <c r="H47" s="467"/>
      <c r="I47" s="467"/>
      <c r="M47" s="304">
        <v>44</v>
      </c>
      <c r="AB47" s="243" t="str">
        <f t="shared" si="1"/>
        <v xml:space="preserve">   cnDatabase.Execute "IF EXISTS (SELECT *FROM CompChild WHERE Code='000001' AND VchType='44') Print 'Exist' ELSE Insert Into CompChild VALUES ('000001','44','','','','','','','','','','')</v>
      </c>
    </row>
    <row r="48" spans="1:28">
      <c r="A48" s="241" t="s">
        <v>135</v>
      </c>
      <c r="B48" s="467" t="str">
        <f t="shared" si="2"/>
        <v>45</v>
      </c>
      <c r="C48" s="470"/>
      <c r="D48" s="467"/>
      <c r="E48" s="467"/>
      <c r="F48" s="467"/>
      <c r="G48" s="469"/>
      <c r="H48" s="467"/>
      <c r="I48" s="467"/>
      <c r="M48" s="304">
        <v>45</v>
      </c>
      <c r="AB48" s="243" t="str">
        <f t="shared" si="1"/>
        <v xml:space="preserve">   cnDatabase.Execute "IF EXISTS (SELECT *FROM CompChild WHERE Code='000001' AND VchType='45') Print 'Exist' ELSE Insert Into CompChild VALUES ('000001','45','','','','','','','','','','')</v>
      </c>
    </row>
    <row r="49" spans="1:28">
      <c r="A49" s="241" t="s">
        <v>135</v>
      </c>
      <c r="B49" s="467" t="str">
        <f t="shared" si="2"/>
        <v>46</v>
      </c>
      <c r="C49" s="470"/>
      <c r="D49" s="467"/>
      <c r="E49" s="467"/>
      <c r="F49" s="467"/>
      <c r="G49" s="469"/>
      <c r="H49" s="467"/>
      <c r="I49" s="467"/>
      <c r="M49" s="304">
        <v>46</v>
      </c>
      <c r="AB49" s="243" t="str">
        <f t="shared" si="1"/>
        <v xml:space="preserve">   cnDatabase.Execute "IF EXISTS (SELECT *FROM CompChild WHERE Code='000001' AND VchType='46') Print 'Exist' ELSE Insert Into CompChild VALUES ('000001','46','','','','','','','','','','')</v>
      </c>
    </row>
    <row r="50" spans="1:28">
      <c r="A50" s="241" t="s">
        <v>135</v>
      </c>
      <c r="B50" s="467" t="str">
        <f t="shared" si="2"/>
        <v>47</v>
      </c>
      <c r="C50" s="470"/>
      <c r="D50" s="467"/>
      <c r="E50" s="467"/>
      <c r="F50" s="467"/>
      <c r="G50" s="469"/>
      <c r="H50" s="467"/>
      <c r="I50" s="467"/>
      <c r="M50" s="304">
        <v>47</v>
      </c>
      <c r="AB50" s="243" t="str">
        <f t="shared" si="1"/>
        <v xml:space="preserve">   cnDatabase.Execute "IF EXISTS (SELECT *FROM CompChild WHERE Code='000001' AND VchType='47') Print 'Exist' ELSE Insert Into CompChild VALUES ('000001','47','','','','','','','','','','')</v>
      </c>
    </row>
    <row r="51" spans="1:28">
      <c r="A51" s="241" t="s">
        <v>135</v>
      </c>
      <c r="B51" s="467" t="str">
        <f t="shared" si="2"/>
        <v>48</v>
      </c>
      <c r="C51" s="470"/>
      <c r="D51" s="467"/>
      <c r="E51" s="467"/>
      <c r="F51" s="467"/>
      <c r="G51" s="469"/>
      <c r="H51" s="467"/>
      <c r="I51" s="467"/>
      <c r="M51" s="304">
        <v>48</v>
      </c>
      <c r="AB51" s="243" t="str">
        <f t="shared" si="1"/>
        <v xml:space="preserve">   cnDatabase.Execute "IF EXISTS (SELECT *FROM CompChild WHERE Code='000001' AND VchType='48') Print 'Exist' ELSE Insert Into CompChild VALUES ('000001','48','','','','','','','','','','')</v>
      </c>
    </row>
    <row r="52" spans="1:28">
      <c r="A52" s="241" t="s">
        <v>135</v>
      </c>
      <c r="B52" s="467" t="str">
        <f t="shared" si="2"/>
        <v>49</v>
      </c>
      <c r="C52" s="470"/>
      <c r="D52" s="467"/>
      <c r="E52" s="467"/>
      <c r="F52" s="467"/>
      <c r="G52" s="469"/>
      <c r="H52" s="467"/>
      <c r="I52" s="467"/>
      <c r="M52" s="304">
        <v>49</v>
      </c>
      <c r="AB52" s="243" t="str">
        <f t="shared" si="1"/>
        <v xml:space="preserve">   cnDatabase.Execute "IF EXISTS (SELECT *FROM CompChild WHERE Code='000001' AND VchType='49') Print 'Exist' ELSE Insert Into CompChild VALUES ('000001','49','','','','','','','','','','')</v>
      </c>
    </row>
    <row r="53" spans="1:28">
      <c r="A53" s="241" t="s">
        <v>135</v>
      </c>
      <c r="B53" s="467" t="str">
        <f t="shared" si="2"/>
        <v>50</v>
      </c>
      <c r="C53" s="470"/>
      <c r="D53" s="467"/>
      <c r="E53" s="467"/>
      <c r="F53" s="467"/>
      <c r="G53" s="469"/>
      <c r="H53" s="467"/>
      <c r="I53" s="467"/>
      <c r="M53" s="304">
        <v>50</v>
      </c>
      <c r="AB53" s="243" t="str">
        <f t="shared" si="1"/>
        <v xml:space="preserve">   cnDatabase.Execute "IF EXISTS (SELECT *FROM CompChild WHERE Code='000001' AND VchType='50') Print 'Exist' ELSE Insert Into CompChild VALUES ('000001','50','','','','','','','','','','')</v>
      </c>
    </row>
    <row r="54" spans="1:28">
      <c r="A54" s="241" t="s">
        <v>135</v>
      </c>
      <c r="B54" s="467" t="str">
        <f t="shared" si="2"/>
        <v>51</v>
      </c>
      <c r="J54" s="213" t="s">
        <v>3620</v>
      </c>
      <c r="K54" s="304" t="s">
        <v>797</v>
      </c>
      <c r="L54" s="304" t="s">
        <v>1708</v>
      </c>
      <c r="M54" s="304">
        <v>51</v>
      </c>
      <c r="AB54" s="243" t="str">
        <f t="shared" si="1"/>
        <v xml:space="preserve">   cnDatabase.Execute "IF EXISTS (SELECT *FROM CompChild WHERE Code='000001' AND VchType='51') Print 'Exist' ELSE Insert Into CompChild VALUES ('000001','51','','','','','','','','" &amp; CompAlias &amp; "'+'/PI/','/20-21','Payment')</v>
      </c>
    </row>
    <row r="55" spans="1:28">
      <c r="A55" s="241" t="s">
        <v>135</v>
      </c>
      <c r="B55" s="467" t="str">
        <f t="shared" si="2"/>
        <v>52</v>
      </c>
      <c r="J55" s="213" t="s">
        <v>3604</v>
      </c>
      <c r="K55" s="304" t="s">
        <v>797</v>
      </c>
      <c r="L55" s="304" t="s">
        <v>533</v>
      </c>
      <c r="M55" s="304">
        <v>52</v>
      </c>
      <c r="AB55" s="243" t="str">
        <f t="shared" si="1"/>
        <v xml:space="preserve">   cnDatabase.Execute "IF EXISTS (SELECT *FROM CompChild WHERE Code='000001' AND VchType='52') Print 'Exist' ELSE Insert Into CompChild VALUES ('000001','52','','','','','','','','" &amp; CompAlias &amp; "'+'/PR/','/20-21','Receipt')</v>
      </c>
    </row>
    <row r="56" spans="1:28">
      <c r="A56" s="241" t="s">
        <v>135</v>
      </c>
      <c r="B56" s="467" t="str">
        <f t="shared" si="2"/>
        <v>53</v>
      </c>
      <c r="J56" s="213" t="s">
        <v>3621</v>
      </c>
      <c r="K56" s="304" t="s">
        <v>797</v>
      </c>
      <c r="L56" s="304" t="s">
        <v>1709</v>
      </c>
      <c r="M56" s="304">
        <v>53</v>
      </c>
      <c r="AB56" s="243" t="str">
        <f t="shared" si="1"/>
        <v xml:space="preserve">   cnDatabase.Execute "IF EXISTS (SELECT *FROM CompChild WHERE Code='000001' AND VchType='53') Print 'Exist' ELSE Insert Into CompChild VALUES ('000001','53','','','','','','','','" &amp; CompAlias &amp; "'+'/JE/','/20-21','Journal')</v>
      </c>
    </row>
    <row r="57" spans="1:28">
      <c r="A57" s="241" t="s">
        <v>135</v>
      </c>
      <c r="B57" s="467" t="str">
        <f t="shared" si="2"/>
        <v>54</v>
      </c>
      <c r="J57" s="213" t="s">
        <v>3622</v>
      </c>
      <c r="K57" s="304" t="s">
        <v>797</v>
      </c>
      <c r="L57" s="304" t="s">
        <v>1710</v>
      </c>
      <c r="M57" s="304">
        <v>54</v>
      </c>
      <c r="AB57" s="243" t="str">
        <f t="shared" si="1"/>
        <v xml:space="preserve">   cnDatabase.Execute "IF EXISTS (SELECT *FROM CompChild WHERE Code='000001' AND VchType='54') Print 'Exist' ELSE Insert Into CompChild VALUES ('000001','54','','','','','','','','" &amp; CompAlias &amp; "'+'/CE/','/20-21','Contra')</v>
      </c>
    </row>
    <row r="58" spans="1:28">
      <c r="A58" s="241" t="s">
        <v>135</v>
      </c>
      <c r="B58" s="467" t="str">
        <f t="shared" si="2"/>
        <v>55</v>
      </c>
      <c r="J58" s="213" t="s">
        <v>3612</v>
      </c>
      <c r="K58" s="304" t="s">
        <v>797</v>
      </c>
      <c r="L58" s="304" t="s">
        <v>1701</v>
      </c>
      <c r="M58" s="304">
        <v>55</v>
      </c>
      <c r="AB58" s="243" t="str">
        <f t="shared" si="1"/>
        <v xml:space="preserve">   cnDatabase.Execute "IF EXISTS (SELECT *FROM CompChild WHERE Code='000001' AND VchType='55') Print 'Exist' ELSE Insert Into CompChild VALUES ('000001','55','','','','','','','','" &amp; CompAlias &amp; "'+'/DN/','/20-21','Debit Note')</v>
      </c>
    </row>
    <row r="59" spans="1:28">
      <c r="A59" s="241" t="s">
        <v>135</v>
      </c>
      <c r="B59" s="467" t="str">
        <f t="shared" si="2"/>
        <v>56</v>
      </c>
      <c r="J59" s="213" t="s">
        <v>3623</v>
      </c>
      <c r="K59" s="304" t="s">
        <v>797</v>
      </c>
      <c r="L59" s="304" t="s">
        <v>1711</v>
      </c>
      <c r="M59" s="304">
        <v>56</v>
      </c>
      <c r="AB59" s="243" t="str">
        <f t="shared" si="1"/>
        <v xml:space="preserve">   cnDatabase.Execute "IF EXISTS (SELECT *FROM CompChild WHERE Code='000001' AND VchType='56') Print 'Exist' ELSE Insert Into CompChild VALUES ('000001','56','','','','','','','','" &amp; CompAlias &amp; "'+'/CN/','/20-21','Credit Note')</v>
      </c>
    </row>
    <row r="60" spans="1:28">
      <c r="A60" s="241" t="s">
        <v>135</v>
      </c>
      <c r="B60" s="467" t="str">
        <f t="shared" si="2"/>
        <v>57</v>
      </c>
      <c r="M60" s="304">
        <v>57</v>
      </c>
      <c r="AB60" s="243" t="str">
        <f t="shared" si="1"/>
        <v xml:space="preserve">   cnDatabase.Execute "IF EXISTS (SELECT *FROM CompChild WHERE Code='000001' AND VchType='57') Print 'Exist' ELSE Insert Into CompChild VALUES ('000001','57','','','','','','','','','','')</v>
      </c>
    </row>
    <row r="61" spans="1:28">
      <c r="A61" s="241" t="s">
        <v>135</v>
      </c>
      <c r="B61" s="467" t="str">
        <f t="shared" si="2"/>
        <v>58</v>
      </c>
      <c r="M61" s="304">
        <v>58</v>
      </c>
      <c r="AB61" s="243" t="str">
        <f t="shared" si="1"/>
        <v xml:space="preserve">   cnDatabase.Execute "IF EXISTS (SELECT *FROM CompChild WHERE Code='000001' AND VchType='58') Print 'Exist' ELSE Insert Into CompChild VALUES ('000001','58','','','','','','','','','','')</v>
      </c>
    </row>
    <row r="62" spans="1:28">
      <c r="A62" s="241" t="s">
        <v>135</v>
      </c>
      <c r="B62" s="467" t="str">
        <f t="shared" si="2"/>
        <v>59</v>
      </c>
      <c r="M62" s="304">
        <v>59</v>
      </c>
      <c r="AB62" s="243" t="str">
        <f t="shared" si="1"/>
        <v xml:space="preserve">   cnDatabase.Execute "IF EXISTS (SELECT *FROM CompChild WHERE Code='000001' AND VchType='59') Print 'Exist' ELSE Insert Into CompChild VALUES ('000001','59','','','','','','','','','','')</v>
      </c>
    </row>
    <row r="63" spans="1:28">
      <c r="A63" s="241" t="s">
        <v>135</v>
      </c>
      <c r="B63" s="467" t="str">
        <f t="shared" si="2"/>
        <v>60</v>
      </c>
      <c r="M63" s="304">
        <v>60</v>
      </c>
      <c r="AB63" s="243" t="str">
        <f t="shared" si="1"/>
        <v xml:space="preserve">   cnDatabase.Execute "IF EXISTS (SELECT *FROM CompChild WHERE Code='000001' AND VchType='60') Print 'Exist' ELSE Insert Into CompChild VALUES ('000001','60','','','','','','','','','','')</v>
      </c>
    </row>
    <row r="64" spans="1:28">
      <c r="A64" s="241" t="s">
        <v>135</v>
      </c>
      <c r="B64" s="467" t="str">
        <f t="shared" si="2"/>
        <v>61</v>
      </c>
      <c r="M64" s="304">
        <v>61</v>
      </c>
      <c r="AB64" s="243" t="str">
        <f t="shared" si="1"/>
        <v xml:space="preserve">   cnDatabase.Execute "IF EXISTS (SELECT *FROM CompChild WHERE Code='000001' AND VchType='61') Print 'Exist' ELSE Insert Into CompChild VALUES ('000001','61','','','','','','','','','','')</v>
      </c>
    </row>
    <row r="65" spans="1:28">
      <c r="A65" s="241" t="s">
        <v>135</v>
      </c>
      <c r="B65" s="467" t="str">
        <f t="shared" si="2"/>
        <v>62</v>
      </c>
      <c r="M65" s="304">
        <v>62</v>
      </c>
      <c r="AB65" s="243" t="str">
        <f t="shared" si="1"/>
        <v xml:space="preserve">   cnDatabase.Execute "IF EXISTS (SELECT *FROM CompChild WHERE Code='000001' AND VchType='62') Print 'Exist' ELSE Insert Into CompChild VALUES ('000001','62','','','','','','','','','','')</v>
      </c>
    </row>
    <row r="66" spans="1:28">
      <c r="A66" s="241" t="s">
        <v>135</v>
      </c>
      <c r="B66" s="467" t="str">
        <f t="shared" si="2"/>
        <v>63</v>
      </c>
      <c r="M66" s="304">
        <v>63</v>
      </c>
      <c r="AB66" s="243" t="str">
        <f t="shared" si="1"/>
        <v xml:space="preserve">   cnDatabase.Execute "IF EXISTS (SELECT *FROM CompChild WHERE Code='000001' AND VchType='63') Print 'Exist' ELSE Insert Into CompChild VALUES ('000001','63','','','','','','','','','','')</v>
      </c>
    </row>
    <row r="67" spans="1:28">
      <c r="A67" s="241" t="s">
        <v>135</v>
      </c>
      <c r="B67" s="467" t="str">
        <f t="shared" si="2"/>
        <v>64</v>
      </c>
      <c r="M67" s="304">
        <v>64</v>
      </c>
      <c r="AB67" s="243" t="str">
        <f t="shared" si="1"/>
        <v xml:space="preserve">   cnDatabase.Execute "IF EXISTS (SELECT *FROM CompChild WHERE Code='000001' AND VchType='64') Print 'Exist' ELSE Insert Into CompChild VALUES ('000001','64','','','','','','','','','','')</v>
      </c>
    </row>
    <row r="68" spans="1:28">
      <c r="A68" s="241" t="s">
        <v>135</v>
      </c>
      <c r="B68" s="467" t="str">
        <f t="shared" ref="B68:B102" si="3">TEXT(M68,"00")</f>
        <v>65</v>
      </c>
      <c r="M68" s="304">
        <v>65</v>
      </c>
      <c r="AB68" s="243" t="str">
        <f t="shared" si="1"/>
        <v xml:space="preserve">   cnDatabase.Execute "IF EXISTS (SELECT *FROM CompChild WHERE Code='000001' AND VchType='65') Print 'Exist' ELSE Insert Into CompChild VALUES ('000001','65','','','','','','','','','','')</v>
      </c>
    </row>
    <row r="69" spans="1:28">
      <c r="A69" s="241" t="s">
        <v>135</v>
      </c>
      <c r="B69" s="467" t="str">
        <f t="shared" si="3"/>
        <v>66</v>
      </c>
      <c r="M69" s="304">
        <v>66</v>
      </c>
      <c r="AB69" s="243" t="str">
        <f t="shared" ref="AB69:AB102" si="4">CONCATENATE(AB$1,AB$2,"'",A69,"' AND VchType='",B69,"') Print 'Exist' ELSE ",AB$3,"'",A69,"','",B69,"','",C69,"','",D69,"','",E69,"','",F69,"','",G69,"','",H69,"','",I69,"','",J69,"','",K69,"','",L69,"')")</f>
        <v xml:space="preserve">   cnDatabase.Execute "IF EXISTS (SELECT *FROM CompChild WHERE Code='000001' AND VchType='66') Print 'Exist' ELSE Insert Into CompChild VALUES ('000001','66','','','','','','','','','','')</v>
      </c>
    </row>
    <row r="70" spans="1:28">
      <c r="A70" s="241" t="s">
        <v>135</v>
      </c>
      <c r="B70" s="467" t="str">
        <f t="shared" si="3"/>
        <v>67</v>
      </c>
      <c r="M70" s="304">
        <v>67</v>
      </c>
      <c r="AB70" s="243" t="str">
        <f t="shared" si="4"/>
        <v xml:space="preserve">   cnDatabase.Execute "IF EXISTS (SELECT *FROM CompChild WHERE Code='000001' AND VchType='67') Print 'Exist' ELSE Insert Into CompChild VALUES ('000001','67','','','','','','','','','','')</v>
      </c>
    </row>
    <row r="71" spans="1:28">
      <c r="A71" s="241" t="s">
        <v>135</v>
      </c>
      <c r="B71" s="467" t="str">
        <f t="shared" si="3"/>
        <v>68</v>
      </c>
      <c r="M71" s="304">
        <v>68</v>
      </c>
      <c r="AB71" s="243" t="str">
        <f t="shared" si="4"/>
        <v xml:space="preserve">   cnDatabase.Execute "IF EXISTS (SELECT *FROM CompChild WHERE Code='000001' AND VchType='68') Print 'Exist' ELSE Insert Into CompChild VALUES ('000001','68','','','','','','','','','','')</v>
      </c>
    </row>
    <row r="72" spans="1:28">
      <c r="A72" s="241" t="s">
        <v>135</v>
      </c>
      <c r="B72" s="467" t="str">
        <f t="shared" si="3"/>
        <v>69</v>
      </c>
      <c r="M72" s="304">
        <v>69</v>
      </c>
      <c r="AB72" s="243" t="str">
        <f t="shared" si="4"/>
        <v xml:space="preserve">   cnDatabase.Execute "IF EXISTS (SELECT *FROM CompChild WHERE Code='000001' AND VchType='69') Print 'Exist' ELSE Insert Into CompChild VALUES ('000001','69','','','','','','','','','','')</v>
      </c>
    </row>
    <row r="73" spans="1:28">
      <c r="A73" s="241" t="s">
        <v>135</v>
      </c>
      <c r="B73" s="467" t="str">
        <f t="shared" si="3"/>
        <v>70</v>
      </c>
      <c r="M73" s="304">
        <v>70</v>
      </c>
      <c r="AB73" s="243" t="str">
        <f t="shared" si="4"/>
        <v xml:space="preserve">   cnDatabase.Execute "IF EXISTS (SELECT *FROM CompChild WHERE Code='000001' AND VchType='70') Print 'Exist' ELSE Insert Into CompChild VALUES ('000001','70','','','','','','','','','','')</v>
      </c>
    </row>
    <row r="74" spans="1:28">
      <c r="A74" s="241" t="s">
        <v>135</v>
      </c>
      <c r="B74" s="467" t="str">
        <f t="shared" si="3"/>
        <v>71</v>
      </c>
      <c r="M74" s="304">
        <v>71</v>
      </c>
      <c r="AB74" s="243" t="str">
        <f t="shared" si="4"/>
        <v xml:space="preserve">   cnDatabase.Execute "IF EXISTS (SELECT *FROM CompChild WHERE Code='000001' AND VchType='71') Print 'Exist' ELSE Insert Into CompChild VALUES ('000001','71','','','','','','','','','','')</v>
      </c>
    </row>
    <row r="75" spans="1:28">
      <c r="A75" s="241" t="s">
        <v>135</v>
      </c>
      <c r="B75" s="467" t="str">
        <f t="shared" si="3"/>
        <v>72</v>
      </c>
      <c r="M75" s="304">
        <v>72</v>
      </c>
      <c r="AB75" s="243" t="str">
        <f t="shared" si="4"/>
        <v xml:space="preserve">   cnDatabase.Execute "IF EXISTS (SELECT *FROM CompChild WHERE Code='000001' AND VchType='72') Print 'Exist' ELSE Insert Into CompChild VALUES ('000001','72','','','','','','','','','','')</v>
      </c>
    </row>
    <row r="76" spans="1:28">
      <c r="A76" s="241" t="s">
        <v>135</v>
      </c>
      <c r="B76" s="467" t="str">
        <f t="shared" si="3"/>
        <v>73</v>
      </c>
      <c r="M76" s="304">
        <v>73</v>
      </c>
      <c r="AB76" s="243" t="str">
        <f t="shared" si="4"/>
        <v xml:space="preserve">   cnDatabase.Execute "IF EXISTS (SELECT *FROM CompChild WHERE Code='000001' AND VchType='73') Print 'Exist' ELSE Insert Into CompChild VALUES ('000001','73','','','','','','','','','','')</v>
      </c>
    </row>
    <row r="77" spans="1:28">
      <c r="A77" s="241" t="s">
        <v>135</v>
      </c>
      <c r="B77" s="467" t="str">
        <f t="shared" si="3"/>
        <v>74</v>
      </c>
      <c r="M77" s="304">
        <v>74</v>
      </c>
      <c r="AB77" s="243" t="str">
        <f t="shared" si="4"/>
        <v xml:space="preserve">   cnDatabase.Execute "IF EXISTS (SELECT *FROM CompChild WHERE Code='000001' AND VchType='74') Print 'Exist' ELSE Insert Into CompChild VALUES ('000001','74','','','','','','','','','','')</v>
      </c>
    </row>
    <row r="78" spans="1:28">
      <c r="A78" s="241" t="s">
        <v>135</v>
      </c>
      <c r="B78" s="467" t="str">
        <f t="shared" si="3"/>
        <v>75</v>
      </c>
      <c r="M78" s="304">
        <v>75</v>
      </c>
      <c r="AB78" s="243" t="str">
        <f t="shared" si="4"/>
        <v xml:space="preserve">   cnDatabase.Execute "IF EXISTS (SELECT *FROM CompChild WHERE Code='000001' AND VchType='75') Print 'Exist' ELSE Insert Into CompChild VALUES ('000001','75','','','','','','','','','','')</v>
      </c>
    </row>
    <row r="79" spans="1:28">
      <c r="A79" s="241" t="s">
        <v>135</v>
      </c>
      <c r="B79" s="467" t="str">
        <f t="shared" si="3"/>
        <v>76</v>
      </c>
      <c r="M79" s="304">
        <v>76</v>
      </c>
      <c r="AB79" s="243" t="str">
        <f t="shared" si="4"/>
        <v xml:space="preserve">   cnDatabase.Execute "IF EXISTS (SELECT *FROM CompChild WHERE Code='000001' AND VchType='76') Print 'Exist' ELSE Insert Into CompChild VALUES ('000001','76','','','','','','','','','','')</v>
      </c>
    </row>
    <row r="80" spans="1:28">
      <c r="A80" s="241" t="s">
        <v>135</v>
      </c>
      <c r="B80" s="467" t="str">
        <f t="shared" si="3"/>
        <v>77</v>
      </c>
      <c r="M80" s="304">
        <v>77</v>
      </c>
      <c r="AB80" s="243" t="str">
        <f t="shared" si="4"/>
        <v xml:space="preserve">   cnDatabase.Execute "IF EXISTS (SELECT *FROM CompChild WHERE Code='000001' AND VchType='77') Print 'Exist' ELSE Insert Into CompChild VALUES ('000001','77','','','','','','','','','','')</v>
      </c>
    </row>
    <row r="81" spans="1:28">
      <c r="A81" s="241" t="s">
        <v>135</v>
      </c>
      <c r="B81" s="467" t="str">
        <f t="shared" si="3"/>
        <v>78</v>
      </c>
      <c r="M81" s="304">
        <v>78</v>
      </c>
      <c r="AB81" s="243" t="str">
        <f t="shared" si="4"/>
        <v xml:space="preserve">   cnDatabase.Execute "IF EXISTS (SELECT *FROM CompChild WHERE Code='000001' AND VchType='78') Print 'Exist' ELSE Insert Into CompChild VALUES ('000001','78','','','','','','','','','','')</v>
      </c>
    </row>
    <row r="82" spans="1:28">
      <c r="A82" s="241" t="s">
        <v>135</v>
      </c>
      <c r="B82" s="467" t="str">
        <f t="shared" si="3"/>
        <v>79</v>
      </c>
      <c r="M82" s="304">
        <v>79</v>
      </c>
      <c r="AB82" s="243" t="str">
        <f t="shared" si="4"/>
        <v xml:space="preserve">   cnDatabase.Execute "IF EXISTS (SELECT *FROM CompChild WHERE Code='000001' AND VchType='79') Print 'Exist' ELSE Insert Into CompChild VALUES ('000001','79','','','','','','','','','','')</v>
      </c>
    </row>
    <row r="83" spans="1:28">
      <c r="A83" s="241" t="s">
        <v>135</v>
      </c>
      <c r="B83" s="467" t="str">
        <f t="shared" si="3"/>
        <v>80</v>
      </c>
      <c r="M83" s="304">
        <v>80</v>
      </c>
      <c r="AB83" s="243" t="str">
        <f t="shared" si="4"/>
        <v xml:space="preserve">   cnDatabase.Execute "IF EXISTS (SELECT *FROM CompChild WHERE Code='000001' AND VchType='80') Print 'Exist' ELSE Insert Into CompChild VALUES ('000001','80','','','','','','','','','','')</v>
      </c>
    </row>
    <row r="84" spans="1:28">
      <c r="A84" s="241" t="s">
        <v>135</v>
      </c>
      <c r="B84" s="467" t="str">
        <f t="shared" si="3"/>
        <v>81</v>
      </c>
      <c r="M84" s="304">
        <v>81</v>
      </c>
      <c r="AB84" s="243" t="str">
        <f t="shared" si="4"/>
        <v xml:space="preserve">   cnDatabase.Execute "IF EXISTS (SELECT *FROM CompChild WHERE Code='000001' AND VchType='81') Print 'Exist' ELSE Insert Into CompChild VALUES ('000001','81','','','','','','','','','','')</v>
      </c>
    </row>
    <row r="85" spans="1:28">
      <c r="A85" s="241" t="s">
        <v>135</v>
      </c>
      <c r="B85" s="467" t="str">
        <f t="shared" si="3"/>
        <v>82</v>
      </c>
      <c r="M85" s="304">
        <v>82</v>
      </c>
      <c r="AB85" s="243" t="str">
        <f t="shared" si="4"/>
        <v xml:space="preserve">   cnDatabase.Execute "IF EXISTS (SELECT *FROM CompChild WHERE Code='000001' AND VchType='82') Print 'Exist' ELSE Insert Into CompChild VALUES ('000001','82','','','','','','','','','','')</v>
      </c>
    </row>
    <row r="86" spans="1:28">
      <c r="A86" s="241" t="s">
        <v>135</v>
      </c>
      <c r="B86" s="467" t="str">
        <f t="shared" si="3"/>
        <v>83</v>
      </c>
      <c r="M86" s="304">
        <v>83</v>
      </c>
      <c r="AB86" s="243" t="str">
        <f t="shared" si="4"/>
        <v xml:space="preserve">   cnDatabase.Execute "IF EXISTS (SELECT *FROM CompChild WHERE Code='000001' AND VchType='83') Print 'Exist' ELSE Insert Into CompChild VALUES ('000001','83','','','','','','','','','','')</v>
      </c>
    </row>
    <row r="87" spans="1:28">
      <c r="A87" s="241" t="s">
        <v>135</v>
      </c>
      <c r="B87" s="467" t="str">
        <f t="shared" si="3"/>
        <v>84</v>
      </c>
      <c r="M87" s="304">
        <v>84</v>
      </c>
      <c r="AB87" s="243" t="str">
        <f t="shared" si="4"/>
        <v xml:space="preserve">   cnDatabase.Execute "IF EXISTS (SELECT *FROM CompChild WHERE Code='000001' AND VchType='84') Print 'Exist' ELSE Insert Into CompChild VALUES ('000001','84','','','','','','','','','','')</v>
      </c>
    </row>
    <row r="88" spans="1:28">
      <c r="A88" s="241" t="s">
        <v>135</v>
      </c>
      <c r="B88" s="467" t="str">
        <f t="shared" si="3"/>
        <v>85</v>
      </c>
      <c r="M88" s="304">
        <v>85</v>
      </c>
      <c r="AB88" s="243" t="str">
        <f t="shared" si="4"/>
        <v xml:space="preserve">   cnDatabase.Execute "IF EXISTS (SELECT *FROM CompChild WHERE Code='000001' AND VchType='85') Print 'Exist' ELSE Insert Into CompChild VALUES ('000001','85','','','','','','','','','','')</v>
      </c>
    </row>
    <row r="89" spans="1:28">
      <c r="A89" s="241" t="s">
        <v>135</v>
      </c>
      <c r="B89" s="467" t="str">
        <f t="shared" si="3"/>
        <v>86</v>
      </c>
      <c r="M89" s="304">
        <v>86</v>
      </c>
      <c r="AB89" s="243" t="str">
        <f t="shared" si="4"/>
        <v xml:space="preserve">   cnDatabase.Execute "IF EXISTS (SELECT *FROM CompChild WHERE Code='000001' AND VchType='86') Print 'Exist' ELSE Insert Into CompChild VALUES ('000001','86','','','','','','','','','','')</v>
      </c>
    </row>
    <row r="90" spans="1:28">
      <c r="A90" s="241" t="s">
        <v>135</v>
      </c>
      <c r="B90" s="467" t="str">
        <f t="shared" si="3"/>
        <v>87</v>
      </c>
      <c r="M90" s="304">
        <v>87</v>
      </c>
      <c r="AB90" s="243" t="str">
        <f t="shared" si="4"/>
        <v xml:space="preserve">   cnDatabase.Execute "IF EXISTS (SELECT *FROM CompChild WHERE Code='000001' AND VchType='87') Print 'Exist' ELSE Insert Into CompChild VALUES ('000001','87','','','','','','','','','','')</v>
      </c>
    </row>
    <row r="91" spans="1:28">
      <c r="A91" s="241" t="s">
        <v>135</v>
      </c>
      <c r="B91" s="467" t="str">
        <f t="shared" si="3"/>
        <v>88</v>
      </c>
      <c r="M91" s="304">
        <v>88</v>
      </c>
      <c r="AB91" s="243" t="str">
        <f t="shared" si="4"/>
        <v xml:space="preserve">   cnDatabase.Execute "IF EXISTS (SELECT *FROM CompChild WHERE Code='000001' AND VchType='88') Print 'Exist' ELSE Insert Into CompChild VALUES ('000001','88','','','','','','','','','','')</v>
      </c>
    </row>
    <row r="92" spans="1:28">
      <c r="A92" s="241" t="s">
        <v>135</v>
      </c>
      <c r="B92" s="467" t="str">
        <f t="shared" si="3"/>
        <v>89</v>
      </c>
      <c r="M92" s="304">
        <v>89</v>
      </c>
      <c r="AB92" s="243" t="str">
        <f t="shared" si="4"/>
        <v xml:space="preserve">   cnDatabase.Execute "IF EXISTS (SELECT *FROM CompChild WHERE Code='000001' AND VchType='89') Print 'Exist' ELSE Insert Into CompChild VALUES ('000001','89','','','','','','','','','','')</v>
      </c>
    </row>
    <row r="93" spans="1:28">
      <c r="A93" s="241" t="s">
        <v>135</v>
      </c>
      <c r="B93" s="467" t="str">
        <f t="shared" si="3"/>
        <v>90</v>
      </c>
      <c r="M93" s="304">
        <v>90</v>
      </c>
      <c r="AB93" s="243" t="str">
        <f t="shared" si="4"/>
        <v xml:space="preserve">   cnDatabase.Execute "IF EXISTS (SELECT *FROM CompChild WHERE Code='000001' AND VchType='90') Print 'Exist' ELSE Insert Into CompChild VALUES ('000001','90','','','','','','','','','','')</v>
      </c>
    </row>
    <row r="94" spans="1:28">
      <c r="A94" s="241" t="s">
        <v>135</v>
      </c>
      <c r="B94" s="467" t="str">
        <f t="shared" si="3"/>
        <v>91</v>
      </c>
      <c r="M94" s="304">
        <v>91</v>
      </c>
      <c r="AB94" s="243" t="str">
        <f t="shared" si="4"/>
        <v xml:space="preserve">   cnDatabase.Execute "IF EXISTS (SELECT *FROM CompChild WHERE Code='000001' AND VchType='91') Print 'Exist' ELSE Insert Into CompChild VALUES ('000001','91','','','','','','','','','','')</v>
      </c>
    </row>
    <row r="95" spans="1:28">
      <c r="A95" s="241" t="s">
        <v>135</v>
      </c>
      <c r="B95" s="467" t="str">
        <f t="shared" si="3"/>
        <v>92</v>
      </c>
      <c r="M95" s="304">
        <v>92</v>
      </c>
      <c r="AB95" s="243" t="str">
        <f t="shared" si="4"/>
        <v xml:space="preserve">   cnDatabase.Execute "IF EXISTS (SELECT *FROM CompChild WHERE Code='000001' AND VchType='92') Print 'Exist' ELSE Insert Into CompChild VALUES ('000001','92','','','','','','','','','','')</v>
      </c>
    </row>
    <row r="96" spans="1:28">
      <c r="A96" s="241" t="s">
        <v>135</v>
      </c>
      <c r="B96" s="467" t="str">
        <f t="shared" si="3"/>
        <v>93</v>
      </c>
      <c r="M96" s="304">
        <v>93</v>
      </c>
      <c r="AB96" s="243" t="str">
        <f t="shared" si="4"/>
        <v xml:space="preserve">   cnDatabase.Execute "IF EXISTS (SELECT *FROM CompChild WHERE Code='000001' AND VchType='93') Print 'Exist' ELSE Insert Into CompChild VALUES ('000001','93','','','','','','','','','','')</v>
      </c>
    </row>
    <row r="97" spans="1:28">
      <c r="A97" s="241" t="s">
        <v>135</v>
      </c>
      <c r="B97" s="467" t="str">
        <f t="shared" si="3"/>
        <v>94</v>
      </c>
      <c r="M97" s="304">
        <v>94</v>
      </c>
      <c r="AB97" s="243" t="str">
        <f t="shared" si="4"/>
        <v xml:space="preserve">   cnDatabase.Execute "IF EXISTS (SELECT *FROM CompChild WHERE Code='000001' AND VchType='94') Print 'Exist' ELSE Insert Into CompChild VALUES ('000001','94','','','','','','','','','','')</v>
      </c>
    </row>
    <row r="98" spans="1:28">
      <c r="A98" s="241" t="s">
        <v>135</v>
      </c>
      <c r="B98" s="467" t="str">
        <f t="shared" si="3"/>
        <v>95</v>
      </c>
      <c r="M98" s="304">
        <v>95</v>
      </c>
      <c r="AB98" s="243" t="str">
        <f t="shared" si="4"/>
        <v xml:space="preserve">   cnDatabase.Execute "IF EXISTS (SELECT *FROM CompChild WHERE Code='000001' AND VchType='95') Print 'Exist' ELSE Insert Into CompChild VALUES ('000001','95','','','','','','','','','','')</v>
      </c>
    </row>
    <row r="99" spans="1:28">
      <c r="A99" s="241" t="s">
        <v>135</v>
      </c>
      <c r="B99" s="467" t="str">
        <f t="shared" si="3"/>
        <v>96</v>
      </c>
      <c r="M99" s="304">
        <v>96</v>
      </c>
      <c r="AB99" s="243" t="str">
        <f t="shared" si="4"/>
        <v xml:space="preserve">   cnDatabase.Execute "IF EXISTS (SELECT *FROM CompChild WHERE Code='000001' AND VchType='96') Print 'Exist' ELSE Insert Into CompChild VALUES ('000001','96','','','','','','','','','','')</v>
      </c>
    </row>
    <row r="100" spans="1:28">
      <c r="A100" s="241" t="s">
        <v>135</v>
      </c>
      <c r="B100" s="467" t="str">
        <f t="shared" si="3"/>
        <v>97</v>
      </c>
      <c r="M100" s="304">
        <v>97</v>
      </c>
      <c r="AB100" s="243" t="str">
        <f t="shared" si="4"/>
        <v xml:space="preserve">   cnDatabase.Execute "IF EXISTS (SELECT *FROM CompChild WHERE Code='000001' AND VchType='97') Print 'Exist' ELSE Insert Into CompChild VALUES ('000001','97','','','','','','','','','','')</v>
      </c>
    </row>
    <row r="101" spans="1:28">
      <c r="A101" s="241" t="s">
        <v>135</v>
      </c>
      <c r="B101" s="467" t="str">
        <f t="shared" si="3"/>
        <v>98</v>
      </c>
      <c r="M101" s="304">
        <v>98</v>
      </c>
      <c r="AB101" s="243" t="str">
        <f t="shared" si="4"/>
        <v xml:space="preserve">   cnDatabase.Execute "IF EXISTS (SELECT *FROM CompChild WHERE Code='000001' AND VchType='98') Print 'Exist' ELSE Insert Into CompChild VALUES ('000001','98','','','','','','','','','','')</v>
      </c>
    </row>
    <row r="102" spans="1:28">
      <c r="A102" s="241" t="s">
        <v>135</v>
      </c>
      <c r="B102" s="467" t="str">
        <f t="shared" si="3"/>
        <v>99</v>
      </c>
      <c r="M102" s="304">
        <v>99</v>
      </c>
      <c r="AB102" s="243" t="str">
        <f t="shared" si="4"/>
        <v xml:space="preserve">   cnDatabase.Execute "IF EXISTS (SELECT *FROM CompChild WHERE Code='000001' AND VchType='99') Print 'Exist' ELSE Insert Into CompChild VALUES ('000001','99','','','','','','','','','','')</v>
      </c>
    </row>
    <row r="104" spans="1:28">
      <c r="A104" s="241" t="s">
        <v>135</v>
      </c>
      <c r="B104" s="467" t="s">
        <v>394</v>
      </c>
      <c r="C104" s="467" t="s">
        <v>800</v>
      </c>
      <c r="D104" s="467" t="s">
        <v>801</v>
      </c>
      <c r="E104" s="467" t="s">
        <v>1697</v>
      </c>
      <c r="F104" s="467" t="s">
        <v>803</v>
      </c>
      <c r="G104" s="467" t="s">
        <v>804</v>
      </c>
      <c r="H104" s="467" t="s">
        <v>805</v>
      </c>
      <c r="I104" s="467" t="s">
        <v>806</v>
      </c>
      <c r="J104" s="213" t="s">
        <v>3625</v>
      </c>
      <c r="K104" s="304" t="s">
        <v>797</v>
      </c>
      <c r="L104" s="304" t="s">
        <v>1581</v>
      </c>
    </row>
    <row r="105" spans="1:28">
      <c r="B105" s="304">
        <f>LEN(B104)</f>
        <v>2</v>
      </c>
      <c r="C105" s="304">
        <f>LEN(C104)</f>
        <v>40</v>
      </c>
      <c r="D105" s="304">
        <f t="shared" ref="D105:L105" si="5">LEN(D104)</f>
        <v>32</v>
      </c>
      <c r="E105" s="304">
        <f t="shared" si="5"/>
        <v>54</v>
      </c>
      <c r="F105" s="304">
        <f t="shared" si="5"/>
        <v>59</v>
      </c>
      <c r="G105" s="304">
        <f t="shared" si="5"/>
        <v>57</v>
      </c>
      <c r="H105" s="304">
        <f t="shared" si="5"/>
        <v>55</v>
      </c>
      <c r="I105" s="304">
        <f t="shared" si="5"/>
        <v>37</v>
      </c>
      <c r="J105" s="304">
        <f t="shared" si="5"/>
        <v>24</v>
      </c>
      <c r="K105" s="304">
        <f t="shared" si="5"/>
        <v>6</v>
      </c>
      <c r="L105" s="304">
        <f t="shared" si="5"/>
        <v>28</v>
      </c>
    </row>
  </sheetData>
  <autoFilter ref="A3:AB3" xr:uid="{86DE49C6-F984-4263-B189-7FF09933DAD0}"/>
  <dataValidations count="1">
    <dataValidation type="textLength" allowBlank="1" showInputMessage="1" showErrorMessage="1" sqref="B105:L105 C106:I1048576 C2:I104" xr:uid="{E92F66FD-63C1-49C8-A52F-1416F83FCC86}">
      <formula1>0</formula1>
      <formula2>60</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E703-16BD-49C2-A91A-2035A75B5096}">
  <sheetPr codeName="Sheet15"/>
  <dimension ref="A1:AB51"/>
  <sheetViews>
    <sheetView workbookViewId="0">
      <pane xSplit="2" ySplit="3" topLeftCell="C33" activePane="bottomRight" state="frozen"/>
      <selection pane="topRight" activeCell="C1" sqref="C1"/>
      <selection pane="bottomLeft" activeCell="A2" sqref="A2"/>
      <selection pane="bottomRight" activeCell="A49" sqref="A49"/>
    </sheetView>
  </sheetViews>
  <sheetFormatPr defaultRowHeight="15"/>
  <cols>
    <col min="1" max="1" width="7" style="241" bestFit="1" customWidth="1"/>
    <col min="2" max="2" width="61.28515625" style="241" bestFit="1" customWidth="1"/>
    <col min="3" max="3" width="61.7109375" style="241" bestFit="1" customWidth="1"/>
    <col min="4" max="4" width="5.5703125" style="241" bestFit="1" customWidth="1"/>
    <col min="5" max="5" width="5.28515625" style="241" bestFit="1" customWidth="1"/>
    <col min="6" max="6" width="9" style="304" bestFit="1" customWidth="1"/>
    <col min="7" max="7" width="9.5703125" style="304" bestFit="1" customWidth="1"/>
    <col min="8" max="8" width="8.140625" style="304" bestFit="1" customWidth="1"/>
    <col min="9" max="9" width="8.7109375" style="304" bestFit="1" customWidth="1"/>
    <col min="10" max="10" width="7" style="304" bestFit="1" customWidth="1"/>
    <col min="11" max="11" width="5" style="304" bestFit="1" customWidth="1"/>
    <col min="12" max="12" width="9.28515625" style="304" bestFit="1" customWidth="1"/>
    <col min="13" max="13" width="11.42578125" style="304" bestFit="1" customWidth="1"/>
    <col min="14" max="14" width="12" style="304" bestFit="1" customWidth="1"/>
    <col min="15" max="15" width="12.7109375" style="304" bestFit="1" customWidth="1"/>
    <col min="16" max="16" width="8" style="304" bestFit="1" customWidth="1"/>
    <col min="17" max="17" width="7.42578125" style="304" bestFit="1" customWidth="1"/>
    <col min="18" max="18" width="5" style="304" bestFit="1" customWidth="1"/>
    <col min="19" max="19" width="6.28515625" style="304" bestFit="1" customWidth="1"/>
    <col min="20" max="20" width="10.140625" style="304" bestFit="1" customWidth="1"/>
    <col min="21" max="21" width="10.5703125" style="304" bestFit="1" customWidth="1"/>
    <col min="22" max="22" width="11.28515625" style="304" bestFit="1" customWidth="1"/>
    <col min="23" max="23" width="11.7109375" style="304" bestFit="1" customWidth="1"/>
    <col min="24" max="24" width="12.42578125" style="304" bestFit="1" customWidth="1"/>
    <col min="25" max="25" width="10.5703125" style="304" bestFit="1" customWidth="1"/>
    <col min="26" max="26" width="11.28515625" style="304" bestFit="1" customWidth="1"/>
    <col min="27" max="27" width="12.42578125" style="304" bestFit="1" customWidth="1"/>
    <col min="28" max="16384" width="9.140625" style="304"/>
  </cols>
  <sheetData>
    <row r="1" spans="1:28">
      <c r="AB1" s="304" t="s">
        <v>3029</v>
      </c>
    </row>
    <row r="2" spans="1:28">
      <c r="AB2" s="304" t="s">
        <v>3040</v>
      </c>
    </row>
    <row r="3" spans="1:28">
      <c r="A3" s="241" t="s">
        <v>19</v>
      </c>
      <c r="B3" s="241" t="s">
        <v>275</v>
      </c>
      <c r="C3" s="241" t="s">
        <v>276</v>
      </c>
      <c r="D3" s="241" t="s">
        <v>738</v>
      </c>
      <c r="E3" s="241" t="s">
        <v>201</v>
      </c>
      <c r="F3" s="304" t="s">
        <v>2986</v>
      </c>
      <c r="G3" s="304" t="s">
        <v>2987</v>
      </c>
      <c r="H3" s="304" t="s">
        <v>2988</v>
      </c>
      <c r="I3" s="304" t="s">
        <v>2989</v>
      </c>
      <c r="J3" s="304" t="s">
        <v>838</v>
      </c>
      <c r="K3" s="304" t="s">
        <v>839</v>
      </c>
      <c r="L3" s="304" t="s">
        <v>840</v>
      </c>
      <c r="M3" s="304" t="s">
        <v>841</v>
      </c>
      <c r="N3" s="304" t="s">
        <v>842</v>
      </c>
      <c r="O3" s="304" t="s">
        <v>843</v>
      </c>
      <c r="P3" s="304" t="s">
        <v>844</v>
      </c>
      <c r="Q3" s="304" t="s">
        <v>845</v>
      </c>
      <c r="R3" s="304" t="s">
        <v>846</v>
      </c>
      <c r="S3" s="304" t="s">
        <v>847</v>
      </c>
      <c r="T3" s="304" t="s">
        <v>300</v>
      </c>
      <c r="U3" s="304" t="s">
        <v>301</v>
      </c>
      <c r="V3" s="304" t="s">
        <v>302</v>
      </c>
      <c r="W3" s="241" t="s">
        <v>303</v>
      </c>
      <c r="X3" s="241" t="s">
        <v>2950</v>
      </c>
      <c r="Y3" s="241" t="s">
        <v>2951</v>
      </c>
      <c r="Z3" s="442" t="s">
        <v>838</v>
      </c>
      <c r="AA3" s="153" t="s">
        <v>845</v>
      </c>
      <c r="AB3" s="414" t="s">
        <v>3035</v>
      </c>
    </row>
    <row r="4" spans="1:28">
      <c r="A4" s="383" t="s">
        <v>307</v>
      </c>
      <c r="B4" s="458" t="str">
        <f t="shared" ref="B4:B45" si="0">CONCATENATE(L4,"-",K4,"gsm-",TEXT(H4,"00.00"),"X",TEXT(I4,"00.00"),"in²-(",TEXT(F4,"00.00"),"X",TEXT(G4,"00.00"),"cm²)-",N4,"kg-",M4)</f>
        <v>Art Card-200gsm-20.00X30.00in²-(50.80X76.20cm²)-7.742kg-Gloss</v>
      </c>
      <c r="C4" s="458" t="str">
        <f t="shared" ref="C4:C45" si="1">CONCATENATE(L4,"-",K4,"gsm-",TEXT(H4,"00.00"),"X",TEXT(I4,"00.00"),"in²-(",TEXT(F4,"00.00"),"X",TEXT(G4,"00.00"),"cm²)-",N4,"kg-",M4)</f>
        <v>Art Card-200gsm-20.00X30.00in²-(50.80X76.20cm²)-7.742kg-Gloss</v>
      </c>
      <c r="D4" s="459" t="s">
        <v>2990</v>
      </c>
      <c r="E4" s="458" t="str">
        <f t="shared" ref="E4:E45" si="2">IF(K4&gt;170,"B","P")</f>
        <v>B</v>
      </c>
      <c r="F4" s="458">
        <f t="shared" ref="F4:F45" si="3">ROUND(H4*2.54,2)</f>
        <v>50.8</v>
      </c>
      <c r="G4" s="458">
        <f t="shared" ref="G4:G45" si="4">ROUND(I4*2.54,2)</f>
        <v>76.2</v>
      </c>
      <c r="H4" s="385">
        <v>20</v>
      </c>
      <c r="I4" s="385">
        <v>30</v>
      </c>
      <c r="J4" s="458" t="str">
        <f t="shared" ref="J4:J45" si="5">IF(K4&gt;170,"*15002","*15004")</f>
        <v>*15002</v>
      </c>
      <c r="K4" s="385">
        <v>200</v>
      </c>
      <c r="L4" s="385" t="s">
        <v>1029</v>
      </c>
      <c r="M4" s="385" t="s">
        <v>973</v>
      </c>
      <c r="N4" s="458">
        <f>ROUND(IF(J4="*15002",ROUND(H4*I4*K4/3100,3)/5,ROUND(H4*I4*K4/3100,3)),3)</f>
        <v>7.742</v>
      </c>
      <c r="O4" s="458">
        <f t="shared" ref="O4:O45" si="6">ROUND(50/N4,0)</f>
        <v>6</v>
      </c>
      <c r="P4" s="385">
        <v>64</v>
      </c>
      <c r="Q4" s="458" t="s">
        <v>2720</v>
      </c>
      <c r="R4" s="458">
        <v>0.9</v>
      </c>
      <c r="S4" s="385" t="s">
        <v>851</v>
      </c>
      <c r="T4" s="383" t="s">
        <v>135</v>
      </c>
      <c r="U4" s="386" t="s">
        <v>2070</v>
      </c>
      <c r="V4" s="385" t="s">
        <v>795</v>
      </c>
      <c r="W4" s="385" t="s">
        <v>795</v>
      </c>
      <c r="X4" s="385" t="s">
        <v>304</v>
      </c>
      <c r="Y4" s="385" t="s">
        <v>304</v>
      </c>
      <c r="Z4" s="304" t="str">
        <f>VLOOKUP(J4,GM!$A$3:$B$1055,2,FALSE)</f>
        <v>Packet(100)</v>
      </c>
      <c r="AA4" s="304" t="str">
        <f>VLOOKUP(Q4,GM!$A$3:$B$1055,2,FALSE)</f>
        <v>Coated Gloss</v>
      </c>
      <c r="AB4" s="474" t="str">
        <f>CONCATENATE(AB$1,AB$2,"'",A4,"') Print 'Code Exist' IF EXISTS (SELECT *FROM PaperMaster WHERE NAME='",B4,"') Print 'Paper Master Exist' ELSE IF EXISTS (SELECT *FROM GeneralMaster WHERE Code='",J4,"') IF EXISTS (SELECT *FROM GeneralMaster WHERE Code='",Q4,"') ",AB$3,"'",A4,"','",B4,"','",C4,"','",D4,"','",E4,"','",F4,"','",G4,"','",H4,"','",I4,"','",J4,"','",K4,"','",L4,"','",M4,"','",N4,"','",O4,"','",P4,"','",Q4,"','",R4,"','",S4,"','",T4,"',",U4,",'",V4,"',",W4,",'",X4,"','",Y4,"') ELSE Print 'Quality Code NOT Exist' ELSE Print 'UOM Code NOT Exist'")</f>
        <v xml:space="preserve">   cnDatabase.Execute "IF EXISTS (SELECT *FROM PaperMaster WHERE Code='*00001') Print 'Code Exist' IF EXISTS (SELECT *FROM PaperMaster WHERE NAME='Art Card-200gsm-20.00X30.00in²-(50.80X76.20cm²)-7.742kg-Gloss') Print 'Paper Master Exist' ELSE IF EXISTS (SELECT *FROM GeneralMaster WHERE Code='*15002') IF EXISTS (SELECT *FROM GeneralMaster WHERE Code='*16002') Insert Into PaperMaster VALUES ('*00001','Art Card-200gsm-20.00X30.00in²-(50.80X76.20cm²)-7.742kg-Gloss','Art Card-200gsm-20.00X30.00in²-(50.80X76.20cm²)-7.742kg-Gloss','S','B','50.8','76.2','20','30','*15002','200','Art Card','Gloss','7.742','6','64','*16002','0.9','A','000001',GetDate(),'NULL',NULL,'N','N') ELSE Print 'Quality Code NOT Exist' ELSE Print 'UOM Code NOT Exist'</v>
      </c>
    </row>
    <row r="5" spans="1:28">
      <c r="A5" s="383" t="s">
        <v>310</v>
      </c>
      <c r="B5" s="458" t="str">
        <f t="shared" si="0"/>
        <v>Art Card-210gsm-20.00X30.00in²-(50.80X76.20cm²)-8.129kg-Gloss</v>
      </c>
      <c r="C5" s="458" t="str">
        <f t="shared" si="1"/>
        <v>Art Card-210gsm-20.00X30.00in²-(50.80X76.20cm²)-8.129kg-Gloss</v>
      </c>
      <c r="D5" s="459" t="s">
        <v>2990</v>
      </c>
      <c r="E5" s="458" t="str">
        <f t="shared" si="2"/>
        <v>B</v>
      </c>
      <c r="F5" s="458">
        <f t="shared" si="3"/>
        <v>50.8</v>
      </c>
      <c r="G5" s="458">
        <f t="shared" si="4"/>
        <v>76.2</v>
      </c>
      <c r="H5" s="385">
        <v>20</v>
      </c>
      <c r="I5" s="385">
        <v>30</v>
      </c>
      <c r="J5" s="458" t="str">
        <f t="shared" si="5"/>
        <v>*15002</v>
      </c>
      <c r="K5" s="385">
        <v>210</v>
      </c>
      <c r="L5" s="385" t="s">
        <v>1029</v>
      </c>
      <c r="M5" s="385" t="s">
        <v>973</v>
      </c>
      <c r="N5" s="458">
        <f t="shared" ref="N5:N45" si="7">ROUND(IF(J5="*15002",ROUND(H5*I5*K5/3100,3)/5,ROUND(H5*I5*K5/3100,3)),3)</f>
        <v>8.1289999999999996</v>
      </c>
      <c r="O5" s="458">
        <f t="shared" si="6"/>
        <v>6</v>
      </c>
      <c r="P5" s="385">
        <v>64</v>
      </c>
      <c r="Q5" s="458" t="s">
        <v>2720</v>
      </c>
      <c r="R5" s="458">
        <v>0.9</v>
      </c>
      <c r="S5" s="385" t="s">
        <v>851</v>
      </c>
      <c r="T5" s="383" t="s">
        <v>135</v>
      </c>
      <c r="U5" s="386" t="s">
        <v>2070</v>
      </c>
      <c r="V5" s="385" t="s">
        <v>795</v>
      </c>
      <c r="W5" s="385" t="s">
        <v>795</v>
      </c>
      <c r="X5" s="385" t="s">
        <v>304</v>
      </c>
      <c r="Y5" s="385" t="s">
        <v>304</v>
      </c>
      <c r="Z5" s="304" t="str">
        <f>VLOOKUP(J5,GM!$A$3:$B$1055,2,FALSE)</f>
        <v>Packet(100)</v>
      </c>
      <c r="AA5" s="304" t="str">
        <f>VLOOKUP(Q5,GM!$A$3:$B$1055,2,FALSE)</f>
        <v>Coated Gloss</v>
      </c>
      <c r="AB5" s="474" t="str">
        <f t="shared" ref="AB5:AB45" si="8">CONCATENATE(AB$1,AB$2,"'",A5,"') Print 'Code Exist' IF EXISTS (SELECT *FROM PaperMaster WHERE NAME='",B5,"') Print 'Paper Master Exist' ELSE IF EXISTS (SELECT *FROM GeneralMaster WHERE Code='",J5,"') IF EXISTS (SELECT *FROM GeneralMaster WHERE Code='",Q5,"') ",AB$3,"'",A5,"','",B5,"','",C5,"','",D5,"','",E5,"','",F5,"','",G5,"','",H5,"','",I5,"','",J5,"','",K5,"','",L5,"','",M5,"','",N5,"','",O5,"','",P5,"','",Q5,"','",R5,"','",S5,"','",T5,"',",U5,",'",V5,"',",W5,",'",X5,"','",Y5,"') ELSE Print 'Quality Code NOT Exist' ELSE Print 'UOM Code NOT Exist'")</f>
        <v xml:space="preserve">   cnDatabase.Execute "IF EXISTS (SELECT *FROM PaperMaster WHERE Code='*00002') Print 'Code Exist' IF EXISTS (SELECT *FROM PaperMaster WHERE NAME='Art Card-210gsm-20.00X30.00in²-(50.80X76.20cm²)-8.129kg-Gloss') Print 'Paper Master Exist' ELSE IF EXISTS (SELECT *FROM GeneralMaster WHERE Code='*15002') IF EXISTS (SELECT *FROM GeneralMaster WHERE Code='*16002') Insert Into PaperMaster VALUES ('*00002','Art Card-210gsm-20.00X30.00in²-(50.80X76.20cm²)-8.129kg-Gloss','Art Card-210gsm-20.00X30.00in²-(50.80X76.20cm²)-8.129kg-Gloss','S','B','50.8','76.2','20','30','*15002','210','Art Card','Gloss','8.129','6','64','*16002','0.9','A','000001',GetDate(),'NULL',NULL,'N','N') ELSE Print 'Quality Code NOT Exist' ELSE Print 'UOM Code NOT Exist'</v>
      </c>
    </row>
    <row r="6" spans="1:28">
      <c r="A6" s="383" t="s">
        <v>312</v>
      </c>
      <c r="B6" s="458" t="str">
        <f t="shared" si="0"/>
        <v>Art Card-220gsm-20.00X30.00in²-(50.80X76.20cm²)-8.516kg-Gloss</v>
      </c>
      <c r="C6" s="458" t="str">
        <f t="shared" si="1"/>
        <v>Art Card-220gsm-20.00X30.00in²-(50.80X76.20cm²)-8.516kg-Gloss</v>
      </c>
      <c r="D6" s="459" t="s">
        <v>2990</v>
      </c>
      <c r="E6" s="458" t="str">
        <f t="shared" si="2"/>
        <v>B</v>
      </c>
      <c r="F6" s="458">
        <f t="shared" si="3"/>
        <v>50.8</v>
      </c>
      <c r="G6" s="458">
        <f t="shared" si="4"/>
        <v>76.2</v>
      </c>
      <c r="H6" s="385">
        <v>20</v>
      </c>
      <c r="I6" s="385">
        <v>30</v>
      </c>
      <c r="J6" s="458" t="str">
        <f t="shared" si="5"/>
        <v>*15002</v>
      </c>
      <c r="K6" s="385">
        <v>220</v>
      </c>
      <c r="L6" s="385" t="s">
        <v>1029</v>
      </c>
      <c r="M6" s="385" t="s">
        <v>973</v>
      </c>
      <c r="N6" s="458">
        <f t="shared" si="7"/>
        <v>8.516</v>
      </c>
      <c r="O6" s="458">
        <f t="shared" si="6"/>
        <v>6</v>
      </c>
      <c r="P6" s="385">
        <v>64</v>
      </c>
      <c r="Q6" s="458" t="s">
        <v>2720</v>
      </c>
      <c r="R6" s="458">
        <v>0.9</v>
      </c>
      <c r="S6" s="385" t="s">
        <v>851</v>
      </c>
      <c r="T6" s="383" t="s">
        <v>135</v>
      </c>
      <c r="U6" s="386" t="s">
        <v>2070</v>
      </c>
      <c r="V6" s="385" t="s">
        <v>795</v>
      </c>
      <c r="W6" s="385" t="s">
        <v>795</v>
      </c>
      <c r="X6" s="385" t="s">
        <v>304</v>
      </c>
      <c r="Y6" s="385" t="s">
        <v>304</v>
      </c>
      <c r="Z6" s="304" t="str">
        <f>VLOOKUP(J6,GM!$A$3:$B$1055,2,FALSE)</f>
        <v>Packet(100)</v>
      </c>
      <c r="AA6" s="304" t="str">
        <f>VLOOKUP(Q6,GM!$A$3:$B$1055,2,FALSE)</f>
        <v>Coated Gloss</v>
      </c>
      <c r="AB6" s="474" t="str">
        <f t="shared" si="8"/>
        <v xml:space="preserve">   cnDatabase.Execute "IF EXISTS (SELECT *FROM PaperMaster WHERE Code='*00003') Print 'Code Exist' IF EXISTS (SELECT *FROM PaperMaster WHERE NAME='Art Card-220gsm-20.00X30.00in²-(50.80X76.20cm²)-8.516kg-Gloss') Print 'Paper Master Exist' ELSE IF EXISTS (SELECT *FROM GeneralMaster WHERE Code='*15002') IF EXISTS (SELECT *FROM GeneralMaster WHERE Code='*16002') Insert Into PaperMaster VALUES ('*00003','Art Card-220gsm-20.00X30.00in²-(50.80X76.20cm²)-8.516kg-Gloss','Art Card-220gsm-20.00X30.00in²-(50.80X76.20cm²)-8.516kg-Gloss','S','B','50.8','76.2','20','30','*15002','220','Art Card','Gloss','8.516','6','64','*16002','0.9','A','000001',GetDate(),'NULL',NULL,'N','N') ELSE Print 'Quality Code NOT Exist' ELSE Print 'UOM Code NOT Exist'</v>
      </c>
    </row>
    <row r="7" spans="1:28">
      <c r="A7" s="383" t="s">
        <v>315</v>
      </c>
      <c r="B7" s="458" t="str">
        <f t="shared" si="0"/>
        <v>Art Card-250gsm-20.00X30.00in²-(50.80X76.20cm²)-9.677kg-Gloss</v>
      </c>
      <c r="C7" s="458" t="str">
        <f t="shared" si="1"/>
        <v>Art Card-250gsm-20.00X30.00in²-(50.80X76.20cm²)-9.677kg-Gloss</v>
      </c>
      <c r="D7" s="459" t="s">
        <v>2990</v>
      </c>
      <c r="E7" s="458" t="str">
        <f t="shared" si="2"/>
        <v>B</v>
      </c>
      <c r="F7" s="458">
        <f t="shared" si="3"/>
        <v>50.8</v>
      </c>
      <c r="G7" s="458">
        <f t="shared" si="4"/>
        <v>76.2</v>
      </c>
      <c r="H7" s="385">
        <v>20</v>
      </c>
      <c r="I7" s="385">
        <v>30</v>
      </c>
      <c r="J7" s="458" t="str">
        <f t="shared" si="5"/>
        <v>*15002</v>
      </c>
      <c r="K7" s="385">
        <v>250</v>
      </c>
      <c r="L7" s="385" t="s">
        <v>1029</v>
      </c>
      <c r="M7" s="385" t="s">
        <v>973</v>
      </c>
      <c r="N7" s="458">
        <f t="shared" si="7"/>
        <v>9.6769999999999996</v>
      </c>
      <c r="O7" s="458">
        <f t="shared" si="6"/>
        <v>5</v>
      </c>
      <c r="P7" s="385">
        <v>64</v>
      </c>
      <c r="Q7" s="458" t="s">
        <v>2720</v>
      </c>
      <c r="R7" s="458">
        <v>0.9</v>
      </c>
      <c r="S7" s="385" t="s">
        <v>851</v>
      </c>
      <c r="T7" s="383" t="s">
        <v>135</v>
      </c>
      <c r="U7" s="386" t="s">
        <v>2070</v>
      </c>
      <c r="V7" s="385" t="s">
        <v>795</v>
      </c>
      <c r="W7" s="385" t="s">
        <v>795</v>
      </c>
      <c r="X7" s="385" t="s">
        <v>304</v>
      </c>
      <c r="Y7" s="385" t="s">
        <v>304</v>
      </c>
      <c r="Z7" s="304" t="str">
        <f>VLOOKUP(J7,GM!$A$3:$B$1055,2,FALSE)</f>
        <v>Packet(100)</v>
      </c>
      <c r="AA7" s="304" t="str">
        <f>VLOOKUP(Q7,GM!$A$3:$B$1055,2,FALSE)</f>
        <v>Coated Gloss</v>
      </c>
      <c r="AB7" s="474" t="str">
        <f t="shared" si="8"/>
        <v xml:space="preserve">   cnDatabase.Execute "IF EXISTS (SELECT *FROM PaperMaster WHERE Code='*00004') Print 'Code Exist' IF EXISTS (SELECT *FROM PaperMaster WHERE NAME='Art Card-250gsm-20.00X30.00in²-(50.80X76.20cm²)-9.677kg-Gloss') Print 'Paper Master Exist' ELSE IF EXISTS (SELECT *FROM GeneralMaster WHERE Code='*15002') IF EXISTS (SELECT *FROM GeneralMaster WHERE Code='*16002') Insert Into PaperMaster VALUES ('*00004','Art Card-250gsm-20.00X30.00in²-(50.80X76.20cm²)-9.677kg-Gloss','Art Card-250gsm-20.00X30.00in²-(50.80X76.20cm²)-9.677kg-Gloss','S','B','50.8','76.2','20','30','*15002','250','Art Card','Gloss','9.677','5','64','*16002','0.9','A','000001',GetDate(),'NULL',NULL,'N','N') ELSE Print 'Quality Code NOT Exist' ELSE Print 'UOM Code NOT Exist'</v>
      </c>
    </row>
    <row r="8" spans="1:28">
      <c r="A8" s="383" t="s">
        <v>139</v>
      </c>
      <c r="B8" s="465" t="str">
        <f t="shared" si="0"/>
        <v>Art Card-200gsm-23.00X36.00in²-(58.42X91.44cm²)-10.684kg-Gloss</v>
      </c>
      <c r="C8" s="465" t="str">
        <f t="shared" si="1"/>
        <v>Art Card-200gsm-23.00X36.00in²-(58.42X91.44cm²)-10.684kg-Gloss</v>
      </c>
      <c r="D8" s="466" t="s">
        <v>2990</v>
      </c>
      <c r="E8" s="465" t="str">
        <f t="shared" si="2"/>
        <v>B</v>
      </c>
      <c r="F8" s="465">
        <f t="shared" si="3"/>
        <v>58.42</v>
      </c>
      <c r="G8" s="465">
        <f t="shared" si="4"/>
        <v>91.44</v>
      </c>
      <c r="H8" s="406">
        <v>23</v>
      </c>
      <c r="I8" s="406">
        <v>36</v>
      </c>
      <c r="J8" s="465" t="str">
        <f t="shared" si="5"/>
        <v>*15002</v>
      </c>
      <c r="K8" s="406">
        <v>200</v>
      </c>
      <c r="L8" s="406" t="s">
        <v>1029</v>
      </c>
      <c r="M8" s="406" t="s">
        <v>973</v>
      </c>
      <c r="N8" s="465">
        <f t="shared" si="7"/>
        <v>10.683999999999999</v>
      </c>
      <c r="O8" s="465">
        <f t="shared" si="6"/>
        <v>5</v>
      </c>
      <c r="P8" s="406">
        <v>64</v>
      </c>
      <c r="Q8" s="465" t="s">
        <v>2720</v>
      </c>
      <c r="R8" s="465">
        <v>0.9</v>
      </c>
      <c r="S8" s="406" t="s">
        <v>851</v>
      </c>
      <c r="T8" s="404" t="s">
        <v>135</v>
      </c>
      <c r="U8" s="407" t="s">
        <v>2070</v>
      </c>
      <c r="V8" s="406" t="s">
        <v>795</v>
      </c>
      <c r="W8" s="406" t="s">
        <v>795</v>
      </c>
      <c r="X8" s="406" t="s">
        <v>304</v>
      </c>
      <c r="Y8" s="406" t="s">
        <v>304</v>
      </c>
      <c r="Z8" s="304" t="str">
        <f>VLOOKUP(J8,GM!$A$3:$B$1055,2,FALSE)</f>
        <v>Packet(100)</v>
      </c>
      <c r="AA8" s="304" t="str">
        <f>VLOOKUP(Q8,GM!$A$3:$B$1055,2,FALSE)</f>
        <v>Coated Gloss</v>
      </c>
      <c r="AB8" s="474" t="str">
        <f t="shared" si="8"/>
        <v xml:space="preserve">   cnDatabase.Execute "IF EXISTS (SELECT *FROM PaperMaster WHERE Code='*00005') Print 'Code Exist' IF EXISTS (SELECT *FROM PaperMaster WHERE NAME='Art Card-200gsm-23.00X36.00in²-(58.42X91.44cm²)-10.684kg-Gloss') Print 'Paper Master Exist' ELSE IF EXISTS (SELECT *FROM GeneralMaster WHERE Code='*15002') IF EXISTS (SELECT *FROM GeneralMaster WHERE Code='*16002') Insert Into PaperMaster VALUES ('*00005','Art Card-200gsm-23.00X36.00in²-(58.42X91.44cm²)-10.684kg-Gloss','Art Card-200gsm-23.00X36.00in²-(58.42X91.44cm²)-10.684kg-Gloss','S','B','58.42','91.44','23','36','*15002','200','Art Card','Gloss','10.684','5','64','*16002','0.9','A','000001',GetDate(),'NULL',NULL,'N','N') ELSE Print 'Quality Code NOT Exist' ELSE Print 'UOM Code NOT Exist'</v>
      </c>
    </row>
    <row r="9" spans="1:28">
      <c r="A9" s="383" t="s">
        <v>320</v>
      </c>
      <c r="B9" s="465" t="str">
        <f t="shared" si="0"/>
        <v>Art Card-210gsm-23.00X36.00in²-(58.42X91.44cm²)-11.218kg-Gloss</v>
      </c>
      <c r="C9" s="465" t="str">
        <f t="shared" si="1"/>
        <v>Art Card-210gsm-23.00X36.00in²-(58.42X91.44cm²)-11.218kg-Gloss</v>
      </c>
      <c r="D9" s="466" t="s">
        <v>2990</v>
      </c>
      <c r="E9" s="465" t="str">
        <f t="shared" si="2"/>
        <v>B</v>
      </c>
      <c r="F9" s="465">
        <f t="shared" si="3"/>
        <v>58.42</v>
      </c>
      <c r="G9" s="465">
        <f t="shared" si="4"/>
        <v>91.44</v>
      </c>
      <c r="H9" s="406">
        <v>23</v>
      </c>
      <c r="I9" s="406">
        <v>36</v>
      </c>
      <c r="J9" s="465" t="str">
        <f t="shared" si="5"/>
        <v>*15002</v>
      </c>
      <c r="K9" s="406">
        <v>210</v>
      </c>
      <c r="L9" s="406" t="s">
        <v>1029</v>
      </c>
      <c r="M9" s="406" t="s">
        <v>973</v>
      </c>
      <c r="N9" s="465">
        <f t="shared" si="7"/>
        <v>11.218</v>
      </c>
      <c r="O9" s="465">
        <f t="shared" si="6"/>
        <v>4</v>
      </c>
      <c r="P9" s="406">
        <v>64</v>
      </c>
      <c r="Q9" s="465" t="s">
        <v>2720</v>
      </c>
      <c r="R9" s="465">
        <v>0.9</v>
      </c>
      <c r="S9" s="406" t="s">
        <v>851</v>
      </c>
      <c r="T9" s="404" t="s">
        <v>135</v>
      </c>
      <c r="U9" s="407" t="s">
        <v>2070</v>
      </c>
      <c r="V9" s="406" t="s">
        <v>795</v>
      </c>
      <c r="W9" s="406" t="s">
        <v>795</v>
      </c>
      <c r="X9" s="406" t="s">
        <v>304</v>
      </c>
      <c r="Y9" s="406" t="s">
        <v>304</v>
      </c>
      <c r="Z9" s="304" t="str">
        <f>VLOOKUP(J9,GM!$A$3:$B$1055,2,FALSE)</f>
        <v>Packet(100)</v>
      </c>
      <c r="AA9" s="304" t="str">
        <f>VLOOKUP(Q9,GM!$A$3:$B$1055,2,FALSE)</f>
        <v>Coated Gloss</v>
      </c>
      <c r="AB9" s="474" t="str">
        <f t="shared" si="8"/>
        <v xml:space="preserve">   cnDatabase.Execute "IF EXISTS (SELECT *FROM PaperMaster WHERE Code='*00006') Print 'Code Exist' IF EXISTS (SELECT *FROM PaperMaster WHERE NAME='Art Card-210gsm-23.00X36.00in²-(58.42X91.44cm²)-11.218kg-Gloss') Print 'Paper Master Exist' ELSE IF EXISTS (SELECT *FROM GeneralMaster WHERE Code='*15002') IF EXISTS (SELECT *FROM GeneralMaster WHERE Code='*16002') Insert Into PaperMaster VALUES ('*00006','Art Card-210gsm-23.00X36.00in²-(58.42X91.44cm²)-11.218kg-Gloss','Art Card-210gsm-23.00X36.00in²-(58.42X91.44cm²)-11.218kg-Gloss','S','B','58.42','91.44','23','36','*15002','210','Art Card','Gloss','11.218','4','64','*16002','0.9','A','000001',GetDate(),'NULL',NULL,'N','N') ELSE Print 'Quality Code NOT Exist' ELSE Print 'UOM Code NOT Exist'</v>
      </c>
    </row>
    <row r="10" spans="1:28">
      <c r="A10" s="383" t="s">
        <v>323</v>
      </c>
      <c r="B10" s="465" t="str">
        <f t="shared" si="0"/>
        <v>Art Card-220gsm-23.00X36.00in²-(58.42X91.44cm²)-11.752kg-Gloss</v>
      </c>
      <c r="C10" s="465" t="str">
        <f t="shared" si="1"/>
        <v>Art Card-220gsm-23.00X36.00in²-(58.42X91.44cm²)-11.752kg-Gloss</v>
      </c>
      <c r="D10" s="466" t="s">
        <v>2990</v>
      </c>
      <c r="E10" s="465" t="str">
        <f t="shared" si="2"/>
        <v>B</v>
      </c>
      <c r="F10" s="465">
        <f t="shared" si="3"/>
        <v>58.42</v>
      </c>
      <c r="G10" s="465">
        <f t="shared" si="4"/>
        <v>91.44</v>
      </c>
      <c r="H10" s="406">
        <v>23</v>
      </c>
      <c r="I10" s="406">
        <v>36</v>
      </c>
      <c r="J10" s="465" t="str">
        <f t="shared" si="5"/>
        <v>*15002</v>
      </c>
      <c r="K10" s="406">
        <v>220</v>
      </c>
      <c r="L10" s="406" t="s">
        <v>1029</v>
      </c>
      <c r="M10" s="406" t="s">
        <v>973</v>
      </c>
      <c r="N10" s="465">
        <f t="shared" si="7"/>
        <v>11.752000000000001</v>
      </c>
      <c r="O10" s="465">
        <f t="shared" si="6"/>
        <v>4</v>
      </c>
      <c r="P10" s="406">
        <v>64</v>
      </c>
      <c r="Q10" s="465" t="s">
        <v>2720</v>
      </c>
      <c r="R10" s="465">
        <v>0.9</v>
      </c>
      <c r="S10" s="406" t="s">
        <v>851</v>
      </c>
      <c r="T10" s="404" t="s">
        <v>135</v>
      </c>
      <c r="U10" s="407" t="s">
        <v>2070</v>
      </c>
      <c r="V10" s="406" t="s">
        <v>795</v>
      </c>
      <c r="W10" s="406" t="s">
        <v>795</v>
      </c>
      <c r="X10" s="406" t="s">
        <v>304</v>
      </c>
      <c r="Y10" s="406" t="s">
        <v>304</v>
      </c>
      <c r="Z10" s="304" t="str">
        <f>VLOOKUP(J10,GM!$A$3:$B$1055,2,FALSE)</f>
        <v>Packet(100)</v>
      </c>
      <c r="AA10" s="304" t="str">
        <f>VLOOKUP(Q10,GM!$A$3:$B$1055,2,FALSE)</f>
        <v>Coated Gloss</v>
      </c>
      <c r="AB10" s="474" t="str">
        <f t="shared" si="8"/>
        <v xml:space="preserve">   cnDatabase.Execute "IF EXISTS (SELECT *FROM PaperMaster WHERE Code='*00007') Print 'Code Exist' IF EXISTS (SELECT *FROM PaperMaster WHERE NAME='Art Card-220gsm-23.00X36.00in²-(58.42X91.44cm²)-11.752kg-Gloss') Print 'Paper Master Exist' ELSE IF EXISTS (SELECT *FROM GeneralMaster WHERE Code='*15002') IF EXISTS (SELECT *FROM GeneralMaster WHERE Code='*16002') Insert Into PaperMaster VALUES ('*00007','Art Card-220gsm-23.00X36.00in²-(58.42X91.44cm²)-11.752kg-Gloss','Art Card-220gsm-23.00X36.00in²-(58.42X91.44cm²)-11.752kg-Gloss','S','B','58.42','91.44','23','36','*15002','220','Art Card','Gloss','11.752','4','64','*16002','0.9','A','000001',GetDate(),'NULL',NULL,'N','N') ELSE Print 'Quality Code NOT Exist' ELSE Print 'UOM Code NOT Exist'</v>
      </c>
    </row>
    <row r="11" spans="1:28">
      <c r="A11" s="383" t="s">
        <v>326</v>
      </c>
      <c r="B11" s="465" t="str">
        <f t="shared" si="0"/>
        <v>Art Card-250gsm-23.00X36.00in²-(58.42X91.44cm²)-13.355kg-Gloss</v>
      </c>
      <c r="C11" s="465" t="str">
        <f t="shared" si="1"/>
        <v>Art Card-250gsm-23.00X36.00in²-(58.42X91.44cm²)-13.355kg-Gloss</v>
      </c>
      <c r="D11" s="466" t="s">
        <v>2990</v>
      </c>
      <c r="E11" s="465" t="str">
        <f t="shared" si="2"/>
        <v>B</v>
      </c>
      <c r="F11" s="465">
        <f t="shared" si="3"/>
        <v>58.42</v>
      </c>
      <c r="G11" s="465">
        <f t="shared" si="4"/>
        <v>91.44</v>
      </c>
      <c r="H11" s="406">
        <v>23</v>
      </c>
      <c r="I11" s="406">
        <v>36</v>
      </c>
      <c r="J11" s="465" t="str">
        <f t="shared" si="5"/>
        <v>*15002</v>
      </c>
      <c r="K11" s="406">
        <v>250</v>
      </c>
      <c r="L11" s="406" t="s">
        <v>1029</v>
      </c>
      <c r="M11" s="406" t="s">
        <v>973</v>
      </c>
      <c r="N11" s="465">
        <f t="shared" si="7"/>
        <v>13.355</v>
      </c>
      <c r="O11" s="465">
        <f t="shared" si="6"/>
        <v>4</v>
      </c>
      <c r="P11" s="406">
        <v>64</v>
      </c>
      <c r="Q11" s="465" t="s">
        <v>2720</v>
      </c>
      <c r="R11" s="465">
        <v>0.9</v>
      </c>
      <c r="S11" s="406" t="s">
        <v>851</v>
      </c>
      <c r="T11" s="404" t="s">
        <v>135</v>
      </c>
      <c r="U11" s="407" t="s">
        <v>2070</v>
      </c>
      <c r="V11" s="406" t="s">
        <v>795</v>
      </c>
      <c r="W11" s="406" t="s">
        <v>795</v>
      </c>
      <c r="X11" s="406" t="s">
        <v>304</v>
      </c>
      <c r="Y11" s="406" t="s">
        <v>304</v>
      </c>
      <c r="Z11" s="304" t="str">
        <f>VLOOKUP(J11,GM!$A$3:$B$1055,2,FALSE)</f>
        <v>Packet(100)</v>
      </c>
      <c r="AA11" s="304" t="str">
        <f>VLOOKUP(Q11,GM!$A$3:$B$1055,2,FALSE)</f>
        <v>Coated Gloss</v>
      </c>
      <c r="AB11" s="474" t="str">
        <f t="shared" si="8"/>
        <v xml:space="preserve">   cnDatabase.Execute "IF EXISTS (SELECT *FROM PaperMaster WHERE Code='*00008') Print 'Code Exist' IF EXISTS (SELECT *FROM PaperMaster WHERE NAME='Art Card-250gsm-23.00X36.00in²-(58.42X91.44cm²)-13.355kg-Gloss') Print 'Paper Master Exist' ELSE IF EXISTS (SELECT *FROM GeneralMaster WHERE Code='*15002') IF EXISTS (SELECT *FROM GeneralMaster WHERE Code='*16002') Insert Into PaperMaster VALUES ('*00008','Art Card-250gsm-23.00X36.00in²-(58.42X91.44cm²)-13.355kg-Gloss','Art Card-250gsm-23.00X36.00in²-(58.42X91.44cm²)-13.355kg-Gloss','S','B','58.42','91.44','23','36','*15002','250','Art Card','Gloss','13.355','4','64','*16002','0.9','A','000001',GetDate(),'NULL',NULL,'N','N') ELSE Print 'Quality Code NOT Exist' ELSE Print 'UOM Code NOT Exist'</v>
      </c>
    </row>
    <row r="12" spans="1:28">
      <c r="A12" s="383" t="s">
        <v>329</v>
      </c>
      <c r="B12" s="454" t="str">
        <f t="shared" si="0"/>
        <v>Art Paper-70gsm-20.00X30.00in²-(50.80X76.20cm²)-13.548kg-Gloss</v>
      </c>
      <c r="C12" s="454" t="str">
        <f t="shared" si="1"/>
        <v>Art Paper-70gsm-20.00X30.00in²-(50.80X76.20cm²)-13.548kg-Gloss</v>
      </c>
      <c r="D12" s="455" t="s">
        <v>2990</v>
      </c>
      <c r="E12" s="454" t="str">
        <f t="shared" si="2"/>
        <v>P</v>
      </c>
      <c r="F12" s="454">
        <f t="shared" si="3"/>
        <v>50.8</v>
      </c>
      <c r="G12" s="454">
        <f t="shared" si="4"/>
        <v>76.2</v>
      </c>
      <c r="H12" s="456">
        <v>20</v>
      </c>
      <c r="I12" s="456">
        <v>30</v>
      </c>
      <c r="J12" s="454" t="str">
        <f t="shared" si="5"/>
        <v>*15004</v>
      </c>
      <c r="K12" s="456">
        <v>70</v>
      </c>
      <c r="L12" s="456" t="s">
        <v>1039</v>
      </c>
      <c r="M12" s="456" t="s">
        <v>973</v>
      </c>
      <c r="N12" s="454">
        <f t="shared" si="7"/>
        <v>13.548</v>
      </c>
      <c r="O12" s="454">
        <f t="shared" si="6"/>
        <v>4</v>
      </c>
      <c r="P12" s="456">
        <v>64</v>
      </c>
      <c r="Q12" s="454" t="s">
        <v>2720</v>
      </c>
      <c r="R12" s="454">
        <v>0.9</v>
      </c>
      <c r="S12" s="456" t="s">
        <v>851</v>
      </c>
      <c r="T12" s="453" t="s">
        <v>135</v>
      </c>
      <c r="U12" s="457" t="s">
        <v>2070</v>
      </c>
      <c r="V12" s="456" t="s">
        <v>795</v>
      </c>
      <c r="W12" s="456" t="s">
        <v>795</v>
      </c>
      <c r="X12" s="456" t="s">
        <v>304</v>
      </c>
      <c r="Y12" s="456" t="s">
        <v>304</v>
      </c>
      <c r="Z12" s="304" t="str">
        <f>VLOOKUP(J12,GM!$A$3:$B$1055,2,FALSE)</f>
        <v>Ream</v>
      </c>
      <c r="AA12" s="304" t="str">
        <f>VLOOKUP(Q12,GM!$A$3:$B$1055,2,FALSE)</f>
        <v>Coated Gloss</v>
      </c>
      <c r="AB12" s="474" t="str">
        <f t="shared" si="8"/>
        <v xml:space="preserve">   cnDatabase.Execute "IF EXISTS (SELECT *FROM PaperMaster WHERE Code='*00009') Print 'Code Exist' IF EXISTS (SELECT *FROM PaperMaster WHERE NAME='Art Paper-70gsm-20.00X30.00in²-(50.80X76.20cm²)-13.548kg-Gloss') Print 'Paper Master Exist' ELSE IF EXISTS (SELECT *FROM GeneralMaster WHERE Code='*15004') IF EXISTS (SELECT *FROM GeneralMaster WHERE Code='*16002') Insert Into PaperMaster VALUES ('*00009','Art Paper-70gsm-20.00X30.00in²-(50.80X76.20cm²)-13.548kg-Gloss','Art Paper-70gsm-20.00X30.00in²-(50.80X76.20cm²)-13.548kg-Gloss','S','P','50.8','76.2','20','30','*15004','70','Art Paper','Gloss','13.548','4','64','*16002','0.9','A','000001',GetDate(),'NULL',NULL,'N','N') ELSE Print 'Quality Code NOT Exist' ELSE Print 'UOM Code NOT Exist'</v>
      </c>
    </row>
    <row r="13" spans="1:28">
      <c r="A13" s="383" t="s">
        <v>332</v>
      </c>
      <c r="B13" s="454" t="str">
        <f t="shared" si="0"/>
        <v>Art Paper-80gsm-20.00X30.00in²-(50.80X76.20cm²)-15.484kg-Gloss</v>
      </c>
      <c r="C13" s="454" t="str">
        <f t="shared" si="1"/>
        <v>Art Paper-80gsm-20.00X30.00in²-(50.80X76.20cm²)-15.484kg-Gloss</v>
      </c>
      <c r="D13" s="455" t="s">
        <v>2990</v>
      </c>
      <c r="E13" s="454" t="str">
        <f t="shared" si="2"/>
        <v>P</v>
      </c>
      <c r="F13" s="454">
        <f t="shared" si="3"/>
        <v>50.8</v>
      </c>
      <c r="G13" s="454">
        <f t="shared" si="4"/>
        <v>76.2</v>
      </c>
      <c r="H13" s="456">
        <v>20</v>
      </c>
      <c r="I13" s="456">
        <v>30</v>
      </c>
      <c r="J13" s="454" t="str">
        <f t="shared" si="5"/>
        <v>*15004</v>
      </c>
      <c r="K13" s="456">
        <v>80</v>
      </c>
      <c r="L13" s="456" t="s">
        <v>1039</v>
      </c>
      <c r="M13" s="456" t="s">
        <v>973</v>
      </c>
      <c r="N13" s="454">
        <f t="shared" si="7"/>
        <v>15.484</v>
      </c>
      <c r="O13" s="454">
        <f t="shared" si="6"/>
        <v>3</v>
      </c>
      <c r="P13" s="456">
        <v>64</v>
      </c>
      <c r="Q13" s="454" t="s">
        <v>2720</v>
      </c>
      <c r="R13" s="454">
        <v>0.9</v>
      </c>
      <c r="S13" s="456" t="s">
        <v>851</v>
      </c>
      <c r="T13" s="453" t="s">
        <v>135</v>
      </c>
      <c r="U13" s="457" t="s">
        <v>2070</v>
      </c>
      <c r="V13" s="456" t="s">
        <v>795</v>
      </c>
      <c r="W13" s="456" t="s">
        <v>795</v>
      </c>
      <c r="X13" s="456" t="s">
        <v>304</v>
      </c>
      <c r="Y13" s="456" t="s">
        <v>304</v>
      </c>
      <c r="Z13" s="304" t="str">
        <f>VLOOKUP(J13,GM!$A$3:$B$1055,2,FALSE)</f>
        <v>Ream</v>
      </c>
      <c r="AA13" s="304" t="str">
        <f>VLOOKUP(Q13,GM!$A$3:$B$1055,2,FALSE)</f>
        <v>Coated Gloss</v>
      </c>
      <c r="AB13" s="474" t="str">
        <f t="shared" si="8"/>
        <v xml:space="preserve">   cnDatabase.Execute "IF EXISTS (SELECT *FROM PaperMaster WHERE Code='*00010') Print 'Code Exist' IF EXISTS (SELECT *FROM PaperMaster WHERE NAME='Art Paper-80gsm-20.00X30.00in²-(50.80X76.20cm²)-15.484kg-Gloss') Print 'Paper Master Exist' ELSE IF EXISTS (SELECT *FROM GeneralMaster WHERE Code='*15004') IF EXISTS (SELECT *FROM GeneralMaster WHERE Code='*16002') Insert Into PaperMaster VALUES ('*00010','Art Paper-80gsm-20.00X30.00in²-(50.80X76.20cm²)-15.484kg-Gloss','Art Paper-80gsm-20.00X30.00in²-(50.80X76.20cm²)-15.484kg-Gloss','S','P','50.8','76.2','20','30','*15004','80','Art Paper','Gloss','15.484','3','64','*16002','0.9','A','000001',GetDate(),'NULL',NULL,'N','N') ELSE Print 'Quality Code NOT Exist' ELSE Print 'UOM Code NOT Exist'</v>
      </c>
    </row>
    <row r="14" spans="1:28">
      <c r="A14" s="383" t="s">
        <v>335</v>
      </c>
      <c r="B14" s="454" t="str">
        <f t="shared" si="0"/>
        <v>Art Paper-90gsm-20.00X30.00in²-(50.80X76.20cm²)-17.419kg-Gloss</v>
      </c>
      <c r="C14" s="454" t="str">
        <f t="shared" si="1"/>
        <v>Art Paper-90gsm-20.00X30.00in²-(50.80X76.20cm²)-17.419kg-Gloss</v>
      </c>
      <c r="D14" s="455" t="s">
        <v>2990</v>
      </c>
      <c r="E14" s="454" t="str">
        <f t="shared" si="2"/>
        <v>P</v>
      </c>
      <c r="F14" s="454">
        <f t="shared" si="3"/>
        <v>50.8</v>
      </c>
      <c r="G14" s="454">
        <f t="shared" si="4"/>
        <v>76.2</v>
      </c>
      <c r="H14" s="456">
        <v>20</v>
      </c>
      <c r="I14" s="456">
        <v>30</v>
      </c>
      <c r="J14" s="454" t="str">
        <f t="shared" si="5"/>
        <v>*15004</v>
      </c>
      <c r="K14" s="456">
        <v>90</v>
      </c>
      <c r="L14" s="456" t="s">
        <v>1039</v>
      </c>
      <c r="M14" s="456" t="s">
        <v>973</v>
      </c>
      <c r="N14" s="454">
        <f t="shared" si="7"/>
        <v>17.419</v>
      </c>
      <c r="O14" s="454">
        <f t="shared" si="6"/>
        <v>3</v>
      </c>
      <c r="P14" s="456">
        <v>64</v>
      </c>
      <c r="Q14" s="454" t="s">
        <v>2720</v>
      </c>
      <c r="R14" s="454">
        <v>0.9</v>
      </c>
      <c r="S14" s="456" t="s">
        <v>851</v>
      </c>
      <c r="T14" s="453" t="s">
        <v>135</v>
      </c>
      <c r="U14" s="457" t="s">
        <v>2070</v>
      </c>
      <c r="V14" s="456" t="s">
        <v>795</v>
      </c>
      <c r="W14" s="456" t="s">
        <v>795</v>
      </c>
      <c r="X14" s="456" t="s">
        <v>304</v>
      </c>
      <c r="Y14" s="456" t="s">
        <v>304</v>
      </c>
      <c r="Z14" s="304" t="str">
        <f>VLOOKUP(J14,GM!$A$3:$B$1055,2,FALSE)</f>
        <v>Ream</v>
      </c>
      <c r="AA14" s="304" t="str">
        <f>VLOOKUP(Q14,GM!$A$3:$B$1055,2,FALSE)</f>
        <v>Coated Gloss</v>
      </c>
      <c r="AB14" s="474" t="str">
        <f t="shared" si="8"/>
        <v xml:space="preserve">   cnDatabase.Execute "IF EXISTS (SELECT *FROM PaperMaster WHERE Code='*00011') Print 'Code Exist' IF EXISTS (SELECT *FROM PaperMaster WHERE NAME='Art Paper-90gsm-20.00X30.00in²-(50.80X76.20cm²)-17.419kg-Gloss') Print 'Paper Master Exist' ELSE IF EXISTS (SELECT *FROM GeneralMaster WHERE Code='*15004') IF EXISTS (SELECT *FROM GeneralMaster WHERE Code='*16002') Insert Into PaperMaster VALUES ('*00011','Art Paper-90gsm-20.00X30.00in²-(50.80X76.20cm²)-17.419kg-Gloss','Art Paper-90gsm-20.00X30.00in²-(50.80X76.20cm²)-17.419kg-Gloss','S','P','50.8','76.2','20','30','*15004','90','Art Paper','Gloss','17.419','3','64','*16002','0.9','A','000001',GetDate(),'NULL',NULL,'N','N') ELSE Print 'Quality Code NOT Exist' ELSE Print 'UOM Code NOT Exist'</v>
      </c>
    </row>
    <row r="15" spans="1:28">
      <c r="A15" s="383" t="s">
        <v>338</v>
      </c>
      <c r="B15" s="454" t="str">
        <f t="shared" si="0"/>
        <v>Art Paper-100gsm-20.00X30.00in²-(50.80X76.20cm²)-19.355kg-Gloss</v>
      </c>
      <c r="C15" s="454" t="str">
        <f t="shared" si="1"/>
        <v>Art Paper-100gsm-20.00X30.00in²-(50.80X76.20cm²)-19.355kg-Gloss</v>
      </c>
      <c r="D15" s="455" t="s">
        <v>2990</v>
      </c>
      <c r="E15" s="454" t="str">
        <f t="shared" si="2"/>
        <v>P</v>
      </c>
      <c r="F15" s="454">
        <f t="shared" si="3"/>
        <v>50.8</v>
      </c>
      <c r="G15" s="454">
        <f t="shared" si="4"/>
        <v>76.2</v>
      </c>
      <c r="H15" s="456">
        <v>20</v>
      </c>
      <c r="I15" s="456">
        <v>30</v>
      </c>
      <c r="J15" s="454" t="str">
        <f t="shared" si="5"/>
        <v>*15004</v>
      </c>
      <c r="K15" s="456">
        <v>100</v>
      </c>
      <c r="L15" s="456" t="s">
        <v>1039</v>
      </c>
      <c r="M15" s="456" t="s">
        <v>973</v>
      </c>
      <c r="N15" s="454">
        <f t="shared" si="7"/>
        <v>19.355</v>
      </c>
      <c r="O15" s="454">
        <f t="shared" si="6"/>
        <v>3</v>
      </c>
      <c r="P15" s="456">
        <v>64</v>
      </c>
      <c r="Q15" s="454" t="s">
        <v>2720</v>
      </c>
      <c r="R15" s="454">
        <v>0.9</v>
      </c>
      <c r="S15" s="456" t="s">
        <v>851</v>
      </c>
      <c r="T15" s="453" t="s">
        <v>135</v>
      </c>
      <c r="U15" s="457" t="s">
        <v>2070</v>
      </c>
      <c r="V15" s="456" t="s">
        <v>795</v>
      </c>
      <c r="W15" s="456" t="s">
        <v>795</v>
      </c>
      <c r="X15" s="456" t="s">
        <v>304</v>
      </c>
      <c r="Y15" s="456" t="s">
        <v>304</v>
      </c>
      <c r="Z15" s="304" t="str">
        <f>VLOOKUP(J15,GM!$A$3:$B$1055,2,FALSE)</f>
        <v>Ream</v>
      </c>
      <c r="AA15" s="304" t="str">
        <f>VLOOKUP(Q15,GM!$A$3:$B$1055,2,FALSE)</f>
        <v>Coated Gloss</v>
      </c>
      <c r="AB15" s="474" t="str">
        <f t="shared" si="8"/>
        <v xml:space="preserve">   cnDatabase.Execute "IF EXISTS (SELECT *FROM PaperMaster WHERE Code='*00012') Print 'Code Exist' IF EXISTS (SELECT *FROM PaperMaster WHERE NAME='Art Paper-100gsm-20.00X30.00in²-(50.80X76.20cm²)-19.355kg-Gloss') Print 'Paper Master Exist' ELSE IF EXISTS (SELECT *FROM GeneralMaster WHERE Code='*15004') IF EXISTS (SELECT *FROM GeneralMaster WHERE Code='*16002') Insert Into PaperMaster VALUES ('*00012','Art Paper-100gsm-20.00X30.00in²-(50.80X76.20cm²)-19.355kg-Gloss','Art Paper-100gsm-20.00X30.00in²-(50.80X76.20cm²)-19.355kg-Gloss','S','P','50.8','76.2','20','30','*15004','100','Art Paper','Gloss','19.355','3','64','*16002','0.9','A','000001',GetDate(),'NULL',NULL,'N','N') ELSE Print 'Quality Code NOT Exist' ELSE Print 'UOM Code NOT Exist'</v>
      </c>
    </row>
    <row r="16" spans="1:28">
      <c r="A16" s="383" t="s">
        <v>340</v>
      </c>
      <c r="B16" s="454" t="str">
        <f t="shared" si="0"/>
        <v>Art Paper-130gsm-20.00X30.00in²-(50.80X76.20cm²)-25.161kg-Gloss</v>
      </c>
      <c r="C16" s="454" t="str">
        <f t="shared" si="1"/>
        <v>Art Paper-130gsm-20.00X30.00in²-(50.80X76.20cm²)-25.161kg-Gloss</v>
      </c>
      <c r="D16" s="455" t="s">
        <v>2990</v>
      </c>
      <c r="E16" s="454" t="str">
        <f t="shared" si="2"/>
        <v>P</v>
      </c>
      <c r="F16" s="454">
        <f t="shared" si="3"/>
        <v>50.8</v>
      </c>
      <c r="G16" s="454">
        <f t="shared" si="4"/>
        <v>76.2</v>
      </c>
      <c r="H16" s="456">
        <v>20</v>
      </c>
      <c r="I16" s="456">
        <v>30</v>
      </c>
      <c r="J16" s="454" t="str">
        <f t="shared" si="5"/>
        <v>*15004</v>
      </c>
      <c r="K16" s="456">
        <v>130</v>
      </c>
      <c r="L16" s="456" t="s">
        <v>1039</v>
      </c>
      <c r="M16" s="456" t="s">
        <v>973</v>
      </c>
      <c r="N16" s="454">
        <f t="shared" si="7"/>
        <v>25.161000000000001</v>
      </c>
      <c r="O16" s="454">
        <f t="shared" si="6"/>
        <v>2</v>
      </c>
      <c r="P16" s="456">
        <v>64</v>
      </c>
      <c r="Q16" s="454" t="s">
        <v>2720</v>
      </c>
      <c r="R16" s="454">
        <v>0.9</v>
      </c>
      <c r="S16" s="456" t="s">
        <v>851</v>
      </c>
      <c r="T16" s="453" t="s">
        <v>135</v>
      </c>
      <c r="U16" s="457" t="s">
        <v>2070</v>
      </c>
      <c r="V16" s="456" t="s">
        <v>795</v>
      </c>
      <c r="W16" s="456" t="s">
        <v>795</v>
      </c>
      <c r="X16" s="456" t="s">
        <v>304</v>
      </c>
      <c r="Y16" s="456" t="s">
        <v>304</v>
      </c>
      <c r="Z16" s="304" t="str">
        <f>VLOOKUP(J16,GM!$A$3:$B$1055,2,FALSE)</f>
        <v>Ream</v>
      </c>
      <c r="AA16" s="304" t="str">
        <f>VLOOKUP(Q16,GM!$A$3:$B$1055,2,FALSE)</f>
        <v>Coated Gloss</v>
      </c>
      <c r="AB16" s="474" t="str">
        <f t="shared" si="8"/>
        <v xml:space="preserve">   cnDatabase.Execute "IF EXISTS (SELECT *FROM PaperMaster WHERE Code='*00013') Print 'Code Exist' IF EXISTS (SELECT *FROM PaperMaster WHERE NAME='Art Paper-130gsm-20.00X30.00in²-(50.80X76.20cm²)-25.161kg-Gloss') Print 'Paper Master Exist' ELSE IF EXISTS (SELECT *FROM GeneralMaster WHERE Code='*15004') IF EXISTS (SELECT *FROM GeneralMaster WHERE Code='*16002') Insert Into PaperMaster VALUES ('*00013','Art Paper-130gsm-20.00X30.00in²-(50.80X76.20cm²)-25.161kg-Gloss','Art Paper-130gsm-20.00X30.00in²-(50.80X76.20cm²)-25.161kg-Gloss','S','P','50.8','76.2','20','30','*15004','130','Art Paper','Gloss','25.161','2','64','*16002','0.9','A','000001',GetDate(),'NULL',NULL,'N','N') ELSE Print 'Quality Code NOT Exist' ELSE Print 'UOM Code NOT Exist'</v>
      </c>
    </row>
    <row r="17" spans="1:28">
      <c r="A17" s="383" t="s">
        <v>342</v>
      </c>
      <c r="B17" s="454" t="str">
        <f t="shared" si="0"/>
        <v>Art Paper-170gsm-20.00X30.00in²-(50.80X76.20cm²)-32.903kg-Gloss</v>
      </c>
      <c r="C17" s="454" t="str">
        <f t="shared" si="1"/>
        <v>Art Paper-170gsm-20.00X30.00in²-(50.80X76.20cm²)-32.903kg-Gloss</v>
      </c>
      <c r="D17" s="455" t="s">
        <v>2990</v>
      </c>
      <c r="E17" s="454" t="str">
        <f t="shared" si="2"/>
        <v>P</v>
      </c>
      <c r="F17" s="454">
        <f t="shared" si="3"/>
        <v>50.8</v>
      </c>
      <c r="G17" s="454">
        <f t="shared" si="4"/>
        <v>76.2</v>
      </c>
      <c r="H17" s="456">
        <v>20</v>
      </c>
      <c r="I17" s="456">
        <v>30</v>
      </c>
      <c r="J17" s="454" t="str">
        <f t="shared" si="5"/>
        <v>*15004</v>
      </c>
      <c r="K17" s="456">
        <v>170</v>
      </c>
      <c r="L17" s="456" t="s">
        <v>1039</v>
      </c>
      <c r="M17" s="456" t="s">
        <v>973</v>
      </c>
      <c r="N17" s="454">
        <f t="shared" si="7"/>
        <v>32.902999999999999</v>
      </c>
      <c r="O17" s="454">
        <f t="shared" si="6"/>
        <v>2</v>
      </c>
      <c r="P17" s="456">
        <v>64</v>
      </c>
      <c r="Q17" s="454" t="s">
        <v>2720</v>
      </c>
      <c r="R17" s="454">
        <v>0.9</v>
      </c>
      <c r="S17" s="456" t="s">
        <v>851</v>
      </c>
      <c r="T17" s="453" t="s">
        <v>135</v>
      </c>
      <c r="U17" s="457" t="s">
        <v>2070</v>
      </c>
      <c r="V17" s="456" t="s">
        <v>795</v>
      </c>
      <c r="W17" s="456" t="s">
        <v>795</v>
      </c>
      <c r="X17" s="456" t="s">
        <v>304</v>
      </c>
      <c r="Y17" s="456" t="s">
        <v>304</v>
      </c>
      <c r="Z17" s="304" t="str">
        <f>VLOOKUP(J17,GM!$A$3:$B$1055,2,FALSE)</f>
        <v>Ream</v>
      </c>
      <c r="AA17" s="304" t="str">
        <f>VLOOKUP(Q17,GM!$A$3:$B$1055,2,FALSE)</f>
        <v>Coated Gloss</v>
      </c>
      <c r="AB17" s="474" t="str">
        <f t="shared" si="8"/>
        <v xml:space="preserve">   cnDatabase.Execute "IF EXISTS (SELECT *FROM PaperMaster WHERE Code='*00014') Print 'Code Exist' IF EXISTS (SELECT *FROM PaperMaster WHERE NAME='Art Paper-170gsm-20.00X30.00in²-(50.80X76.20cm²)-32.903kg-Gloss') Print 'Paper Master Exist' ELSE IF EXISTS (SELECT *FROM GeneralMaster WHERE Code='*15004') IF EXISTS (SELECT *FROM GeneralMaster WHERE Code='*16002') Insert Into PaperMaster VALUES ('*00014','Art Paper-170gsm-20.00X30.00in²-(50.80X76.20cm²)-32.903kg-Gloss','Art Paper-170gsm-20.00X30.00in²-(50.80X76.20cm²)-32.903kg-Gloss','S','P','50.8','76.2','20','30','*15004','170','Art Paper','Gloss','32.903','2','64','*16002','0.9','A','000001',GetDate(),'NULL',NULL,'N','N') ELSE Print 'Quality Code NOT Exist' ELSE Print 'UOM Code NOT Exist'</v>
      </c>
    </row>
    <row r="18" spans="1:28">
      <c r="A18" s="383" t="s">
        <v>344</v>
      </c>
      <c r="B18" s="444" t="str">
        <f t="shared" si="0"/>
        <v>Art Paper-70gsm-23.00X36.00in²-(58.42X91.44cm²)-18.697kg-Gloss</v>
      </c>
      <c r="C18" s="444" t="str">
        <f t="shared" si="1"/>
        <v>Art Paper-70gsm-23.00X36.00in²-(58.42X91.44cm²)-18.697kg-Gloss</v>
      </c>
      <c r="D18" s="445" t="s">
        <v>2990</v>
      </c>
      <c r="E18" s="444" t="str">
        <f t="shared" si="2"/>
        <v>P</v>
      </c>
      <c r="F18" s="444">
        <f t="shared" si="3"/>
        <v>58.42</v>
      </c>
      <c r="G18" s="444">
        <f t="shared" si="4"/>
        <v>91.44</v>
      </c>
      <c r="H18" s="446">
        <v>23</v>
      </c>
      <c r="I18" s="446">
        <v>36</v>
      </c>
      <c r="J18" s="444" t="str">
        <f t="shared" si="5"/>
        <v>*15004</v>
      </c>
      <c r="K18" s="446">
        <v>70</v>
      </c>
      <c r="L18" s="446" t="s">
        <v>1039</v>
      </c>
      <c r="M18" s="446" t="s">
        <v>973</v>
      </c>
      <c r="N18" s="444">
        <f t="shared" si="7"/>
        <v>18.696999999999999</v>
      </c>
      <c r="O18" s="444">
        <f t="shared" si="6"/>
        <v>3</v>
      </c>
      <c r="P18" s="446">
        <v>64</v>
      </c>
      <c r="Q18" s="444" t="s">
        <v>2720</v>
      </c>
      <c r="R18" s="444">
        <v>0.9</v>
      </c>
      <c r="S18" s="446" t="s">
        <v>851</v>
      </c>
      <c r="T18" s="443" t="s">
        <v>135</v>
      </c>
      <c r="U18" s="447" t="s">
        <v>2070</v>
      </c>
      <c r="V18" s="446" t="s">
        <v>795</v>
      </c>
      <c r="W18" s="446" t="s">
        <v>795</v>
      </c>
      <c r="X18" s="446" t="s">
        <v>304</v>
      </c>
      <c r="Y18" s="446" t="s">
        <v>304</v>
      </c>
      <c r="Z18" s="304" t="str">
        <f>VLOOKUP(J18,GM!$A$3:$B$1055,2,FALSE)</f>
        <v>Ream</v>
      </c>
      <c r="AA18" s="304" t="str">
        <f>VLOOKUP(Q18,GM!$A$3:$B$1055,2,FALSE)</f>
        <v>Coated Gloss</v>
      </c>
      <c r="AB18" s="474" t="str">
        <f t="shared" si="8"/>
        <v xml:space="preserve">   cnDatabase.Execute "IF EXISTS (SELECT *FROM PaperMaster WHERE Code='*00015') Print 'Code Exist' IF EXISTS (SELECT *FROM PaperMaster WHERE NAME='Art Paper-70gsm-23.00X36.00in²-(58.42X91.44cm²)-18.697kg-Gloss') Print 'Paper Master Exist' ELSE IF EXISTS (SELECT *FROM GeneralMaster WHERE Code='*15004') IF EXISTS (SELECT *FROM GeneralMaster WHERE Code='*16002') Insert Into PaperMaster VALUES ('*00015','Art Paper-70gsm-23.00X36.00in²-(58.42X91.44cm²)-18.697kg-Gloss','Art Paper-70gsm-23.00X36.00in²-(58.42X91.44cm²)-18.697kg-Gloss','S','P','58.42','91.44','23','36','*15004','70','Art Paper','Gloss','18.697','3','64','*16002','0.9','A','000001',GetDate(),'NULL',NULL,'N','N') ELSE Print 'Quality Code NOT Exist' ELSE Print 'UOM Code NOT Exist'</v>
      </c>
    </row>
    <row r="19" spans="1:28">
      <c r="A19" s="383" t="s">
        <v>346</v>
      </c>
      <c r="B19" s="444" t="str">
        <f t="shared" si="0"/>
        <v>Art Paper-80gsm-23.00X36.00in²-(58.42X91.44cm²)-21.368kg-Gloss</v>
      </c>
      <c r="C19" s="444" t="str">
        <f t="shared" si="1"/>
        <v>Art Paper-80gsm-23.00X36.00in²-(58.42X91.44cm²)-21.368kg-Gloss</v>
      </c>
      <c r="D19" s="445" t="s">
        <v>2990</v>
      </c>
      <c r="E19" s="444" t="str">
        <f t="shared" si="2"/>
        <v>P</v>
      </c>
      <c r="F19" s="444">
        <f t="shared" si="3"/>
        <v>58.42</v>
      </c>
      <c r="G19" s="444">
        <f t="shared" si="4"/>
        <v>91.44</v>
      </c>
      <c r="H19" s="446">
        <v>23</v>
      </c>
      <c r="I19" s="446">
        <v>36</v>
      </c>
      <c r="J19" s="444" t="str">
        <f t="shared" si="5"/>
        <v>*15004</v>
      </c>
      <c r="K19" s="446">
        <v>80</v>
      </c>
      <c r="L19" s="446" t="s">
        <v>1039</v>
      </c>
      <c r="M19" s="446" t="s">
        <v>973</v>
      </c>
      <c r="N19" s="444">
        <f t="shared" si="7"/>
        <v>21.367999999999999</v>
      </c>
      <c r="O19" s="444">
        <f t="shared" si="6"/>
        <v>2</v>
      </c>
      <c r="P19" s="446">
        <v>64</v>
      </c>
      <c r="Q19" s="444" t="s">
        <v>2720</v>
      </c>
      <c r="R19" s="444">
        <v>0.9</v>
      </c>
      <c r="S19" s="446" t="s">
        <v>851</v>
      </c>
      <c r="T19" s="443" t="s">
        <v>135</v>
      </c>
      <c r="U19" s="447" t="s">
        <v>2070</v>
      </c>
      <c r="V19" s="446" t="s">
        <v>795</v>
      </c>
      <c r="W19" s="446" t="s">
        <v>795</v>
      </c>
      <c r="X19" s="446" t="s">
        <v>304</v>
      </c>
      <c r="Y19" s="446" t="s">
        <v>304</v>
      </c>
      <c r="Z19" s="304" t="str">
        <f>VLOOKUP(J19,GM!$A$3:$B$1055,2,FALSE)</f>
        <v>Ream</v>
      </c>
      <c r="AA19" s="304" t="str">
        <f>VLOOKUP(Q19,GM!$A$3:$B$1055,2,FALSE)</f>
        <v>Coated Gloss</v>
      </c>
      <c r="AB19" s="474" t="str">
        <f t="shared" si="8"/>
        <v xml:space="preserve">   cnDatabase.Execute "IF EXISTS (SELECT *FROM PaperMaster WHERE Code='*00016') Print 'Code Exist' IF EXISTS (SELECT *FROM PaperMaster WHERE NAME='Art Paper-80gsm-23.00X36.00in²-(58.42X91.44cm²)-21.368kg-Gloss') Print 'Paper Master Exist' ELSE IF EXISTS (SELECT *FROM GeneralMaster WHERE Code='*15004') IF EXISTS (SELECT *FROM GeneralMaster WHERE Code='*16002') Insert Into PaperMaster VALUES ('*00016','Art Paper-80gsm-23.00X36.00in²-(58.42X91.44cm²)-21.368kg-Gloss','Art Paper-80gsm-23.00X36.00in²-(58.42X91.44cm²)-21.368kg-Gloss','S','P','58.42','91.44','23','36','*15004','80','Art Paper','Gloss','21.368','2','64','*16002','0.9','A','000001',GetDate(),'NULL',NULL,'N','N') ELSE Print 'Quality Code NOT Exist' ELSE Print 'UOM Code NOT Exist'</v>
      </c>
    </row>
    <row r="20" spans="1:28">
      <c r="A20" s="383" t="s">
        <v>347</v>
      </c>
      <c r="B20" s="444" t="str">
        <f t="shared" si="0"/>
        <v>Art Paper-90gsm-23.00X36.00in²-(58.42X91.44cm²)-24.039kg-Gloss</v>
      </c>
      <c r="C20" s="444" t="str">
        <f t="shared" si="1"/>
        <v>Art Paper-90gsm-23.00X36.00in²-(58.42X91.44cm²)-24.039kg-Gloss</v>
      </c>
      <c r="D20" s="445" t="s">
        <v>2990</v>
      </c>
      <c r="E20" s="444" t="str">
        <f t="shared" si="2"/>
        <v>P</v>
      </c>
      <c r="F20" s="444">
        <f t="shared" si="3"/>
        <v>58.42</v>
      </c>
      <c r="G20" s="444">
        <f t="shared" si="4"/>
        <v>91.44</v>
      </c>
      <c r="H20" s="446">
        <v>23</v>
      </c>
      <c r="I20" s="446">
        <v>36</v>
      </c>
      <c r="J20" s="444" t="str">
        <f t="shared" si="5"/>
        <v>*15004</v>
      </c>
      <c r="K20" s="446">
        <v>90</v>
      </c>
      <c r="L20" s="446" t="s">
        <v>1039</v>
      </c>
      <c r="M20" s="446" t="s">
        <v>973</v>
      </c>
      <c r="N20" s="444">
        <f t="shared" si="7"/>
        <v>24.039000000000001</v>
      </c>
      <c r="O20" s="444">
        <f t="shared" si="6"/>
        <v>2</v>
      </c>
      <c r="P20" s="446">
        <v>64</v>
      </c>
      <c r="Q20" s="444" t="s">
        <v>2720</v>
      </c>
      <c r="R20" s="444">
        <v>0.9</v>
      </c>
      <c r="S20" s="446" t="s">
        <v>851</v>
      </c>
      <c r="T20" s="443" t="s">
        <v>135</v>
      </c>
      <c r="U20" s="447" t="s">
        <v>2070</v>
      </c>
      <c r="V20" s="446" t="s">
        <v>795</v>
      </c>
      <c r="W20" s="446" t="s">
        <v>795</v>
      </c>
      <c r="X20" s="446" t="s">
        <v>304</v>
      </c>
      <c r="Y20" s="446" t="s">
        <v>304</v>
      </c>
      <c r="Z20" s="304" t="str">
        <f>VLOOKUP(J20,GM!$A$3:$B$1055,2,FALSE)</f>
        <v>Ream</v>
      </c>
      <c r="AA20" s="304" t="str">
        <f>VLOOKUP(Q20,GM!$A$3:$B$1055,2,FALSE)</f>
        <v>Coated Gloss</v>
      </c>
      <c r="AB20" s="474" t="str">
        <f t="shared" si="8"/>
        <v xml:space="preserve">   cnDatabase.Execute "IF EXISTS (SELECT *FROM PaperMaster WHERE Code='*00017') Print 'Code Exist' IF EXISTS (SELECT *FROM PaperMaster WHERE NAME='Art Paper-90gsm-23.00X36.00in²-(58.42X91.44cm²)-24.039kg-Gloss') Print 'Paper Master Exist' ELSE IF EXISTS (SELECT *FROM GeneralMaster WHERE Code='*15004') IF EXISTS (SELECT *FROM GeneralMaster WHERE Code='*16002') Insert Into PaperMaster VALUES ('*00017','Art Paper-90gsm-23.00X36.00in²-(58.42X91.44cm²)-24.039kg-Gloss','Art Paper-90gsm-23.00X36.00in²-(58.42X91.44cm²)-24.039kg-Gloss','S','P','58.42','91.44','23','36','*15004','90','Art Paper','Gloss','24.039','2','64','*16002','0.9','A','000001',GetDate(),'NULL',NULL,'N','N') ELSE Print 'Quality Code NOT Exist' ELSE Print 'UOM Code NOT Exist'</v>
      </c>
    </row>
    <row r="21" spans="1:28">
      <c r="A21" s="383" t="s">
        <v>349</v>
      </c>
      <c r="B21" s="444" t="str">
        <f t="shared" si="0"/>
        <v>Art Paper-100gsm-23.00X36.00in²-(58.42X91.44cm²)-26.71kg-Gloss</v>
      </c>
      <c r="C21" s="444" t="str">
        <f t="shared" si="1"/>
        <v>Art Paper-100gsm-23.00X36.00in²-(58.42X91.44cm²)-26.71kg-Gloss</v>
      </c>
      <c r="D21" s="445" t="s">
        <v>2990</v>
      </c>
      <c r="E21" s="444" t="str">
        <f t="shared" si="2"/>
        <v>P</v>
      </c>
      <c r="F21" s="444">
        <f t="shared" si="3"/>
        <v>58.42</v>
      </c>
      <c r="G21" s="444">
        <f t="shared" si="4"/>
        <v>91.44</v>
      </c>
      <c r="H21" s="446">
        <v>23</v>
      </c>
      <c r="I21" s="446">
        <v>36</v>
      </c>
      <c r="J21" s="444" t="str">
        <f t="shared" si="5"/>
        <v>*15004</v>
      </c>
      <c r="K21" s="446">
        <v>100</v>
      </c>
      <c r="L21" s="446" t="s">
        <v>1039</v>
      </c>
      <c r="M21" s="446" t="s">
        <v>973</v>
      </c>
      <c r="N21" s="444">
        <f t="shared" si="7"/>
        <v>26.71</v>
      </c>
      <c r="O21" s="444">
        <f t="shared" si="6"/>
        <v>2</v>
      </c>
      <c r="P21" s="446">
        <v>64</v>
      </c>
      <c r="Q21" s="444" t="s">
        <v>2720</v>
      </c>
      <c r="R21" s="444">
        <v>0.9</v>
      </c>
      <c r="S21" s="446" t="s">
        <v>851</v>
      </c>
      <c r="T21" s="443" t="s">
        <v>135</v>
      </c>
      <c r="U21" s="447" t="s">
        <v>2070</v>
      </c>
      <c r="V21" s="446" t="s">
        <v>795</v>
      </c>
      <c r="W21" s="446" t="s">
        <v>795</v>
      </c>
      <c r="X21" s="446" t="s">
        <v>304</v>
      </c>
      <c r="Y21" s="446" t="s">
        <v>304</v>
      </c>
      <c r="Z21" s="304" t="str">
        <f>VLOOKUP(J21,GM!$A$3:$B$1055,2,FALSE)</f>
        <v>Ream</v>
      </c>
      <c r="AA21" s="304" t="str">
        <f>VLOOKUP(Q21,GM!$A$3:$B$1055,2,FALSE)</f>
        <v>Coated Gloss</v>
      </c>
      <c r="AB21" s="474" t="str">
        <f t="shared" si="8"/>
        <v xml:space="preserve">   cnDatabase.Execute "IF EXISTS (SELECT *FROM PaperMaster WHERE Code='*00018') Print 'Code Exist' IF EXISTS (SELECT *FROM PaperMaster WHERE NAME='Art Paper-100gsm-23.00X36.00in²-(58.42X91.44cm²)-26.71kg-Gloss') Print 'Paper Master Exist' ELSE IF EXISTS (SELECT *FROM GeneralMaster WHERE Code='*15004') IF EXISTS (SELECT *FROM GeneralMaster WHERE Code='*16002') Insert Into PaperMaster VALUES ('*00018','Art Paper-100gsm-23.00X36.00in²-(58.42X91.44cm²)-26.71kg-Gloss','Art Paper-100gsm-23.00X36.00in²-(58.42X91.44cm²)-26.71kg-Gloss','S','P','58.42','91.44','23','36','*15004','100','Art Paper','Gloss','26.71','2','64','*16002','0.9','A','000001',GetDate(),'NULL',NULL,'N','N') ELSE Print 'Quality Code NOT Exist' ELSE Print 'UOM Code NOT Exist'</v>
      </c>
    </row>
    <row r="22" spans="1:28">
      <c r="A22" s="383" t="s">
        <v>351</v>
      </c>
      <c r="B22" s="444" t="str">
        <f t="shared" si="0"/>
        <v>Art Paper-130gsm-23.00X36.00in²-(58.42X91.44cm²)-34.723kg-Gloss</v>
      </c>
      <c r="C22" s="444" t="str">
        <f t="shared" si="1"/>
        <v>Art Paper-130gsm-23.00X36.00in²-(58.42X91.44cm²)-34.723kg-Gloss</v>
      </c>
      <c r="D22" s="445" t="s">
        <v>2990</v>
      </c>
      <c r="E22" s="444" t="str">
        <f t="shared" si="2"/>
        <v>P</v>
      </c>
      <c r="F22" s="444">
        <f t="shared" si="3"/>
        <v>58.42</v>
      </c>
      <c r="G22" s="444">
        <f t="shared" si="4"/>
        <v>91.44</v>
      </c>
      <c r="H22" s="446">
        <v>23</v>
      </c>
      <c r="I22" s="446">
        <v>36</v>
      </c>
      <c r="J22" s="444" t="str">
        <f t="shared" si="5"/>
        <v>*15004</v>
      </c>
      <c r="K22" s="446">
        <v>130</v>
      </c>
      <c r="L22" s="446" t="s">
        <v>1039</v>
      </c>
      <c r="M22" s="446" t="s">
        <v>973</v>
      </c>
      <c r="N22" s="444">
        <f t="shared" si="7"/>
        <v>34.722999999999999</v>
      </c>
      <c r="O22" s="444">
        <f t="shared" si="6"/>
        <v>1</v>
      </c>
      <c r="P22" s="446">
        <v>64</v>
      </c>
      <c r="Q22" s="444" t="s">
        <v>2720</v>
      </c>
      <c r="R22" s="444">
        <v>0.9</v>
      </c>
      <c r="S22" s="446" t="s">
        <v>851</v>
      </c>
      <c r="T22" s="443" t="s">
        <v>135</v>
      </c>
      <c r="U22" s="447" t="s">
        <v>2070</v>
      </c>
      <c r="V22" s="446" t="s">
        <v>795</v>
      </c>
      <c r="W22" s="446" t="s">
        <v>795</v>
      </c>
      <c r="X22" s="446" t="s">
        <v>304</v>
      </c>
      <c r="Y22" s="446" t="s">
        <v>304</v>
      </c>
      <c r="Z22" s="304" t="str">
        <f>VLOOKUP(J22,GM!$A$3:$B$1055,2,FALSE)</f>
        <v>Ream</v>
      </c>
      <c r="AA22" s="304" t="str">
        <f>VLOOKUP(Q22,GM!$A$3:$B$1055,2,FALSE)</f>
        <v>Coated Gloss</v>
      </c>
      <c r="AB22" s="474" t="str">
        <f t="shared" si="8"/>
        <v xml:space="preserve">   cnDatabase.Execute "IF EXISTS (SELECT *FROM PaperMaster WHERE Code='*00019') Print 'Code Exist' IF EXISTS (SELECT *FROM PaperMaster WHERE NAME='Art Paper-130gsm-23.00X36.00in²-(58.42X91.44cm²)-34.723kg-Gloss') Print 'Paper Master Exist' ELSE IF EXISTS (SELECT *FROM GeneralMaster WHERE Code='*15004') IF EXISTS (SELECT *FROM GeneralMaster WHERE Code='*16002') Insert Into PaperMaster VALUES ('*00019','Art Paper-130gsm-23.00X36.00in²-(58.42X91.44cm²)-34.723kg-Gloss','Art Paper-130gsm-23.00X36.00in²-(58.42X91.44cm²)-34.723kg-Gloss','S','P','58.42','91.44','23','36','*15004','130','Art Paper','Gloss','34.723','1','64','*16002','0.9','A','000001',GetDate(),'NULL',NULL,'N','N') ELSE Print 'Quality Code NOT Exist' ELSE Print 'UOM Code NOT Exist'</v>
      </c>
    </row>
    <row r="23" spans="1:28">
      <c r="A23" s="383" t="s">
        <v>353</v>
      </c>
      <c r="B23" s="444" t="str">
        <f t="shared" si="0"/>
        <v>Art Paper-170gsm-23.00X36.00in²-(58.42X91.44cm²)-45.406kg-Gloss</v>
      </c>
      <c r="C23" s="444" t="str">
        <f t="shared" si="1"/>
        <v>Art Paper-170gsm-23.00X36.00in²-(58.42X91.44cm²)-45.406kg-Gloss</v>
      </c>
      <c r="D23" s="445" t="s">
        <v>2990</v>
      </c>
      <c r="E23" s="444" t="str">
        <f t="shared" si="2"/>
        <v>P</v>
      </c>
      <c r="F23" s="444">
        <f t="shared" si="3"/>
        <v>58.42</v>
      </c>
      <c r="G23" s="444">
        <f t="shared" si="4"/>
        <v>91.44</v>
      </c>
      <c r="H23" s="446">
        <v>23</v>
      </c>
      <c r="I23" s="446">
        <v>36</v>
      </c>
      <c r="J23" s="444" t="str">
        <f t="shared" si="5"/>
        <v>*15004</v>
      </c>
      <c r="K23" s="446">
        <v>170</v>
      </c>
      <c r="L23" s="446" t="s">
        <v>1039</v>
      </c>
      <c r="M23" s="446" t="s">
        <v>973</v>
      </c>
      <c r="N23" s="444">
        <f t="shared" si="7"/>
        <v>45.405999999999999</v>
      </c>
      <c r="O23" s="444">
        <f t="shared" si="6"/>
        <v>1</v>
      </c>
      <c r="P23" s="446">
        <v>64</v>
      </c>
      <c r="Q23" s="444" t="s">
        <v>2720</v>
      </c>
      <c r="R23" s="444">
        <v>0.9</v>
      </c>
      <c r="S23" s="446" t="s">
        <v>851</v>
      </c>
      <c r="T23" s="443" t="s">
        <v>135</v>
      </c>
      <c r="U23" s="447" t="s">
        <v>2070</v>
      </c>
      <c r="V23" s="446" t="s">
        <v>795</v>
      </c>
      <c r="W23" s="446" t="s">
        <v>795</v>
      </c>
      <c r="X23" s="446" t="s">
        <v>304</v>
      </c>
      <c r="Y23" s="446" t="s">
        <v>304</v>
      </c>
      <c r="Z23" s="304" t="str">
        <f>VLOOKUP(J23,GM!$A$3:$B$1055,2,FALSE)</f>
        <v>Ream</v>
      </c>
      <c r="AA23" s="304" t="str">
        <f>VLOOKUP(Q23,GM!$A$3:$B$1055,2,FALSE)</f>
        <v>Coated Gloss</v>
      </c>
      <c r="AB23" s="474" t="str">
        <f t="shared" si="8"/>
        <v xml:space="preserve">   cnDatabase.Execute "IF EXISTS (SELECT *FROM PaperMaster WHERE Code='*00020') Print 'Code Exist' IF EXISTS (SELECT *FROM PaperMaster WHERE NAME='Art Paper-170gsm-23.00X36.00in²-(58.42X91.44cm²)-45.406kg-Gloss') Print 'Paper Master Exist' ELSE IF EXISTS (SELECT *FROM GeneralMaster WHERE Code='*15004') IF EXISTS (SELECT *FROM GeneralMaster WHERE Code='*16002') Insert Into PaperMaster VALUES ('*00020','Art Paper-170gsm-23.00X36.00in²-(58.42X91.44cm²)-45.406kg-Gloss','Art Paper-170gsm-23.00X36.00in²-(58.42X91.44cm²)-45.406kg-Gloss','S','P','58.42','91.44','23','36','*15004','170','Art Paper','Gloss','45.406','1','64','*16002','0.9','A','000001',GetDate(),'NULL',NULL,'N','N') ELSE Print 'Quality Code NOT Exist' ELSE Print 'UOM Code NOT Exist'</v>
      </c>
    </row>
    <row r="24" spans="1:28">
      <c r="A24" s="383" t="s">
        <v>355</v>
      </c>
      <c r="B24" s="449" t="str">
        <f t="shared" si="0"/>
        <v>Paper-60gsm-20.00X30.00in²-(50.80X76.20cm²)-11.613kg-Maplitho</v>
      </c>
      <c r="C24" s="449" t="str">
        <f t="shared" si="1"/>
        <v>Paper-60gsm-20.00X30.00in²-(50.80X76.20cm²)-11.613kg-Maplitho</v>
      </c>
      <c r="D24" s="450" t="s">
        <v>2990</v>
      </c>
      <c r="E24" s="449" t="str">
        <f t="shared" si="2"/>
        <v>P</v>
      </c>
      <c r="F24" s="449">
        <f t="shared" si="3"/>
        <v>50.8</v>
      </c>
      <c r="G24" s="449">
        <f t="shared" si="4"/>
        <v>76.2</v>
      </c>
      <c r="H24" s="451">
        <v>20</v>
      </c>
      <c r="I24" s="451">
        <v>30</v>
      </c>
      <c r="J24" s="449" t="str">
        <f t="shared" si="5"/>
        <v>*15004</v>
      </c>
      <c r="K24" s="451">
        <v>60</v>
      </c>
      <c r="L24" s="451" t="s">
        <v>856</v>
      </c>
      <c r="M24" s="451" t="s">
        <v>956</v>
      </c>
      <c r="N24" s="449">
        <f t="shared" si="7"/>
        <v>11.613</v>
      </c>
      <c r="O24" s="449">
        <f t="shared" si="6"/>
        <v>4</v>
      </c>
      <c r="P24" s="451">
        <v>64</v>
      </c>
      <c r="Q24" s="449" t="s">
        <v>2721</v>
      </c>
      <c r="R24" s="449">
        <v>1.35</v>
      </c>
      <c r="S24" s="451" t="s">
        <v>851</v>
      </c>
      <c r="T24" s="448" t="s">
        <v>135</v>
      </c>
      <c r="U24" s="452" t="s">
        <v>2070</v>
      </c>
      <c r="V24" s="451" t="s">
        <v>795</v>
      </c>
      <c r="W24" s="451" t="s">
        <v>795</v>
      </c>
      <c r="X24" s="451" t="s">
        <v>304</v>
      </c>
      <c r="Y24" s="451" t="s">
        <v>304</v>
      </c>
      <c r="Z24" s="304" t="str">
        <f>VLOOKUP(J24,GM!$A$3:$B$1055,2,FALSE)</f>
        <v>Ream</v>
      </c>
      <c r="AA24" s="304" t="str">
        <f>VLOOKUP(Q24,GM!$A$3:$B$1055,2,FALSE)</f>
        <v>Uncoated</v>
      </c>
      <c r="AB24" s="474" t="str">
        <f t="shared" si="8"/>
        <v xml:space="preserve">   cnDatabase.Execute "IF EXISTS (SELECT *FROM PaperMaster WHERE Code='*00021') Print 'Code Exist' IF EXISTS (SELECT *FROM PaperMaster WHERE NAME='Paper-60gsm-20.00X30.00in²-(50.80X76.20cm²)-11.613kg-Maplitho') Print 'Paper Master Exist' ELSE IF EXISTS (SELECT *FROM GeneralMaster WHERE Code='*15004') IF EXISTS (SELECT *FROM GeneralMaster WHERE Code='*16003') Insert Into PaperMaster VALUES ('*00021','Paper-60gsm-20.00X30.00in²-(50.80X76.20cm²)-11.613kg-Maplitho','Paper-60gsm-20.00X30.00in²-(50.80X76.20cm²)-11.613kg-Maplitho','S','P','50.8','76.2','20','30','*15004','60','Paper','Maplitho','11.613','4','64','*16003','1.35','A','000001',GetDate(),'NULL',NULL,'N','N') ELSE Print 'Quality Code NOT Exist' ELSE Print 'UOM Code NOT Exist'</v>
      </c>
    </row>
    <row r="25" spans="1:28">
      <c r="A25" s="383" t="s">
        <v>358</v>
      </c>
      <c r="B25" s="449" t="str">
        <f t="shared" si="0"/>
        <v>Paper-64gsm-20.00X30.00in²-(50.80X76.20cm²)-12.387kg-Maplitho</v>
      </c>
      <c r="C25" s="449" t="str">
        <f t="shared" si="1"/>
        <v>Paper-64gsm-20.00X30.00in²-(50.80X76.20cm²)-12.387kg-Maplitho</v>
      </c>
      <c r="D25" s="450" t="s">
        <v>2990</v>
      </c>
      <c r="E25" s="449" t="str">
        <f t="shared" si="2"/>
        <v>P</v>
      </c>
      <c r="F25" s="449">
        <f t="shared" si="3"/>
        <v>50.8</v>
      </c>
      <c r="G25" s="449">
        <f t="shared" si="4"/>
        <v>76.2</v>
      </c>
      <c r="H25" s="451">
        <v>20</v>
      </c>
      <c r="I25" s="451">
        <v>30</v>
      </c>
      <c r="J25" s="449" t="str">
        <f t="shared" si="5"/>
        <v>*15004</v>
      </c>
      <c r="K25" s="451">
        <v>64</v>
      </c>
      <c r="L25" s="451" t="s">
        <v>856</v>
      </c>
      <c r="M25" s="451" t="s">
        <v>956</v>
      </c>
      <c r="N25" s="449">
        <f t="shared" si="7"/>
        <v>12.387</v>
      </c>
      <c r="O25" s="449">
        <f t="shared" si="6"/>
        <v>4</v>
      </c>
      <c r="P25" s="451">
        <v>64</v>
      </c>
      <c r="Q25" s="449" t="s">
        <v>2721</v>
      </c>
      <c r="R25" s="449">
        <v>1.35</v>
      </c>
      <c r="S25" s="451" t="s">
        <v>851</v>
      </c>
      <c r="T25" s="448" t="s">
        <v>135</v>
      </c>
      <c r="U25" s="452" t="s">
        <v>2070</v>
      </c>
      <c r="V25" s="451" t="s">
        <v>795</v>
      </c>
      <c r="W25" s="451" t="s">
        <v>795</v>
      </c>
      <c r="X25" s="451" t="s">
        <v>304</v>
      </c>
      <c r="Y25" s="451" t="s">
        <v>304</v>
      </c>
      <c r="Z25" s="304" t="str">
        <f>VLOOKUP(J25,GM!$A$3:$B$1055,2,FALSE)</f>
        <v>Ream</v>
      </c>
      <c r="AA25" s="304" t="str">
        <f>VLOOKUP(Q25,GM!$A$3:$B$1055,2,FALSE)</f>
        <v>Uncoated</v>
      </c>
      <c r="AB25" s="474" t="str">
        <f t="shared" si="8"/>
        <v xml:space="preserve">   cnDatabase.Execute "IF EXISTS (SELECT *FROM PaperMaster WHERE Code='*00022') Print 'Code Exist' IF EXISTS (SELECT *FROM PaperMaster WHERE NAME='Paper-64gsm-20.00X30.00in²-(50.80X76.20cm²)-12.387kg-Maplitho') Print 'Paper Master Exist' ELSE IF EXISTS (SELECT *FROM GeneralMaster WHERE Code='*15004') IF EXISTS (SELECT *FROM GeneralMaster WHERE Code='*16003') Insert Into PaperMaster VALUES ('*00022','Paper-64gsm-20.00X30.00in²-(50.80X76.20cm²)-12.387kg-Maplitho','Paper-64gsm-20.00X30.00in²-(50.80X76.20cm²)-12.387kg-Maplitho','S','P','50.8','76.2','20','30','*15004','64','Paper','Maplitho','12.387','4','64','*16003','1.35','A','000001',GetDate(),'NULL',NULL,'N','N') ELSE Print 'Quality Code NOT Exist' ELSE Print 'UOM Code NOT Exist'</v>
      </c>
    </row>
    <row r="26" spans="1:28">
      <c r="A26" s="383" t="s">
        <v>360</v>
      </c>
      <c r="B26" s="449" t="str">
        <f t="shared" si="0"/>
        <v>Paper-70gsm-20.00X30.00in²-(50.80X76.20cm²)-13.548kg-Maplitho</v>
      </c>
      <c r="C26" s="449" t="str">
        <f t="shared" si="1"/>
        <v>Paper-70gsm-20.00X30.00in²-(50.80X76.20cm²)-13.548kg-Maplitho</v>
      </c>
      <c r="D26" s="450" t="s">
        <v>2990</v>
      </c>
      <c r="E26" s="449" t="str">
        <f t="shared" si="2"/>
        <v>P</v>
      </c>
      <c r="F26" s="449">
        <f t="shared" si="3"/>
        <v>50.8</v>
      </c>
      <c r="G26" s="449">
        <f t="shared" si="4"/>
        <v>76.2</v>
      </c>
      <c r="H26" s="451">
        <v>20</v>
      </c>
      <c r="I26" s="451">
        <v>30</v>
      </c>
      <c r="J26" s="449" t="str">
        <f t="shared" si="5"/>
        <v>*15004</v>
      </c>
      <c r="K26" s="451">
        <v>70</v>
      </c>
      <c r="L26" s="451" t="s">
        <v>856</v>
      </c>
      <c r="M26" s="451" t="s">
        <v>956</v>
      </c>
      <c r="N26" s="449">
        <f t="shared" si="7"/>
        <v>13.548</v>
      </c>
      <c r="O26" s="449">
        <f t="shared" si="6"/>
        <v>4</v>
      </c>
      <c r="P26" s="451">
        <v>64</v>
      </c>
      <c r="Q26" s="449" t="s">
        <v>2721</v>
      </c>
      <c r="R26" s="449">
        <v>1.35</v>
      </c>
      <c r="S26" s="451" t="s">
        <v>851</v>
      </c>
      <c r="T26" s="448" t="s">
        <v>135</v>
      </c>
      <c r="U26" s="452" t="s">
        <v>2070</v>
      </c>
      <c r="V26" s="451" t="s">
        <v>795</v>
      </c>
      <c r="W26" s="451" t="s">
        <v>795</v>
      </c>
      <c r="X26" s="451" t="s">
        <v>304</v>
      </c>
      <c r="Y26" s="451" t="s">
        <v>304</v>
      </c>
      <c r="Z26" s="304" t="str">
        <f>VLOOKUP(J26,GM!$A$3:$B$1055,2,FALSE)</f>
        <v>Ream</v>
      </c>
      <c r="AA26" s="304" t="str">
        <f>VLOOKUP(Q26,GM!$A$3:$B$1055,2,FALSE)</f>
        <v>Uncoated</v>
      </c>
      <c r="AB26" s="474" t="str">
        <f t="shared" si="8"/>
        <v xml:space="preserve">   cnDatabase.Execute "IF EXISTS (SELECT *FROM PaperMaster WHERE Code='*00023') Print 'Code Exist' IF EXISTS (SELECT *FROM PaperMaster WHERE NAME='Paper-70gsm-20.00X30.00in²-(50.80X76.20cm²)-13.548kg-Maplitho') Print 'Paper Master Exist' ELSE IF EXISTS (SELECT *FROM GeneralMaster WHERE Code='*15004') IF EXISTS (SELECT *FROM GeneralMaster WHERE Code='*16003') Insert Into PaperMaster VALUES ('*00023','Paper-70gsm-20.00X30.00in²-(50.80X76.20cm²)-13.548kg-Maplitho','Paper-70gsm-20.00X30.00in²-(50.80X76.20cm²)-13.548kg-Maplitho','S','P','50.8','76.2','20','30','*15004','70','Paper','Maplitho','13.548','4','64','*16003','1.35','A','000001',GetDate(),'NULL',NULL,'N','N') ELSE Print 'Quality Code NOT Exist' ELSE Print 'UOM Code NOT Exist'</v>
      </c>
    </row>
    <row r="27" spans="1:28">
      <c r="A27" s="383" t="s">
        <v>362</v>
      </c>
      <c r="B27" s="449" t="str">
        <f t="shared" si="0"/>
        <v>Paper-80gsm-20.00X30.00in²-(50.80X76.20cm²)-15.484kg-Maplitho</v>
      </c>
      <c r="C27" s="449" t="str">
        <f t="shared" si="1"/>
        <v>Paper-80gsm-20.00X30.00in²-(50.80X76.20cm²)-15.484kg-Maplitho</v>
      </c>
      <c r="D27" s="450" t="s">
        <v>2990</v>
      </c>
      <c r="E27" s="449" t="str">
        <f t="shared" si="2"/>
        <v>P</v>
      </c>
      <c r="F27" s="449">
        <f t="shared" si="3"/>
        <v>50.8</v>
      </c>
      <c r="G27" s="449">
        <f t="shared" si="4"/>
        <v>76.2</v>
      </c>
      <c r="H27" s="451">
        <v>20</v>
      </c>
      <c r="I27" s="451">
        <v>30</v>
      </c>
      <c r="J27" s="449" t="str">
        <f t="shared" si="5"/>
        <v>*15004</v>
      </c>
      <c r="K27" s="451">
        <v>80</v>
      </c>
      <c r="L27" s="451" t="s">
        <v>856</v>
      </c>
      <c r="M27" s="451" t="s">
        <v>956</v>
      </c>
      <c r="N27" s="449">
        <f t="shared" si="7"/>
        <v>15.484</v>
      </c>
      <c r="O27" s="449">
        <f t="shared" si="6"/>
        <v>3</v>
      </c>
      <c r="P27" s="451">
        <v>64</v>
      </c>
      <c r="Q27" s="449" t="s">
        <v>2721</v>
      </c>
      <c r="R27" s="449">
        <v>1.35</v>
      </c>
      <c r="S27" s="451" t="s">
        <v>851</v>
      </c>
      <c r="T27" s="448" t="s">
        <v>135</v>
      </c>
      <c r="U27" s="452" t="s">
        <v>2070</v>
      </c>
      <c r="V27" s="451" t="s">
        <v>795</v>
      </c>
      <c r="W27" s="451" t="s">
        <v>795</v>
      </c>
      <c r="X27" s="451" t="s">
        <v>304</v>
      </c>
      <c r="Y27" s="451" t="s">
        <v>304</v>
      </c>
      <c r="Z27" s="304" t="str">
        <f>VLOOKUP(J27,GM!$A$3:$B$1055,2,FALSE)</f>
        <v>Ream</v>
      </c>
      <c r="AA27" s="304" t="str">
        <f>VLOOKUP(Q27,GM!$A$3:$B$1055,2,FALSE)</f>
        <v>Uncoated</v>
      </c>
      <c r="AB27" s="474" t="str">
        <f t="shared" si="8"/>
        <v xml:space="preserve">   cnDatabase.Execute "IF EXISTS (SELECT *FROM PaperMaster WHERE Code='*00024') Print 'Code Exist' IF EXISTS (SELECT *FROM PaperMaster WHERE NAME='Paper-80gsm-20.00X30.00in²-(50.80X76.20cm²)-15.484kg-Maplitho') Print 'Paper Master Exist' ELSE IF EXISTS (SELECT *FROM GeneralMaster WHERE Code='*15004') IF EXISTS (SELECT *FROM GeneralMaster WHERE Code='*16003') Insert Into PaperMaster VALUES ('*00024','Paper-80gsm-20.00X30.00in²-(50.80X76.20cm²)-15.484kg-Maplitho','Paper-80gsm-20.00X30.00in²-(50.80X76.20cm²)-15.484kg-Maplitho','S','P','50.8','76.2','20','30','*15004','80','Paper','Maplitho','15.484','3','64','*16003','1.35','A','000001',GetDate(),'NULL',NULL,'N','N') ELSE Print 'Quality Code NOT Exist' ELSE Print 'UOM Code NOT Exist'</v>
      </c>
    </row>
    <row r="28" spans="1:28">
      <c r="A28" s="383" t="s">
        <v>364</v>
      </c>
      <c r="B28" s="449" t="str">
        <f t="shared" si="0"/>
        <v>Paper-90gsm-20.00X30.00in²-(50.80X76.20cm²)-17.419kg-Maplitho</v>
      </c>
      <c r="C28" s="449" t="str">
        <f t="shared" si="1"/>
        <v>Paper-90gsm-20.00X30.00in²-(50.80X76.20cm²)-17.419kg-Maplitho</v>
      </c>
      <c r="D28" s="450" t="s">
        <v>2990</v>
      </c>
      <c r="E28" s="449" t="str">
        <f t="shared" si="2"/>
        <v>P</v>
      </c>
      <c r="F28" s="449">
        <f t="shared" si="3"/>
        <v>50.8</v>
      </c>
      <c r="G28" s="449">
        <f t="shared" si="4"/>
        <v>76.2</v>
      </c>
      <c r="H28" s="451">
        <v>20</v>
      </c>
      <c r="I28" s="451">
        <v>30</v>
      </c>
      <c r="J28" s="449" t="str">
        <f t="shared" si="5"/>
        <v>*15004</v>
      </c>
      <c r="K28" s="451">
        <v>90</v>
      </c>
      <c r="L28" s="451" t="s">
        <v>856</v>
      </c>
      <c r="M28" s="451" t="s">
        <v>956</v>
      </c>
      <c r="N28" s="449">
        <f t="shared" si="7"/>
        <v>17.419</v>
      </c>
      <c r="O28" s="449">
        <f t="shared" si="6"/>
        <v>3</v>
      </c>
      <c r="P28" s="451">
        <v>64</v>
      </c>
      <c r="Q28" s="449" t="s">
        <v>2721</v>
      </c>
      <c r="R28" s="449">
        <v>1.35</v>
      </c>
      <c r="S28" s="451" t="s">
        <v>851</v>
      </c>
      <c r="T28" s="448" t="s">
        <v>135</v>
      </c>
      <c r="U28" s="452" t="s">
        <v>2070</v>
      </c>
      <c r="V28" s="451" t="s">
        <v>795</v>
      </c>
      <c r="W28" s="451" t="s">
        <v>795</v>
      </c>
      <c r="X28" s="451" t="s">
        <v>304</v>
      </c>
      <c r="Y28" s="451" t="s">
        <v>304</v>
      </c>
      <c r="Z28" s="304" t="str">
        <f>VLOOKUP(J28,GM!$A$3:$B$1055,2,FALSE)</f>
        <v>Ream</v>
      </c>
      <c r="AA28" s="304" t="str">
        <f>VLOOKUP(Q28,GM!$A$3:$B$1055,2,FALSE)</f>
        <v>Uncoated</v>
      </c>
      <c r="AB28" s="474" t="str">
        <f t="shared" si="8"/>
        <v xml:space="preserve">   cnDatabase.Execute "IF EXISTS (SELECT *FROM PaperMaster WHERE Code='*00025') Print 'Code Exist' IF EXISTS (SELECT *FROM PaperMaster WHERE NAME='Paper-90gsm-20.00X30.00in²-(50.80X76.20cm²)-17.419kg-Maplitho') Print 'Paper Master Exist' ELSE IF EXISTS (SELECT *FROM GeneralMaster WHERE Code='*15004') IF EXISTS (SELECT *FROM GeneralMaster WHERE Code='*16003') Insert Into PaperMaster VALUES ('*00025','Paper-90gsm-20.00X30.00in²-(50.80X76.20cm²)-17.419kg-Maplitho','Paper-90gsm-20.00X30.00in²-(50.80X76.20cm²)-17.419kg-Maplitho','S','P','50.8','76.2','20','30','*15004','90','Paper','Maplitho','17.419','3','64','*16003','1.35','A','000001',GetDate(),'NULL',NULL,'N','N') ELSE Print 'Quality Code NOT Exist' ELSE Print 'UOM Code NOT Exist'</v>
      </c>
    </row>
    <row r="29" spans="1:28">
      <c r="A29" s="383" t="s">
        <v>366</v>
      </c>
      <c r="B29" s="449" t="str">
        <f t="shared" si="0"/>
        <v>Paper-100gsm-20.00X30.00in²-(50.80X76.20cm²)-19.355kg-Maplitho</v>
      </c>
      <c r="C29" s="449" t="str">
        <f t="shared" si="1"/>
        <v>Paper-100gsm-20.00X30.00in²-(50.80X76.20cm²)-19.355kg-Maplitho</v>
      </c>
      <c r="D29" s="450" t="s">
        <v>2990</v>
      </c>
      <c r="E29" s="449" t="str">
        <f t="shared" si="2"/>
        <v>P</v>
      </c>
      <c r="F29" s="449">
        <f t="shared" si="3"/>
        <v>50.8</v>
      </c>
      <c r="G29" s="449">
        <f t="shared" si="4"/>
        <v>76.2</v>
      </c>
      <c r="H29" s="451">
        <v>20</v>
      </c>
      <c r="I29" s="451">
        <v>30</v>
      </c>
      <c r="J29" s="449" t="str">
        <f t="shared" si="5"/>
        <v>*15004</v>
      </c>
      <c r="K29" s="451">
        <v>100</v>
      </c>
      <c r="L29" s="451" t="s">
        <v>856</v>
      </c>
      <c r="M29" s="451" t="s">
        <v>956</v>
      </c>
      <c r="N29" s="449">
        <f t="shared" si="7"/>
        <v>19.355</v>
      </c>
      <c r="O29" s="449">
        <f t="shared" si="6"/>
        <v>3</v>
      </c>
      <c r="P29" s="451">
        <v>64</v>
      </c>
      <c r="Q29" s="449" t="s">
        <v>2721</v>
      </c>
      <c r="R29" s="449">
        <v>1.35</v>
      </c>
      <c r="S29" s="451" t="s">
        <v>851</v>
      </c>
      <c r="T29" s="448" t="s">
        <v>135</v>
      </c>
      <c r="U29" s="452" t="s">
        <v>2070</v>
      </c>
      <c r="V29" s="451" t="s">
        <v>795</v>
      </c>
      <c r="W29" s="451" t="s">
        <v>795</v>
      </c>
      <c r="X29" s="451" t="s">
        <v>304</v>
      </c>
      <c r="Y29" s="451" t="s">
        <v>304</v>
      </c>
      <c r="Z29" s="304" t="str">
        <f>VLOOKUP(J29,GM!$A$3:$B$1055,2,FALSE)</f>
        <v>Ream</v>
      </c>
      <c r="AA29" s="304" t="str">
        <f>VLOOKUP(Q29,GM!$A$3:$B$1055,2,FALSE)</f>
        <v>Uncoated</v>
      </c>
      <c r="AB29" s="474" t="str">
        <f t="shared" si="8"/>
        <v xml:space="preserve">   cnDatabase.Execute "IF EXISTS (SELECT *FROM PaperMaster WHERE Code='*00026') Print 'Code Exist' IF EXISTS (SELECT *FROM PaperMaster WHERE NAME='Paper-100gsm-20.00X30.00in²-(50.80X76.20cm²)-19.355kg-Maplitho') Print 'Paper Master Exist' ELSE IF EXISTS (SELECT *FROM GeneralMaster WHERE Code='*15004') IF EXISTS (SELECT *FROM GeneralMaster WHERE Code='*16003') Insert Into PaperMaster VALUES ('*00026','Paper-100gsm-20.00X30.00in²-(50.80X76.20cm²)-19.355kg-Maplitho','Paper-100gsm-20.00X30.00in²-(50.80X76.20cm²)-19.355kg-Maplitho','S','P','50.8','76.2','20','30','*15004','100','Paper','Maplitho','19.355','3','64','*16003','1.35','A','000001',GetDate(),'NULL',NULL,'N','N') ELSE Print 'Quality Code NOT Exist' ELSE Print 'UOM Code NOT Exist'</v>
      </c>
    </row>
    <row r="30" spans="1:28">
      <c r="A30" s="383" t="s">
        <v>2957</v>
      </c>
      <c r="B30" s="449" t="str">
        <f t="shared" si="0"/>
        <v>Paper-120gsm-20.00X30.00in²-(50.80X76.20cm²)-23.226kg-Maplitho</v>
      </c>
      <c r="C30" s="449" t="str">
        <f t="shared" si="1"/>
        <v>Paper-120gsm-20.00X30.00in²-(50.80X76.20cm²)-23.226kg-Maplitho</v>
      </c>
      <c r="D30" s="450" t="s">
        <v>2990</v>
      </c>
      <c r="E30" s="449" t="str">
        <f t="shared" si="2"/>
        <v>P</v>
      </c>
      <c r="F30" s="449">
        <f t="shared" si="3"/>
        <v>50.8</v>
      </c>
      <c r="G30" s="449">
        <f t="shared" si="4"/>
        <v>76.2</v>
      </c>
      <c r="H30" s="451">
        <v>20</v>
      </c>
      <c r="I30" s="451">
        <v>30</v>
      </c>
      <c r="J30" s="449" t="str">
        <f t="shared" si="5"/>
        <v>*15004</v>
      </c>
      <c r="K30" s="451">
        <v>120</v>
      </c>
      <c r="L30" s="451" t="s">
        <v>856</v>
      </c>
      <c r="M30" s="451" t="s">
        <v>956</v>
      </c>
      <c r="N30" s="449">
        <f t="shared" si="7"/>
        <v>23.225999999999999</v>
      </c>
      <c r="O30" s="449">
        <f t="shared" si="6"/>
        <v>2</v>
      </c>
      <c r="P30" s="451">
        <v>64</v>
      </c>
      <c r="Q30" s="449" t="s">
        <v>2721</v>
      </c>
      <c r="R30" s="449">
        <v>1.35</v>
      </c>
      <c r="S30" s="451" t="s">
        <v>851</v>
      </c>
      <c r="T30" s="448" t="s">
        <v>135</v>
      </c>
      <c r="U30" s="452" t="s">
        <v>2070</v>
      </c>
      <c r="V30" s="451" t="s">
        <v>795</v>
      </c>
      <c r="W30" s="451" t="s">
        <v>795</v>
      </c>
      <c r="X30" s="451" t="s">
        <v>304</v>
      </c>
      <c r="Y30" s="451" t="s">
        <v>304</v>
      </c>
      <c r="Z30" s="304" t="str">
        <f>VLOOKUP(J30,GM!$A$3:$B$1055,2,FALSE)</f>
        <v>Ream</v>
      </c>
      <c r="AA30" s="304" t="str">
        <f>VLOOKUP(Q30,GM!$A$3:$B$1055,2,FALSE)</f>
        <v>Uncoated</v>
      </c>
      <c r="AB30" s="474" t="str">
        <f t="shared" si="8"/>
        <v xml:space="preserve">   cnDatabase.Execute "IF EXISTS (SELECT *FROM PaperMaster WHERE Code='*00027') Print 'Code Exist' IF EXISTS (SELECT *FROM PaperMaster WHERE NAME='Paper-120gsm-20.00X30.00in²-(50.80X76.20cm²)-23.226kg-Maplitho') Print 'Paper Master Exist' ELSE IF EXISTS (SELECT *FROM GeneralMaster WHERE Code='*15004') IF EXISTS (SELECT *FROM GeneralMaster WHERE Code='*16003') Insert Into PaperMaster VALUES ('*00027','Paper-120gsm-20.00X30.00in²-(50.80X76.20cm²)-23.226kg-Maplitho','Paper-120gsm-20.00X30.00in²-(50.80X76.20cm²)-23.226kg-Maplitho','S','P','50.8','76.2','20','30','*15004','120','Paper','Maplitho','23.226','2','64','*16003','1.35','A','000001',GetDate(),'NULL',NULL,'N','N') ELSE Print 'Quality Code NOT Exist' ELSE Print 'UOM Code NOT Exist'</v>
      </c>
    </row>
    <row r="31" spans="1:28">
      <c r="A31" s="383" t="s">
        <v>2958</v>
      </c>
      <c r="B31" s="461" t="str">
        <f t="shared" si="0"/>
        <v>Paper-60gsm-23.00X36.00in²-(58.42X91.44cm²)-16.026kg-Maplitho</v>
      </c>
      <c r="C31" s="461" t="str">
        <f t="shared" si="1"/>
        <v>Paper-60gsm-23.00X36.00in²-(58.42X91.44cm²)-16.026kg-Maplitho</v>
      </c>
      <c r="D31" s="462" t="s">
        <v>2990</v>
      </c>
      <c r="E31" s="461" t="str">
        <f t="shared" si="2"/>
        <v>P</v>
      </c>
      <c r="F31" s="461">
        <f t="shared" si="3"/>
        <v>58.42</v>
      </c>
      <c r="G31" s="461">
        <f t="shared" si="4"/>
        <v>91.44</v>
      </c>
      <c r="H31" s="463">
        <v>23</v>
      </c>
      <c r="I31" s="463">
        <v>36</v>
      </c>
      <c r="J31" s="461" t="str">
        <f t="shared" si="5"/>
        <v>*15004</v>
      </c>
      <c r="K31" s="463">
        <v>60</v>
      </c>
      <c r="L31" s="463" t="s">
        <v>856</v>
      </c>
      <c r="M31" s="463" t="s">
        <v>956</v>
      </c>
      <c r="N31" s="461">
        <f t="shared" si="7"/>
        <v>16.026</v>
      </c>
      <c r="O31" s="461">
        <f t="shared" si="6"/>
        <v>3</v>
      </c>
      <c r="P31" s="463">
        <v>64</v>
      </c>
      <c r="Q31" s="461" t="s">
        <v>2721</v>
      </c>
      <c r="R31" s="461">
        <v>1.35</v>
      </c>
      <c r="S31" s="463" t="s">
        <v>851</v>
      </c>
      <c r="T31" s="460" t="s">
        <v>135</v>
      </c>
      <c r="U31" s="464" t="s">
        <v>2070</v>
      </c>
      <c r="V31" s="463" t="s">
        <v>795</v>
      </c>
      <c r="W31" s="463" t="s">
        <v>795</v>
      </c>
      <c r="X31" s="463" t="s">
        <v>304</v>
      </c>
      <c r="Y31" s="463" t="s">
        <v>304</v>
      </c>
      <c r="Z31" s="304" t="str">
        <f>VLOOKUP(J31,GM!$A$3:$B$1055,2,FALSE)</f>
        <v>Ream</v>
      </c>
      <c r="AA31" s="304" t="str">
        <f>VLOOKUP(Q31,GM!$A$3:$B$1055,2,FALSE)</f>
        <v>Uncoated</v>
      </c>
      <c r="AB31" s="474" t="str">
        <f t="shared" si="8"/>
        <v xml:space="preserve">   cnDatabase.Execute "IF EXISTS (SELECT *FROM PaperMaster WHERE Code='*00028') Print 'Code Exist' IF EXISTS (SELECT *FROM PaperMaster WHERE NAME='Paper-60gsm-23.00X36.00in²-(58.42X91.44cm²)-16.026kg-Maplitho') Print 'Paper Master Exist' ELSE IF EXISTS (SELECT *FROM GeneralMaster WHERE Code='*15004') IF EXISTS (SELECT *FROM GeneralMaster WHERE Code='*16003') Insert Into PaperMaster VALUES ('*00028','Paper-60gsm-23.00X36.00in²-(58.42X91.44cm²)-16.026kg-Maplitho','Paper-60gsm-23.00X36.00in²-(58.42X91.44cm²)-16.026kg-Maplitho','S','P','58.42','91.44','23','36','*15004','60','Paper','Maplitho','16.026','3','64','*16003','1.35','A','000001',GetDate(),'NULL',NULL,'N','N') ELSE Print 'Quality Code NOT Exist' ELSE Print 'UOM Code NOT Exist'</v>
      </c>
    </row>
    <row r="32" spans="1:28">
      <c r="A32" s="383" t="s">
        <v>2960</v>
      </c>
      <c r="B32" s="461" t="str">
        <f t="shared" si="0"/>
        <v>Paper-64gsm-23.00X36.00in²-(58.42X91.44cm²)-17.094kg-Maplitho</v>
      </c>
      <c r="C32" s="461" t="str">
        <f t="shared" si="1"/>
        <v>Paper-64gsm-23.00X36.00in²-(58.42X91.44cm²)-17.094kg-Maplitho</v>
      </c>
      <c r="D32" s="462" t="s">
        <v>2990</v>
      </c>
      <c r="E32" s="461" t="str">
        <f t="shared" si="2"/>
        <v>P</v>
      </c>
      <c r="F32" s="461">
        <f t="shared" si="3"/>
        <v>58.42</v>
      </c>
      <c r="G32" s="461">
        <f t="shared" si="4"/>
        <v>91.44</v>
      </c>
      <c r="H32" s="463">
        <v>23</v>
      </c>
      <c r="I32" s="463">
        <v>36</v>
      </c>
      <c r="J32" s="461" t="str">
        <f t="shared" si="5"/>
        <v>*15004</v>
      </c>
      <c r="K32" s="463">
        <v>64</v>
      </c>
      <c r="L32" s="463" t="s">
        <v>856</v>
      </c>
      <c r="M32" s="463" t="s">
        <v>956</v>
      </c>
      <c r="N32" s="461">
        <f t="shared" si="7"/>
        <v>17.094000000000001</v>
      </c>
      <c r="O32" s="461">
        <f t="shared" si="6"/>
        <v>3</v>
      </c>
      <c r="P32" s="463">
        <v>64</v>
      </c>
      <c r="Q32" s="461" t="s">
        <v>2721</v>
      </c>
      <c r="R32" s="461">
        <v>1.35</v>
      </c>
      <c r="S32" s="463" t="s">
        <v>851</v>
      </c>
      <c r="T32" s="460" t="s">
        <v>135</v>
      </c>
      <c r="U32" s="464" t="s">
        <v>2070</v>
      </c>
      <c r="V32" s="463" t="s">
        <v>795</v>
      </c>
      <c r="W32" s="463" t="s">
        <v>795</v>
      </c>
      <c r="X32" s="463" t="s">
        <v>304</v>
      </c>
      <c r="Y32" s="463" t="s">
        <v>304</v>
      </c>
      <c r="Z32" s="304" t="str">
        <f>VLOOKUP(J32,GM!$A$3:$B$1055,2,FALSE)</f>
        <v>Ream</v>
      </c>
      <c r="AA32" s="304" t="str">
        <f>VLOOKUP(Q32,GM!$A$3:$B$1055,2,FALSE)</f>
        <v>Uncoated</v>
      </c>
      <c r="AB32" s="474" t="str">
        <f t="shared" si="8"/>
        <v xml:space="preserve">   cnDatabase.Execute "IF EXISTS (SELECT *FROM PaperMaster WHERE Code='*00029') Print 'Code Exist' IF EXISTS (SELECT *FROM PaperMaster WHERE NAME='Paper-64gsm-23.00X36.00in²-(58.42X91.44cm²)-17.094kg-Maplitho') Print 'Paper Master Exist' ELSE IF EXISTS (SELECT *FROM GeneralMaster WHERE Code='*15004') IF EXISTS (SELECT *FROM GeneralMaster WHERE Code='*16003') Insert Into PaperMaster VALUES ('*00029','Paper-64gsm-23.00X36.00in²-(58.42X91.44cm²)-17.094kg-Maplitho','Paper-64gsm-23.00X36.00in²-(58.42X91.44cm²)-17.094kg-Maplitho','S','P','58.42','91.44','23','36','*15004','64','Paper','Maplitho','17.094','3','64','*16003','1.35','A','000001',GetDate(),'NULL',NULL,'N','N') ELSE Print 'Quality Code NOT Exist' ELSE Print 'UOM Code NOT Exist'</v>
      </c>
    </row>
    <row r="33" spans="1:28">
      <c r="A33" s="383" t="s">
        <v>367</v>
      </c>
      <c r="B33" s="461" t="str">
        <f t="shared" si="0"/>
        <v>Paper-70gsm-23.00X36.00in²-(58.42X91.44cm²)-18.697kg-Maplitho</v>
      </c>
      <c r="C33" s="461" t="str">
        <f t="shared" si="1"/>
        <v>Paper-70gsm-23.00X36.00in²-(58.42X91.44cm²)-18.697kg-Maplitho</v>
      </c>
      <c r="D33" s="462" t="s">
        <v>2990</v>
      </c>
      <c r="E33" s="461" t="str">
        <f t="shared" si="2"/>
        <v>P</v>
      </c>
      <c r="F33" s="461">
        <f t="shared" si="3"/>
        <v>58.42</v>
      </c>
      <c r="G33" s="461">
        <f t="shared" si="4"/>
        <v>91.44</v>
      </c>
      <c r="H33" s="463">
        <v>23</v>
      </c>
      <c r="I33" s="463">
        <v>36</v>
      </c>
      <c r="J33" s="461" t="str">
        <f t="shared" si="5"/>
        <v>*15004</v>
      </c>
      <c r="K33" s="463">
        <v>70</v>
      </c>
      <c r="L33" s="463" t="s">
        <v>856</v>
      </c>
      <c r="M33" s="463" t="s">
        <v>956</v>
      </c>
      <c r="N33" s="461">
        <f t="shared" si="7"/>
        <v>18.696999999999999</v>
      </c>
      <c r="O33" s="461">
        <f t="shared" si="6"/>
        <v>3</v>
      </c>
      <c r="P33" s="463">
        <v>64</v>
      </c>
      <c r="Q33" s="461" t="s">
        <v>2721</v>
      </c>
      <c r="R33" s="461">
        <v>1.35</v>
      </c>
      <c r="S33" s="463" t="s">
        <v>851</v>
      </c>
      <c r="T33" s="460" t="s">
        <v>135</v>
      </c>
      <c r="U33" s="464" t="s">
        <v>2070</v>
      </c>
      <c r="V33" s="463" t="s">
        <v>795</v>
      </c>
      <c r="W33" s="463" t="s">
        <v>795</v>
      </c>
      <c r="X33" s="463" t="s">
        <v>304</v>
      </c>
      <c r="Y33" s="463" t="s">
        <v>304</v>
      </c>
      <c r="Z33" s="304" t="str">
        <f>VLOOKUP(J33,GM!$A$3:$B$1055,2,FALSE)</f>
        <v>Ream</v>
      </c>
      <c r="AA33" s="304" t="str">
        <f>VLOOKUP(Q33,GM!$A$3:$B$1055,2,FALSE)</f>
        <v>Uncoated</v>
      </c>
      <c r="AB33" s="474" t="str">
        <f t="shared" si="8"/>
        <v xml:space="preserve">   cnDatabase.Execute "IF EXISTS (SELECT *FROM PaperMaster WHERE Code='*00030') Print 'Code Exist' IF EXISTS (SELECT *FROM PaperMaster WHERE NAME='Paper-70gsm-23.00X36.00in²-(58.42X91.44cm²)-18.697kg-Maplitho') Print 'Paper Master Exist' ELSE IF EXISTS (SELECT *FROM GeneralMaster WHERE Code='*15004') IF EXISTS (SELECT *FROM GeneralMaster WHERE Code='*16003') Insert Into PaperMaster VALUES ('*00030','Paper-70gsm-23.00X36.00in²-(58.42X91.44cm²)-18.697kg-Maplitho','Paper-70gsm-23.00X36.00in²-(58.42X91.44cm²)-18.697kg-Maplitho','S','P','58.42','91.44','23','36','*15004','70','Paper','Maplitho','18.697','3','64','*16003','1.35','A','000001',GetDate(),'NULL',NULL,'N','N') ELSE Print 'Quality Code NOT Exist' ELSE Print 'UOM Code NOT Exist'</v>
      </c>
    </row>
    <row r="34" spans="1:28">
      <c r="A34" s="383" t="s">
        <v>369</v>
      </c>
      <c r="B34" s="461" t="str">
        <f t="shared" si="0"/>
        <v>Paper-80gsm-23.00X36.00in²-(58.42X91.44cm²)-21.368kg-Maplitho</v>
      </c>
      <c r="C34" s="461" t="str">
        <f t="shared" si="1"/>
        <v>Paper-80gsm-23.00X36.00in²-(58.42X91.44cm²)-21.368kg-Maplitho</v>
      </c>
      <c r="D34" s="462" t="s">
        <v>2990</v>
      </c>
      <c r="E34" s="461" t="str">
        <f t="shared" si="2"/>
        <v>P</v>
      </c>
      <c r="F34" s="461">
        <f t="shared" si="3"/>
        <v>58.42</v>
      </c>
      <c r="G34" s="461">
        <f t="shared" si="4"/>
        <v>91.44</v>
      </c>
      <c r="H34" s="463">
        <v>23</v>
      </c>
      <c r="I34" s="463">
        <v>36</v>
      </c>
      <c r="J34" s="461" t="str">
        <f t="shared" si="5"/>
        <v>*15004</v>
      </c>
      <c r="K34" s="463">
        <v>80</v>
      </c>
      <c r="L34" s="463" t="s">
        <v>856</v>
      </c>
      <c r="M34" s="463" t="s">
        <v>956</v>
      </c>
      <c r="N34" s="461">
        <f t="shared" si="7"/>
        <v>21.367999999999999</v>
      </c>
      <c r="O34" s="461">
        <f t="shared" si="6"/>
        <v>2</v>
      </c>
      <c r="P34" s="463">
        <v>64</v>
      </c>
      <c r="Q34" s="461" t="s">
        <v>2721</v>
      </c>
      <c r="R34" s="461">
        <v>1.35</v>
      </c>
      <c r="S34" s="463" t="s">
        <v>851</v>
      </c>
      <c r="T34" s="460" t="s">
        <v>135</v>
      </c>
      <c r="U34" s="464" t="s">
        <v>2070</v>
      </c>
      <c r="V34" s="463" t="s">
        <v>795</v>
      </c>
      <c r="W34" s="463" t="s">
        <v>795</v>
      </c>
      <c r="X34" s="463" t="s">
        <v>304</v>
      </c>
      <c r="Y34" s="463" t="s">
        <v>304</v>
      </c>
      <c r="Z34" s="304" t="str">
        <f>VLOOKUP(J34,GM!$A$3:$B$1055,2,FALSE)</f>
        <v>Ream</v>
      </c>
      <c r="AA34" s="304" t="str">
        <f>VLOOKUP(Q34,GM!$A$3:$B$1055,2,FALSE)</f>
        <v>Uncoated</v>
      </c>
      <c r="AB34" s="474" t="str">
        <f t="shared" si="8"/>
        <v xml:space="preserve">   cnDatabase.Execute "IF EXISTS (SELECT *FROM PaperMaster WHERE Code='*00031') Print 'Code Exist' IF EXISTS (SELECT *FROM PaperMaster WHERE NAME='Paper-80gsm-23.00X36.00in²-(58.42X91.44cm²)-21.368kg-Maplitho') Print 'Paper Master Exist' ELSE IF EXISTS (SELECT *FROM GeneralMaster WHERE Code='*15004') IF EXISTS (SELECT *FROM GeneralMaster WHERE Code='*16003') Insert Into PaperMaster VALUES ('*00031','Paper-80gsm-23.00X36.00in²-(58.42X91.44cm²)-21.368kg-Maplitho','Paper-80gsm-23.00X36.00in²-(58.42X91.44cm²)-21.368kg-Maplitho','S','P','58.42','91.44','23','36','*15004','80','Paper','Maplitho','21.368','2','64','*16003','1.35','A','000001',GetDate(),'NULL',NULL,'N','N') ELSE Print 'Quality Code NOT Exist' ELSE Print 'UOM Code NOT Exist'</v>
      </c>
    </row>
    <row r="35" spans="1:28">
      <c r="A35" s="383" t="s">
        <v>371</v>
      </c>
      <c r="B35" s="461" t="str">
        <f t="shared" si="0"/>
        <v>Paper-90gsm-23.00X36.00in²-(58.42X91.44cm²)-24.039kg-Maplitho</v>
      </c>
      <c r="C35" s="461" t="str">
        <f t="shared" si="1"/>
        <v>Paper-90gsm-23.00X36.00in²-(58.42X91.44cm²)-24.039kg-Maplitho</v>
      </c>
      <c r="D35" s="462" t="s">
        <v>2990</v>
      </c>
      <c r="E35" s="461" t="str">
        <f t="shared" si="2"/>
        <v>P</v>
      </c>
      <c r="F35" s="461">
        <f t="shared" si="3"/>
        <v>58.42</v>
      </c>
      <c r="G35" s="461">
        <f t="shared" si="4"/>
        <v>91.44</v>
      </c>
      <c r="H35" s="463">
        <v>23</v>
      </c>
      <c r="I35" s="463">
        <v>36</v>
      </c>
      <c r="J35" s="461" t="str">
        <f t="shared" si="5"/>
        <v>*15004</v>
      </c>
      <c r="K35" s="463">
        <v>90</v>
      </c>
      <c r="L35" s="463" t="s">
        <v>856</v>
      </c>
      <c r="M35" s="463" t="s">
        <v>956</v>
      </c>
      <c r="N35" s="461">
        <f t="shared" si="7"/>
        <v>24.039000000000001</v>
      </c>
      <c r="O35" s="461">
        <f t="shared" si="6"/>
        <v>2</v>
      </c>
      <c r="P35" s="463">
        <v>64</v>
      </c>
      <c r="Q35" s="461" t="s">
        <v>2721</v>
      </c>
      <c r="R35" s="461">
        <v>1.35</v>
      </c>
      <c r="S35" s="463" t="s">
        <v>851</v>
      </c>
      <c r="T35" s="460" t="s">
        <v>135</v>
      </c>
      <c r="U35" s="464" t="s">
        <v>2070</v>
      </c>
      <c r="V35" s="463" t="s">
        <v>795</v>
      </c>
      <c r="W35" s="463" t="s">
        <v>795</v>
      </c>
      <c r="X35" s="463" t="s">
        <v>304</v>
      </c>
      <c r="Y35" s="463" t="s">
        <v>304</v>
      </c>
      <c r="Z35" s="304" t="str">
        <f>VLOOKUP(J35,GM!$A$3:$B$1055,2,FALSE)</f>
        <v>Ream</v>
      </c>
      <c r="AA35" s="304" t="str">
        <f>VLOOKUP(Q35,GM!$A$3:$B$1055,2,FALSE)</f>
        <v>Uncoated</v>
      </c>
      <c r="AB35" s="474" t="str">
        <f t="shared" si="8"/>
        <v xml:space="preserve">   cnDatabase.Execute "IF EXISTS (SELECT *FROM PaperMaster WHERE Code='*00032') Print 'Code Exist' IF EXISTS (SELECT *FROM PaperMaster WHERE NAME='Paper-90gsm-23.00X36.00in²-(58.42X91.44cm²)-24.039kg-Maplitho') Print 'Paper Master Exist' ELSE IF EXISTS (SELECT *FROM GeneralMaster WHERE Code='*15004') IF EXISTS (SELECT *FROM GeneralMaster WHERE Code='*16003') Insert Into PaperMaster VALUES ('*00032','Paper-90gsm-23.00X36.00in²-(58.42X91.44cm²)-24.039kg-Maplitho','Paper-90gsm-23.00X36.00in²-(58.42X91.44cm²)-24.039kg-Maplitho','S','P','58.42','91.44','23','36','*15004','90','Paper','Maplitho','24.039','2','64','*16003','1.35','A','000001',GetDate(),'NULL',NULL,'N','N') ELSE Print 'Quality Code NOT Exist' ELSE Print 'UOM Code NOT Exist'</v>
      </c>
    </row>
    <row r="36" spans="1:28">
      <c r="A36" s="383" t="s">
        <v>373</v>
      </c>
      <c r="B36" s="461" t="str">
        <f t="shared" si="0"/>
        <v>Paper-100gsm-23.00X36.00in²-(58.42X91.44cm²)-26.71kg-Maplitho</v>
      </c>
      <c r="C36" s="461" t="str">
        <f t="shared" si="1"/>
        <v>Paper-100gsm-23.00X36.00in²-(58.42X91.44cm²)-26.71kg-Maplitho</v>
      </c>
      <c r="D36" s="462" t="s">
        <v>2990</v>
      </c>
      <c r="E36" s="461" t="str">
        <f t="shared" si="2"/>
        <v>P</v>
      </c>
      <c r="F36" s="461">
        <f t="shared" si="3"/>
        <v>58.42</v>
      </c>
      <c r="G36" s="461">
        <f t="shared" si="4"/>
        <v>91.44</v>
      </c>
      <c r="H36" s="463">
        <v>23</v>
      </c>
      <c r="I36" s="463">
        <v>36</v>
      </c>
      <c r="J36" s="461" t="str">
        <f t="shared" si="5"/>
        <v>*15004</v>
      </c>
      <c r="K36" s="463">
        <v>100</v>
      </c>
      <c r="L36" s="463" t="s">
        <v>856</v>
      </c>
      <c r="M36" s="463" t="s">
        <v>956</v>
      </c>
      <c r="N36" s="461">
        <f t="shared" si="7"/>
        <v>26.71</v>
      </c>
      <c r="O36" s="461">
        <f t="shared" si="6"/>
        <v>2</v>
      </c>
      <c r="P36" s="463">
        <v>64</v>
      </c>
      <c r="Q36" s="461" t="s">
        <v>2721</v>
      </c>
      <c r="R36" s="461">
        <v>1.35</v>
      </c>
      <c r="S36" s="463" t="s">
        <v>851</v>
      </c>
      <c r="T36" s="460" t="s">
        <v>135</v>
      </c>
      <c r="U36" s="464" t="s">
        <v>2070</v>
      </c>
      <c r="V36" s="463" t="s">
        <v>795</v>
      </c>
      <c r="W36" s="463" t="s">
        <v>795</v>
      </c>
      <c r="X36" s="463" t="s">
        <v>304</v>
      </c>
      <c r="Y36" s="463" t="s">
        <v>304</v>
      </c>
      <c r="Z36" s="304" t="str">
        <f>VLOOKUP(J36,GM!$A$3:$B$1055,2,FALSE)</f>
        <v>Ream</v>
      </c>
      <c r="AA36" s="304" t="str">
        <f>VLOOKUP(Q36,GM!$A$3:$B$1055,2,FALSE)</f>
        <v>Uncoated</v>
      </c>
      <c r="AB36" s="474" t="str">
        <f t="shared" si="8"/>
        <v xml:space="preserve">   cnDatabase.Execute "IF EXISTS (SELECT *FROM PaperMaster WHERE Code='*00033') Print 'Code Exist' IF EXISTS (SELECT *FROM PaperMaster WHERE NAME='Paper-100gsm-23.00X36.00in²-(58.42X91.44cm²)-26.71kg-Maplitho') Print 'Paper Master Exist' ELSE IF EXISTS (SELECT *FROM GeneralMaster WHERE Code='*15004') IF EXISTS (SELECT *FROM GeneralMaster WHERE Code='*16003') Insert Into PaperMaster VALUES ('*00033','Paper-100gsm-23.00X36.00in²-(58.42X91.44cm²)-26.71kg-Maplitho','Paper-100gsm-23.00X36.00in²-(58.42X91.44cm²)-26.71kg-Maplitho','S','P','58.42','91.44','23','36','*15004','100','Paper','Maplitho','26.71','2','64','*16003','1.35','A','000001',GetDate(),'NULL',NULL,'N','N') ELSE Print 'Quality Code NOT Exist' ELSE Print 'UOM Code NOT Exist'</v>
      </c>
    </row>
    <row r="37" spans="1:28">
      <c r="A37" s="383" t="s">
        <v>374</v>
      </c>
      <c r="B37" s="461" t="str">
        <f t="shared" si="0"/>
        <v>Paper-120gsm-23.00X36.00in²-(58.42X91.44cm²)-32.052kg-Maplitho</v>
      </c>
      <c r="C37" s="461" t="str">
        <f t="shared" si="1"/>
        <v>Paper-120gsm-23.00X36.00in²-(58.42X91.44cm²)-32.052kg-Maplitho</v>
      </c>
      <c r="D37" s="462" t="s">
        <v>2990</v>
      </c>
      <c r="E37" s="461" t="str">
        <f t="shared" si="2"/>
        <v>P</v>
      </c>
      <c r="F37" s="461">
        <f t="shared" si="3"/>
        <v>58.42</v>
      </c>
      <c r="G37" s="461">
        <f t="shared" si="4"/>
        <v>91.44</v>
      </c>
      <c r="H37" s="463">
        <v>23</v>
      </c>
      <c r="I37" s="463">
        <v>36</v>
      </c>
      <c r="J37" s="461" t="str">
        <f t="shared" si="5"/>
        <v>*15004</v>
      </c>
      <c r="K37" s="463">
        <v>120</v>
      </c>
      <c r="L37" s="463" t="s">
        <v>856</v>
      </c>
      <c r="M37" s="463" t="s">
        <v>956</v>
      </c>
      <c r="N37" s="461">
        <f t="shared" si="7"/>
        <v>32.052</v>
      </c>
      <c r="O37" s="461">
        <f t="shared" si="6"/>
        <v>2</v>
      </c>
      <c r="P37" s="463">
        <v>64</v>
      </c>
      <c r="Q37" s="461" t="s">
        <v>2721</v>
      </c>
      <c r="R37" s="461">
        <v>1.35</v>
      </c>
      <c r="S37" s="463" t="s">
        <v>851</v>
      </c>
      <c r="T37" s="460" t="s">
        <v>135</v>
      </c>
      <c r="U37" s="464" t="s">
        <v>2070</v>
      </c>
      <c r="V37" s="463" t="s">
        <v>795</v>
      </c>
      <c r="W37" s="463" t="s">
        <v>795</v>
      </c>
      <c r="X37" s="463" t="s">
        <v>304</v>
      </c>
      <c r="Y37" s="463" t="s">
        <v>304</v>
      </c>
      <c r="Z37" s="304" t="str">
        <f>VLOOKUP(J37,GM!$A$3:$B$1055,2,FALSE)</f>
        <v>Ream</v>
      </c>
      <c r="AA37" s="304" t="str">
        <f>VLOOKUP(Q37,GM!$A$3:$B$1055,2,FALSE)</f>
        <v>Uncoated</v>
      </c>
      <c r="AB37" s="474" t="str">
        <f t="shared" si="8"/>
        <v xml:space="preserve">   cnDatabase.Execute "IF EXISTS (SELECT *FROM PaperMaster WHERE Code='*00034') Print 'Code Exist' IF EXISTS (SELECT *FROM PaperMaster WHERE NAME='Paper-120gsm-23.00X36.00in²-(58.42X91.44cm²)-32.052kg-Maplitho') Print 'Paper Master Exist' ELSE IF EXISTS (SELECT *FROM GeneralMaster WHERE Code='*15004') IF EXISTS (SELECT *FROM GeneralMaster WHERE Code='*16003') Insert Into PaperMaster VALUES ('*00034','Paper-120gsm-23.00X36.00in²-(58.42X91.44cm²)-32.052kg-Maplitho','Paper-120gsm-23.00X36.00in²-(58.42X91.44cm²)-32.052kg-Maplitho','S','P','58.42','91.44','23','36','*15004','120','Paper','Maplitho','32.052','2','64','*16003','1.35','A','000001',GetDate(),'NULL',NULL,'N','N') ELSE Print 'Quality Code NOT Exist' ELSE Print 'UOM Code NOT Exist'</v>
      </c>
    </row>
    <row r="38" spans="1:28">
      <c r="A38" s="383" t="s">
        <v>375</v>
      </c>
      <c r="B38" s="458" t="str">
        <f t="shared" si="0"/>
        <v>SBS-200gsm-20.00X30.00in²-(50.80X76.20cm²)-7.742kg-C1S</v>
      </c>
      <c r="C38" s="458" t="str">
        <f t="shared" si="1"/>
        <v>SBS-200gsm-20.00X30.00in²-(50.80X76.20cm²)-7.742kg-C1S</v>
      </c>
      <c r="D38" s="459" t="s">
        <v>2990</v>
      </c>
      <c r="E38" s="458" t="str">
        <f t="shared" si="2"/>
        <v>B</v>
      </c>
      <c r="F38" s="458">
        <f t="shared" si="3"/>
        <v>50.8</v>
      </c>
      <c r="G38" s="458">
        <f t="shared" si="4"/>
        <v>76.2</v>
      </c>
      <c r="H38" s="385">
        <v>20</v>
      </c>
      <c r="I38" s="385">
        <v>30</v>
      </c>
      <c r="J38" s="458" t="str">
        <f t="shared" si="5"/>
        <v>*15002</v>
      </c>
      <c r="K38" s="385">
        <v>200</v>
      </c>
      <c r="L38" s="385" t="s">
        <v>962</v>
      </c>
      <c r="M38" s="385" t="s">
        <v>2991</v>
      </c>
      <c r="N38" s="458">
        <f t="shared" si="7"/>
        <v>7.742</v>
      </c>
      <c r="O38" s="458">
        <f t="shared" si="6"/>
        <v>6</v>
      </c>
      <c r="P38" s="385">
        <v>64</v>
      </c>
      <c r="Q38" s="458" t="s">
        <v>2721</v>
      </c>
      <c r="R38" s="458">
        <v>1.35</v>
      </c>
      <c r="S38" s="385" t="s">
        <v>851</v>
      </c>
      <c r="T38" s="383" t="s">
        <v>135</v>
      </c>
      <c r="U38" s="386" t="s">
        <v>2070</v>
      </c>
      <c r="V38" s="385" t="s">
        <v>795</v>
      </c>
      <c r="W38" s="385" t="s">
        <v>795</v>
      </c>
      <c r="X38" s="385" t="s">
        <v>304</v>
      </c>
      <c r="Y38" s="385" t="s">
        <v>304</v>
      </c>
      <c r="Z38" s="304" t="str">
        <f>VLOOKUP(J38,GM!$A$3:$B$1055,2,FALSE)</f>
        <v>Packet(100)</v>
      </c>
      <c r="AA38" s="304" t="str">
        <f>VLOOKUP(Q38,GM!$A$3:$B$1055,2,FALSE)</f>
        <v>Uncoated</v>
      </c>
      <c r="AB38" s="474" t="str">
        <f t="shared" si="8"/>
        <v xml:space="preserve">   cnDatabase.Execute "IF EXISTS (SELECT *FROM PaperMaster WHERE Code='*00035') Print 'Code Exist' IF EXISTS (SELECT *FROM PaperMaster WHERE NAME='SBS-200gsm-20.00X30.00in²-(50.80X76.20cm²)-7.742kg-C1S') Print 'Paper Master Exist' ELSE IF EXISTS (SELECT *FROM GeneralMaster WHERE Code='*15002') IF EXISTS (SELECT *FROM GeneralMaster WHERE Code='*16003') Insert Into PaperMaster VALUES ('*00035','SBS-200gsm-20.00X30.00in²-(50.80X76.20cm²)-7.742kg-C1S','SBS-200gsm-20.00X30.00in²-(50.80X76.20cm²)-7.742kg-C1S','S','B','50.8','76.2','20','30','*15002','200','SBS','C1S','7.742','6','64','*16003','1.35','A','000001',GetDate(),'NULL',NULL,'N','N') ELSE Print 'Quality Code NOT Exist' ELSE Print 'UOM Code NOT Exist'</v>
      </c>
    </row>
    <row r="39" spans="1:28">
      <c r="A39" s="383" t="s">
        <v>376</v>
      </c>
      <c r="B39" s="458" t="str">
        <f t="shared" si="0"/>
        <v>SBS-210gsm-20.00X30.00in²-(50.80X76.20cm²)-8.129kg-C1S</v>
      </c>
      <c r="C39" s="458" t="str">
        <f t="shared" si="1"/>
        <v>SBS-210gsm-20.00X30.00in²-(50.80X76.20cm²)-8.129kg-C1S</v>
      </c>
      <c r="D39" s="459" t="s">
        <v>2990</v>
      </c>
      <c r="E39" s="458" t="str">
        <f t="shared" si="2"/>
        <v>B</v>
      </c>
      <c r="F39" s="458">
        <f t="shared" si="3"/>
        <v>50.8</v>
      </c>
      <c r="G39" s="458">
        <f t="shared" si="4"/>
        <v>76.2</v>
      </c>
      <c r="H39" s="385">
        <v>20</v>
      </c>
      <c r="I39" s="385">
        <v>30</v>
      </c>
      <c r="J39" s="458" t="str">
        <f t="shared" si="5"/>
        <v>*15002</v>
      </c>
      <c r="K39" s="385">
        <v>210</v>
      </c>
      <c r="L39" s="385" t="s">
        <v>962</v>
      </c>
      <c r="M39" s="385" t="s">
        <v>2991</v>
      </c>
      <c r="N39" s="458">
        <f t="shared" si="7"/>
        <v>8.1289999999999996</v>
      </c>
      <c r="O39" s="458">
        <f t="shared" si="6"/>
        <v>6</v>
      </c>
      <c r="P39" s="385">
        <v>64</v>
      </c>
      <c r="Q39" s="458" t="s">
        <v>2721</v>
      </c>
      <c r="R39" s="458">
        <v>1.35</v>
      </c>
      <c r="S39" s="385" t="s">
        <v>851</v>
      </c>
      <c r="T39" s="383" t="s">
        <v>135</v>
      </c>
      <c r="U39" s="386" t="s">
        <v>2070</v>
      </c>
      <c r="V39" s="385" t="s">
        <v>795</v>
      </c>
      <c r="W39" s="385" t="s">
        <v>795</v>
      </c>
      <c r="X39" s="385" t="s">
        <v>304</v>
      </c>
      <c r="Y39" s="385" t="s">
        <v>304</v>
      </c>
      <c r="Z39" s="304" t="str">
        <f>VLOOKUP(J39,GM!$A$3:$B$1055,2,FALSE)</f>
        <v>Packet(100)</v>
      </c>
      <c r="AA39" s="304" t="str">
        <f>VLOOKUP(Q39,GM!$A$3:$B$1055,2,FALSE)</f>
        <v>Uncoated</v>
      </c>
      <c r="AB39" s="474" t="str">
        <f t="shared" si="8"/>
        <v xml:space="preserve">   cnDatabase.Execute "IF EXISTS (SELECT *FROM PaperMaster WHERE Code='*00036') Print 'Code Exist' IF EXISTS (SELECT *FROM PaperMaster WHERE NAME='SBS-210gsm-20.00X30.00in²-(50.80X76.20cm²)-8.129kg-C1S') Print 'Paper Master Exist' ELSE IF EXISTS (SELECT *FROM GeneralMaster WHERE Code='*15002') IF EXISTS (SELECT *FROM GeneralMaster WHERE Code='*16003') Insert Into PaperMaster VALUES ('*00036','SBS-210gsm-20.00X30.00in²-(50.80X76.20cm²)-8.129kg-C1S','SBS-210gsm-20.00X30.00in²-(50.80X76.20cm²)-8.129kg-C1S','S','B','50.8','76.2','20','30','*15002','210','SBS','C1S','8.129','6','64','*16003','1.35','A','000001',GetDate(),'NULL',NULL,'N','N') ELSE Print 'Quality Code NOT Exist' ELSE Print 'UOM Code NOT Exist'</v>
      </c>
    </row>
    <row r="40" spans="1:28">
      <c r="A40" s="383" t="s">
        <v>377</v>
      </c>
      <c r="B40" s="458" t="str">
        <f t="shared" si="0"/>
        <v>SBS-220gsm-20.00X30.00in²-(50.80X76.20cm²)-8.516kg-C1S</v>
      </c>
      <c r="C40" s="458" t="str">
        <f t="shared" si="1"/>
        <v>SBS-220gsm-20.00X30.00in²-(50.80X76.20cm²)-8.516kg-C1S</v>
      </c>
      <c r="D40" s="459" t="s">
        <v>2990</v>
      </c>
      <c r="E40" s="458" t="str">
        <f t="shared" si="2"/>
        <v>B</v>
      </c>
      <c r="F40" s="458">
        <f t="shared" si="3"/>
        <v>50.8</v>
      </c>
      <c r="G40" s="458">
        <f t="shared" si="4"/>
        <v>76.2</v>
      </c>
      <c r="H40" s="385">
        <v>20</v>
      </c>
      <c r="I40" s="385">
        <v>30</v>
      </c>
      <c r="J40" s="458" t="str">
        <f t="shared" si="5"/>
        <v>*15002</v>
      </c>
      <c r="K40" s="385">
        <v>220</v>
      </c>
      <c r="L40" s="385" t="s">
        <v>962</v>
      </c>
      <c r="M40" s="385" t="s">
        <v>2991</v>
      </c>
      <c r="N40" s="458">
        <f t="shared" si="7"/>
        <v>8.516</v>
      </c>
      <c r="O40" s="458">
        <f t="shared" si="6"/>
        <v>6</v>
      </c>
      <c r="P40" s="385">
        <v>64</v>
      </c>
      <c r="Q40" s="458" t="s">
        <v>2721</v>
      </c>
      <c r="R40" s="458">
        <v>1.35</v>
      </c>
      <c r="S40" s="385" t="s">
        <v>851</v>
      </c>
      <c r="T40" s="383" t="s">
        <v>135</v>
      </c>
      <c r="U40" s="386" t="s">
        <v>2070</v>
      </c>
      <c r="V40" s="385" t="s">
        <v>795</v>
      </c>
      <c r="W40" s="385" t="s">
        <v>795</v>
      </c>
      <c r="X40" s="385" t="s">
        <v>304</v>
      </c>
      <c r="Y40" s="385" t="s">
        <v>304</v>
      </c>
      <c r="Z40" s="304" t="str">
        <f>VLOOKUP(J40,GM!$A$3:$B$1055,2,FALSE)</f>
        <v>Packet(100)</v>
      </c>
      <c r="AA40" s="304" t="str">
        <f>VLOOKUP(Q40,GM!$A$3:$B$1055,2,FALSE)</f>
        <v>Uncoated</v>
      </c>
      <c r="AB40" s="474" t="str">
        <f t="shared" si="8"/>
        <v xml:space="preserve">   cnDatabase.Execute "IF EXISTS (SELECT *FROM PaperMaster WHERE Code='*00037') Print 'Code Exist' IF EXISTS (SELECT *FROM PaperMaster WHERE NAME='SBS-220gsm-20.00X30.00in²-(50.80X76.20cm²)-8.516kg-C1S') Print 'Paper Master Exist' ELSE IF EXISTS (SELECT *FROM GeneralMaster WHERE Code='*15002') IF EXISTS (SELECT *FROM GeneralMaster WHERE Code='*16003') Insert Into PaperMaster VALUES ('*00037','SBS-220gsm-20.00X30.00in²-(50.80X76.20cm²)-8.516kg-C1S','SBS-220gsm-20.00X30.00in²-(50.80X76.20cm²)-8.516kg-C1S','S','B','50.8','76.2','20','30','*15002','220','SBS','C1S','8.516','6','64','*16003','1.35','A','000001',GetDate(),'NULL',NULL,'N','N') ELSE Print 'Quality Code NOT Exist' ELSE Print 'UOM Code NOT Exist'</v>
      </c>
    </row>
    <row r="41" spans="1:28">
      <c r="A41" s="383" t="s">
        <v>378</v>
      </c>
      <c r="B41" s="458" t="str">
        <f t="shared" si="0"/>
        <v>SBS-250gsm-20.00X30.00in²-(50.80X76.20cm²)-9.677kg-C1S</v>
      </c>
      <c r="C41" s="458" t="str">
        <f t="shared" si="1"/>
        <v>SBS-250gsm-20.00X30.00in²-(50.80X76.20cm²)-9.677kg-C1S</v>
      </c>
      <c r="D41" s="459" t="s">
        <v>2990</v>
      </c>
      <c r="E41" s="458" t="str">
        <f t="shared" si="2"/>
        <v>B</v>
      </c>
      <c r="F41" s="458">
        <f t="shared" si="3"/>
        <v>50.8</v>
      </c>
      <c r="G41" s="458">
        <f t="shared" si="4"/>
        <v>76.2</v>
      </c>
      <c r="H41" s="385">
        <v>20</v>
      </c>
      <c r="I41" s="385">
        <v>30</v>
      </c>
      <c r="J41" s="458" t="str">
        <f t="shared" si="5"/>
        <v>*15002</v>
      </c>
      <c r="K41" s="385">
        <v>250</v>
      </c>
      <c r="L41" s="385" t="s">
        <v>962</v>
      </c>
      <c r="M41" s="385" t="s">
        <v>2991</v>
      </c>
      <c r="N41" s="458">
        <f t="shared" si="7"/>
        <v>9.6769999999999996</v>
      </c>
      <c r="O41" s="458">
        <f t="shared" si="6"/>
        <v>5</v>
      </c>
      <c r="P41" s="385">
        <v>64</v>
      </c>
      <c r="Q41" s="458" t="s">
        <v>2721</v>
      </c>
      <c r="R41" s="458">
        <v>1.35</v>
      </c>
      <c r="S41" s="385" t="s">
        <v>851</v>
      </c>
      <c r="T41" s="383" t="s">
        <v>135</v>
      </c>
      <c r="U41" s="386" t="s">
        <v>2070</v>
      </c>
      <c r="V41" s="385" t="s">
        <v>795</v>
      </c>
      <c r="W41" s="385" t="s">
        <v>795</v>
      </c>
      <c r="X41" s="385" t="s">
        <v>304</v>
      </c>
      <c r="Y41" s="385" t="s">
        <v>304</v>
      </c>
      <c r="Z41" s="304" t="str">
        <f>VLOOKUP(J41,GM!$A$3:$B$1055,2,FALSE)</f>
        <v>Packet(100)</v>
      </c>
      <c r="AA41" s="304" t="str">
        <f>VLOOKUP(Q41,GM!$A$3:$B$1055,2,FALSE)</f>
        <v>Uncoated</v>
      </c>
      <c r="AB41" s="474" t="str">
        <f t="shared" si="8"/>
        <v xml:space="preserve">   cnDatabase.Execute "IF EXISTS (SELECT *FROM PaperMaster WHERE Code='*00038') Print 'Code Exist' IF EXISTS (SELECT *FROM PaperMaster WHERE NAME='SBS-250gsm-20.00X30.00in²-(50.80X76.20cm²)-9.677kg-C1S') Print 'Paper Master Exist' ELSE IF EXISTS (SELECT *FROM GeneralMaster WHERE Code='*15002') IF EXISTS (SELECT *FROM GeneralMaster WHERE Code='*16003') Insert Into PaperMaster VALUES ('*00038','SBS-250gsm-20.00X30.00in²-(50.80X76.20cm²)-9.677kg-C1S','SBS-250gsm-20.00X30.00in²-(50.80X76.20cm²)-9.677kg-C1S','S','B','50.8','76.2','20','30','*15002','250','SBS','C1S','9.677','5','64','*16003','1.35','A','000001',GetDate(),'NULL',NULL,'N','N') ELSE Print 'Quality Code NOT Exist' ELSE Print 'UOM Code NOT Exist'</v>
      </c>
    </row>
    <row r="42" spans="1:28">
      <c r="A42" s="383" t="s">
        <v>379</v>
      </c>
      <c r="B42" s="458" t="str">
        <f t="shared" si="0"/>
        <v>SBS-200gsm-23.00X36.00in²-(58.42X91.44cm²)-10.684kg-C1S</v>
      </c>
      <c r="C42" s="458" t="str">
        <f t="shared" si="1"/>
        <v>SBS-200gsm-23.00X36.00in²-(58.42X91.44cm²)-10.684kg-C1S</v>
      </c>
      <c r="D42" s="459" t="s">
        <v>2990</v>
      </c>
      <c r="E42" s="458" t="str">
        <f t="shared" si="2"/>
        <v>B</v>
      </c>
      <c r="F42" s="458">
        <f t="shared" si="3"/>
        <v>58.42</v>
      </c>
      <c r="G42" s="458">
        <f t="shared" si="4"/>
        <v>91.44</v>
      </c>
      <c r="H42" s="385">
        <v>23</v>
      </c>
      <c r="I42" s="385">
        <v>36</v>
      </c>
      <c r="J42" s="458" t="str">
        <f t="shared" si="5"/>
        <v>*15002</v>
      </c>
      <c r="K42" s="385">
        <v>200</v>
      </c>
      <c r="L42" s="385" t="s">
        <v>962</v>
      </c>
      <c r="M42" s="385" t="s">
        <v>2991</v>
      </c>
      <c r="N42" s="458">
        <f t="shared" si="7"/>
        <v>10.683999999999999</v>
      </c>
      <c r="O42" s="458">
        <f t="shared" si="6"/>
        <v>5</v>
      </c>
      <c r="P42" s="385">
        <v>64</v>
      </c>
      <c r="Q42" s="458" t="s">
        <v>2721</v>
      </c>
      <c r="R42" s="458">
        <v>1.35</v>
      </c>
      <c r="S42" s="385" t="s">
        <v>851</v>
      </c>
      <c r="T42" s="383" t="s">
        <v>135</v>
      </c>
      <c r="U42" s="386" t="s">
        <v>2070</v>
      </c>
      <c r="V42" s="385" t="s">
        <v>795</v>
      </c>
      <c r="W42" s="385" t="s">
        <v>795</v>
      </c>
      <c r="X42" s="385" t="s">
        <v>304</v>
      </c>
      <c r="Y42" s="385" t="s">
        <v>304</v>
      </c>
      <c r="Z42" s="304" t="str">
        <f>VLOOKUP(J42,GM!$A$3:$B$1055,2,FALSE)</f>
        <v>Packet(100)</v>
      </c>
      <c r="AA42" s="304" t="str">
        <f>VLOOKUP(Q42,GM!$A$3:$B$1055,2,FALSE)</f>
        <v>Uncoated</v>
      </c>
      <c r="AB42" s="474" t="str">
        <f t="shared" si="8"/>
        <v xml:space="preserve">   cnDatabase.Execute "IF EXISTS (SELECT *FROM PaperMaster WHERE Code='*00039') Print 'Code Exist' IF EXISTS (SELECT *FROM PaperMaster WHERE NAME='SBS-200gsm-23.00X36.00in²-(58.42X91.44cm²)-10.684kg-C1S') Print 'Paper Master Exist' ELSE IF EXISTS (SELECT *FROM GeneralMaster WHERE Code='*15002') IF EXISTS (SELECT *FROM GeneralMaster WHERE Code='*16003') Insert Into PaperMaster VALUES ('*00039','SBS-200gsm-23.00X36.00in²-(58.42X91.44cm²)-10.684kg-C1S','SBS-200gsm-23.00X36.00in²-(58.42X91.44cm²)-10.684kg-C1S','S','B','58.42','91.44','23','36','*15002','200','SBS','C1S','10.684','5','64','*16003','1.35','A','000001',GetDate(),'NULL',NULL,'N','N') ELSE Print 'Quality Code NOT Exist' ELSE Print 'UOM Code NOT Exist'</v>
      </c>
    </row>
    <row r="43" spans="1:28">
      <c r="A43" s="383" t="s">
        <v>380</v>
      </c>
      <c r="B43" s="458" t="str">
        <f t="shared" si="0"/>
        <v>SBS-210gsm-23.00X36.00in²-(58.42X91.44cm²)-11.218kg-C1S</v>
      </c>
      <c r="C43" s="458" t="str">
        <f t="shared" si="1"/>
        <v>SBS-210gsm-23.00X36.00in²-(58.42X91.44cm²)-11.218kg-C1S</v>
      </c>
      <c r="D43" s="459" t="s">
        <v>2990</v>
      </c>
      <c r="E43" s="458" t="str">
        <f t="shared" si="2"/>
        <v>B</v>
      </c>
      <c r="F43" s="458">
        <f t="shared" si="3"/>
        <v>58.42</v>
      </c>
      <c r="G43" s="458">
        <f t="shared" si="4"/>
        <v>91.44</v>
      </c>
      <c r="H43" s="385">
        <v>23</v>
      </c>
      <c r="I43" s="385">
        <v>36</v>
      </c>
      <c r="J43" s="458" t="str">
        <f t="shared" si="5"/>
        <v>*15002</v>
      </c>
      <c r="K43" s="385">
        <v>210</v>
      </c>
      <c r="L43" s="385" t="s">
        <v>962</v>
      </c>
      <c r="M43" s="385" t="s">
        <v>2991</v>
      </c>
      <c r="N43" s="458">
        <f t="shared" si="7"/>
        <v>11.218</v>
      </c>
      <c r="O43" s="458">
        <f t="shared" si="6"/>
        <v>4</v>
      </c>
      <c r="P43" s="385">
        <v>64</v>
      </c>
      <c r="Q43" s="458" t="s">
        <v>2721</v>
      </c>
      <c r="R43" s="458">
        <v>1.35</v>
      </c>
      <c r="S43" s="385" t="s">
        <v>851</v>
      </c>
      <c r="T43" s="383" t="s">
        <v>135</v>
      </c>
      <c r="U43" s="386" t="s">
        <v>2070</v>
      </c>
      <c r="V43" s="385" t="s">
        <v>795</v>
      </c>
      <c r="W43" s="385" t="s">
        <v>795</v>
      </c>
      <c r="X43" s="385" t="s">
        <v>304</v>
      </c>
      <c r="Y43" s="385" t="s">
        <v>304</v>
      </c>
      <c r="Z43" s="304" t="str">
        <f>VLOOKUP(J43,GM!$A$3:$B$1055,2,FALSE)</f>
        <v>Packet(100)</v>
      </c>
      <c r="AA43" s="304" t="str">
        <f>VLOOKUP(Q43,GM!$A$3:$B$1055,2,FALSE)</f>
        <v>Uncoated</v>
      </c>
      <c r="AB43" s="474" t="str">
        <f t="shared" si="8"/>
        <v xml:space="preserve">   cnDatabase.Execute "IF EXISTS (SELECT *FROM PaperMaster WHERE Code='*00040') Print 'Code Exist' IF EXISTS (SELECT *FROM PaperMaster WHERE NAME='SBS-210gsm-23.00X36.00in²-(58.42X91.44cm²)-11.218kg-C1S') Print 'Paper Master Exist' ELSE IF EXISTS (SELECT *FROM GeneralMaster WHERE Code='*15002') IF EXISTS (SELECT *FROM GeneralMaster WHERE Code='*16003') Insert Into PaperMaster VALUES ('*00040','SBS-210gsm-23.00X36.00in²-(58.42X91.44cm²)-11.218kg-C1S','SBS-210gsm-23.00X36.00in²-(58.42X91.44cm²)-11.218kg-C1S','S','B','58.42','91.44','23','36','*15002','210','SBS','C1S','11.218','4','64','*16003','1.35','A','000001',GetDate(),'NULL',NULL,'N','N') ELSE Print 'Quality Code NOT Exist' ELSE Print 'UOM Code NOT Exist'</v>
      </c>
    </row>
    <row r="44" spans="1:28">
      <c r="A44" s="383" t="s">
        <v>381</v>
      </c>
      <c r="B44" s="458" t="str">
        <f t="shared" si="0"/>
        <v>SBS-220gsm-23.00X36.00in²-(58.42X91.44cm²)-11.752kg-C1S</v>
      </c>
      <c r="C44" s="458" t="str">
        <f t="shared" si="1"/>
        <v>SBS-220gsm-23.00X36.00in²-(58.42X91.44cm²)-11.752kg-C1S</v>
      </c>
      <c r="D44" s="459" t="s">
        <v>2990</v>
      </c>
      <c r="E44" s="458" t="str">
        <f t="shared" si="2"/>
        <v>B</v>
      </c>
      <c r="F44" s="458">
        <f t="shared" si="3"/>
        <v>58.42</v>
      </c>
      <c r="G44" s="458">
        <f t="shared" si="4"/>
        <v>91.44</v>
      </c>
      <c r="H44" s="385">
        <v>23</v>
      </c>
      <c r="I44" s="385">
        <v>36</v>
      </c>
      <c r="J44" s="458" t="str">
        <f t="shared" si="5"/>
        <v>*15002</v>
      </c>
      <c r="K44" s="385">
        <v>220</v>
      </c>
      <c r="L44" s="385" t="s">
        <v>962</v>
      </c>
      <c r="M44" s="385" t="s">
        <v>2991</v>
      </c>
      <c r="N44" s="458">
        <f t="shared" si="7"/>
        <v>11.752000000000001</v>
      </c>
      <c r="O44" s="458">
        <f t="shared" si="6"/>
        <v>4</v>
      </c>
      <c r="P44" s="385">
        <v>64</v>
      </c>
      <c r="Q44" s="458" t="s">
        <v>2721</v>
      </c>
      <c r="R44" s="458">
        <v>1.35</v>
      </c>
      <c r="S44" s="385" t="s">
        <v>851</v>
      </c>
      <c r="T44" s="383" t="s">
        <v>135</v>
      </c>
      <c r="U44" s="386" t="s">
        <v>2070</v>
      </c>
      <c r="V44" s="385" t="s">
        <v>795</v>
      </c>
      <c r="W44" s="385" t="s">
        <v>795</v>
      </c>
      <c r="X44" s="385" t="s">
        <v>304</v>
      </c>
      <c r="Y44" s="385" t="s">
        <v>304</v>
      </c>
      <c r="Z44" s="304" t="str">
        <f>VLOOKUP(J44,GM!$A$3:$B$1055,2,FALSE)</f>
        <v>Packet(100)</v>
      </c>
      <c r="AA44" s="304" t="str">
        <f>VLOOKUP(Q44,GM!$A$3:$B$1055,2,FALSE)</f>
        <v>Uncoated</v>
      </c>
      <c r="AB44" s="474" t="str">
        <f t="shared" si="8"/>
        <v xml:space="preserve">   cnDatabase.Execute "IF EXISTS (SELECT *FROM PaperMaster WHERE Code='*00041') Print 'Code Exist' IF EXISTS (SELECT *FROM PaperMaster WHERE NAME='SBS-220gsm-23.00X36.00in²-(58.42X91.44cm²)-11.752kg-C1S') Print 'Paper Master Exist' ELSE IF EXISTS (SELECT *FROM GeneralMaster WHERE Code='*15002') IF EXISTS (SELECT *FROM GeneralMaster WHERE Code='*16003') Insert Into PaperMaster VALUES ('*00041','SBS-220gsm-23.00X36.00in²-(58.42X91.44cm²)-11.752kg-C1S','SBS-220gsm-23.00X36.00in²-(58.42X91.44cm²)-11.752kg-C1S','S','B','58.42','91.44','23','36','*15002','220','SBS','C1S','11.752','4','64','*16003','1.35','A','000001',GetDate(),'NULL',NULL,'N','N') ELSE Print 'Quality Code NOT Exist' ELSE Print 'UOM Code NOT Exist'</v>
      </c>
    </row>
    <row r="45" spans="1:28">
      <c r="A45" s="383" t="s">
        <v>382</v>
      </c>
      <c r="B45" s="458" t="str">
        <f t="shared" si="0"/>
        <v>SBS-250gsm-23.00X36.00in²-(58.42X91.44cm²)-13.355kg-C1S</v>
      </c>
      <c r="C45" s="458" t="str">
        <f t="shared" si="1"/>
        <v>SBS-250gsm-23.00X36.00in²-(58.42X91.44cm²)-13.355kg-C1S</v>
      </c>
      <c r="D45" s="459" t="s">
        <v>2990</v>
      </c>
      <c r="E45" s="458" t="str">
        <f t="shared" si="2"/>
        <v>B</v>
      </c>
      <c r="F45" s="458">
        <f t="shared" si="3"/>
        <v>58.42</v>
      </c>
      <c r="G45" s="458">
        <f t="shared" si="4"/>
        <v>91.44</v>
      </c>
      <c r="H45" s="385">
        <v>23</v>
      </c>
      <c r="I45" s="385">
        <v>36</v>
      </c>
      <c r="J45" s="458" t="str">
        <f t="shared" si="5"/>
        <v>*15002</v>
      </c>
      <c r="K45" s="385">
        <v>250</v>
      </c>
      <c r="L45" s="385" t="s">
        <v>962</v>
      </c>
      <c r="M45" s="385" t="s">
        <v>2991</v>
      </c>
      <c r="N45" s="458">
        <f t="shared" si="7"/>
        <v>13.355</v>
      </c>
      <c r="O45" s="458">
        <f t="shared" si="6"/>
        <v>4</v>
      </c>
      <c r="P45" s="385">
        <v>64</v>
      </c>
      <c r="Q45" s="458" t="s">
        <v>2721</v>
      </c>
      <c r="R45" s="458">
        <v>1.35</v>
      </c>
      <c r="S45" s="385" t="s">
        <v>851</v>
      </c>
      <c r="T45" s="383" t="s">
        <v>135</v>
      </c>
      <c r="U45" s="386" t="s">
        <v>2070</v>
      </c>
      <c r="V45" s="385" t="s">
        <v>795</v>
      </c>
      <c r="W45" s="385" t="s">
        <v>795</v>
      </c>
      <c r="X45" s="385" t="s">
        <v>304</v>
      </c>
      <c r="Y45" s="385" t="s">
        <v>304</v>
      </c>
      <c r="Z45" s="304" t="str">
        <f>VLOOKUP(J45,GM!$A$3:$B$1055,2,FALSE)</f>
        <v>Packet(100)</v>
      </c>
      <c r="AA45" s="304" t="str">
        <f>VLOOKUP(Q45,GM!$A$3:$B$1055,2,FALSE)</f>
        <v>Uncoated</v>
      </c>
      <c r="AB45" s="474" t="str">
        <f t="shared" si="8"/>
        <v xml:space="preserve">   cnDatabase.Execute "IF EXISTS (SELECT *FROM PaperMaster WHERE Code='*00042') Print 'Code Exist' IF EXISTS (SELECT *FROM PaperMaster WHERE NAME='SBS-250gsm-23.00X36.00in²-(58.42X91.44cm²)-13.355kg-C1S') Print 'Paper Master Exist' ELSE IF EXISTS (SELECT *FROM GeneralMaster WHERE Code='*15002') IF EXISTS (SELECT *FROM GeneralMaster WHERE Code='*16003') Insert Into PaperMaster VALUES ('*00042','SBS-250gsm-23.00X36.00in²-(58.42X91.44cm²)-13.355kg-C1S','SBS-250gsm-23.00X36.00in²-(58.42X91.44cm²)-13.355kg-C1S','S','B','58.42','91.44','23','36','*15002','250','SBS','C1S','13.355','4','64','*16003','1.35','A','000001',GetDate(),'NULL',NULL,'N','N') ELSE Print 'Quality Code NOT Exist' ELSE Print 'UOM Code NOT Exist'</v>
      </c>
    </row>
    <row r="46" spans="1:28">
      <c r="A46" s="383" t="s">
        <v>386</v>
      </c>
      <c r="B46" s="458" t="str">
        <f t="shared" ref="B46:B48" si="9">CONCATENATE(L46,"-",K46,"gsm-",TEXT(H46,"00.00"),"X",TEXT(I46,"00.00"),"in²-(",TEXT(F46,"00.00"),"X",TEXT(G46,"00.00"),"cm²)-",N46,"kg-",M46)</f>
        <v>Paper-70gsm-12.00X18.00in²-(30.48X45.72cm²)-4.877kg-Digital</v>
      </c>
      <c r="C46" s="458" t="str">
        <f t="shared" ref="C46:C48" si="10">CONCATENATE(L46,"-",K46,"gsm-",TEXT(H46,"00.00"),"X",TEXT(I46,"00.00"),"in²-(",TEXT(F46,"00.00"),"X",TEXT(G46,"00.00"),"cm²)-",N46,"kg-",M46)</f>
        <v>Paper-70gsm-12.00X18.00in²-(30.48X45.72cm²)-4.877kg-Digital</v>
      </c>
      <c r="D46" s="459" t="s">
        <v>2990</v>
      </c>
      <c r="E46" s="458" t="str">
        <f t="shared" ref="E46:E48" si="11">IF(K46&gt;170,"B","P")</f>
        <v>P</v>
      </c>
      <c r="F46" s="458">
        <f t="shared" ref="F46:F48" si="12">ROUND(H46*2.54,2)</f>
        <v>30.48</v>
      </c>
      <c r="G46" s="458">
        <f t="shared" ref="G46:G48" si="13">ROUND(I46*2.54,2)</f>
        <v>45.72</v>
      </c>
      <c r="H46" s="385">
        <v>12</v>
      </c>
      <c r="I46" s="385">
        <v>18</v>
      </c>
      <c r="J46" s="458" t="str">
        <f t="shared" ref="J46:J48" si="14">IF(K46&gt;170,"*15002","*15004")</f>
        <v>*15004</v>
      </c>
      <c r="K46" s="385">
        <v>70</v>
      </c>
      <c r="L46" s="385" t="s">
        <v>856</v>
      </c>
      <c r="M46" s="385" t="s">
        <v>3721</v>
      </c>
      <c r="N46" s="458">
        <f t="shared" ref="N46:N48" si="15">ROUND(IF(J46="*15002",ROUND(H46*I46*K46/3100,3)/5,ROUND(H46*I46*K46/3100,3)),3)</f>
        <v>4.8769999999999998</v>
      </c>
      <c r="O46" s="458">
        <f t="shared" ref="O46:O48" si="16">ROUND(50/N46,0)</f>
        <v>10</v>
      </c>
      <c r="P46" s="385">
        <v>64</v>
      </c>
      <c r="Q46" s="458" t="s">
        <v>2721</v>
      </c>
      <c r="R46" s="458">
        <v>1.35</v>
      </c>
      <c r="S46" s="385" t="s">
        <v>851</v>
      </c>
      <c r="T46" s="383" t="s">
        <v>135</v>
      </c>
      <c r="U46" s="386" t="s">
        <v>2070</v>
      </c>
      <c r="V46" s="385" t="s">
        <v>795</v>
      </c>
      <c r="W46" s="385" t="s">
        <v>795</v>
      </c>
      <c r="X46" s="385" t="s">
        <v>304</v>
      </c>
      <c r="Y46" s="385" t="s">
        <v>304</v>
      </c>
      <c r="Z46" s="304" t="str">
        <f>VLOOKUP(J46,GM!$A$3:$B$1055,2,FALSE)</f>
        <v>Ream</v>
      </c>
      <c r="AA46" s="304" t="str">
        <f>VLOOKUP(Q46,GM!$A$3:$B$1055,2,FALSE)</f>
        <v>Uncoated</v>
      </c>
      <c r="AB46" s="474" t="str">
        <f t="shared" ref="AB46:AB48" si="17">CONCATENATE(AB$1,AB$2,"'",A46,"') Print 'Code Exist' IF EXISTS (SELECT *FROM PaperMaster WHERE NAME='",B46,"') Print 'Paper Master Exist' ELSE IF EXISTS (SELECT *FROM GeneralMaster WHERE Code='",J46,"') IF EXISTS (SELECT *FROM GeneralMaster WHERE Code='",Q46,"') ",AB$3,"'",A46,"','",B46,"','",C46,"','",D46,"','",E46,"','",F46,"','",G46,"','",H46,"','",I46,"','",J46,"','",K46,"','",L46,"','",M46,"','",N46,"','",O46,"','",P46,"','",Q46,"','",R46,"','",S46,"','",T46,"',",U46,",'",V46,"',",W46,",'",X46,"','",Y46,"') ELSE Print 'Quality Code NOT Exist' ELSE Print 'UOM Code NOT Exist'")</f>
        <v xml:space="preserve">   cnDatabase.Execute "IF EXISTS (SELECT *FROM PaperMaster WHERE Code='*00043') Print 'Code Exist' IF EXISTS (SELECT *FROM PaperMaster WHERE NAME='Paper-70gsm-12.00X18.00in²-(30.48X45.72cm²)-4.877kg-Digital') Print 'Paper Master Exist' ELSE IF EXISTS (SELECT *FROM GeneralMaster WHERE Code='*15004') IF EXISTS (SELECT *FROM GeneralMaster WHERE Code='*16003') Insert Into PaperMaster VALUES ('*00043','Paper-70gsm-12.00X18.00in²-(30.48X45.72cm²)-4.877kg-Digital','Paper-70gsm-12.00X18.00in²-(30.48X45.72cm²)-4.877kg-Digital','S','P','30.48','45.72','12','18','*15004','70','Paper','Digital','4.877','10','64','*16003','1.35','A','000001',GetDate(),'NULL',NULL,'N','N') ELSE Print 'Quality Code NOT Exist' ELSE Print 'UOM Code NOT Exist'</v>
      </c>
    </row>
    <row r="47" spans="1:28">
      <c r="A47" s="383" t="s">
        <v>388</v>
      </c>
      <c r="B47" s="458" t="str">
        <f t="shared" si="9"/>
        <v>Paper-70gsm-10.00X15.00in²-(25.40X38.10cm²)-3.387kg-Digital</v>
      </c>
      <c r="C47" s="458" t="str">
        <f t="shared" si="10"/>
        <v>Paper-70gsm-10.00X15.00in²-(25.40X38.10cm²)-3.387kg-Digital</v>
      </c>
      <c r="D47" s="459" t="s">
        <v>2990</v>
      </c>
      <c r="E47" s="458" t="str">
        <f t="shared" si="11"/>
        <v>P</v>
      </c>
      <c r="F47" s="458">
        <f t="shared" si="12"/>
        <v>25.4</v>
      </c>
      <c r="G47" s="458">
        <f t="shared" si="13"/>
        <v>38.1</v>
      </c>
      <c r="H47" s="385">
        <v>10</v>
      </c>
      <c r="I47" s="385">
        <v>15</v>
      </c>
      <c r="J47" s="458" t="str">
        <f t="shared" si="14"/>
        <v>*15004</v>
      </c>
      <c r="K47" s="385">
        <v>70</v>
      </c>
      <c r="L47" s="385" t="s">
        <v>856</v>
      </c>
      <c r="M47" s="385" t="s">
        <v>3721</v>
      </c>
      <c r="N47" s="458">
        <f t="shared" si="15"/>
        <v>3.387</v>
      </c>
      <c r="O47" s="458">
        <f t="shared" si="16"/>
        <v>15</v>
      </c>
      <c r="P47" s="385">
        <v>64</v>
      </c>
      <c r="Q47" s="458" t="s">
        <v>2721</v>
      </c>
      <c r="R47" s="458">
        <v>1.35</v>
      </c>
      <c r="S47" s="385" t="s">
        <v>851</v>
      </c>
      <c r="T47" s="383" t="s">
        <v>135</v>
      </c>
      <c r="U47" s="386" t="s">
        <v>2070</v>
      </c>
      <c r="V47" s="385" t="s">
        <v>795</v>
      </c>
      <c r="W47" s="385" t="s">
        <v>795</v>
      </c>
      <c r="X47" s="385" t="s">
        <v>304</v>
      </c>
      <c r="Y47" s="385" t="s">
        <v>304</v>
      </c>
      <c r="Z47" s="304" t="str">
        <f>VLOOKUP(J47,GM!$A$3:$B$1055,2,FALSE)</f>
        <v>Ream</v>
      </c>
      <c r="AA47" s="304" t="str">
        <f>VLOOKUP(Q47,GM!$A$3:$B$1055,2,FALSE)</f>
        <v>Uncoated</v>
      </c>
      <c r="AB47" s="474" t="str">
        <f t="shared" si="17"/>
        <v xml:space="preserve">   cnDatabase.Execute "IF EXISTS (SELECT *FROM PaperMaster WHERE Code='*00044') Print 'Code Exist' IF EXISTS (SELECT *FROM PaperMaster WHERE NAME='Paper-70gsm-10.00X15.00in²-(25.40X38.10cm²)-3.387kg-Digital') Print 'Paper Master Exist' ELSE IF EXISTS (SELECT *FROM GeneralMaster WHERE Code='*15004') IF EXISTS (SELECT *FROM GeneralMaster WHERE Code='*16003') Insert Into PaperMaster VALUES ('*00044','Paper-70gsm-10.00X15.00in²-(25.40X38.10cm²)-3.387kg-Digital','Paper-70gsm-10.00X15.00in²-(25.40X38.10cm²)-3.387kg-Digital','S','P','25.4','38.1','10','15','*15004','70','Paper','Digital','3.387','15','64','*16003','1.35','A','000001',GetDate(),'NULL',NULL,'N','N') ELSE Print 'Quality Code NOT Exist' ELSE Print 'UOM Code NOT Exist'</v>
      </c>
    </row>
    <row r="48" spans="1:28">
      <c r="A48" s="383" t="s">
        <v>390</v>
      </c>
      <c r="B48" s="458" t="str">
        <f t="shared" si="9"/>
        <v>Paper-70gsm-13.00X20.00in²-(33.02X50.80cm²)-5.871kg-Digital</v>
      </c>
      <c r="C48" s="458" t="str">
        <f t="shared" si="10"/>
        <v>Paper-70gsm-13.00X20.00in²-(33.02X50.80cm²)-5.871kg-Digital</v>
      </c>
      <c r="D48" s="459" t="s">
        <v>2990</v>
      </c>
      <c r="E48" s="458" t="str">
        <f t="shared" si="11"/>
        <v>P</v>
      </c>
      <c r="F48" s="458">
        <f t="shared" si="12"/>
        <v>33.020000000000003</v>
      </c>
      <c r="G48" s="458">
        <f t="shared" si="13"/>
        <v>50.8</v>
      </c>
      <c r="H48" s="385">
        <v>13</v>
      </c>
      <c r="I48" s="385">
        <v>20</v>
      </c>
      <c r="J48" s="458" t="str">
        <f t="shared" si="14"/>
        <v>*15004</v>
      </c>
      <c r="K48" s="385">
        <v>70</v>
      </c>
      <c r="L48" s="385" t="s">
        <v>856</v>
      </c>
      <c r="M48" s="385" t="s">
        <v>3721</v>
      </c>
      <c r="N48" s="458">
        <f t="shared" si="15"/>
        <v>5.8710000000000004</v>
      </c>
      <c r="O48" s="458">
        <f t="shared" si="16"/>
        <v>9</v>
      </c>
      <c r="P48" s="385">
        <v>64</v>
      </c>
      <c r="Q48" s="458" t="s">
        <v>2721</v>
      </c>
      <c r="R48" s="458">
        <v>1.35</v>
      </c>
      <c r="S48" s="385" t="s">
        <v>851</v>
      </c>
      <c r="T48" s="383" t="s">
        <v>135</v>
      </c>
      <c r="U48" s="386" t="s">
        <v>2070</v>
      </c>
      <c r="V48" s="385" t="s">
        <v>795</v>
      </c>
      <c r="W48" s="385" t="s">
        <v>795</v>
      </c>
      <c r="X48" s="385" t="s">
        <v>304</v>
      </c>
      <c r="Y48" s="385" t="s">
        <v>304</v>
      </c>
      <c r="Z48" s="304" t="str">
        <f>VLOOKUP(J48,GM!$A$3:$B$1055,2,FALSE)</f>
        <v>Ream</v>
      </c>
      <c r="AA48" s="304" t="str">
        <f>VLOOKUP(Q48,GM!$A$3:$B$1055,2,FALSE)</f>
        <v>Uncoated</v>
      </c>
      <c r="AB48" s="474" t="str">
        <f t="shared" si="17"/>
        <v xml:space="preserve">   cnDatabase.Execute "IF EXISTS (SELECT *FROM PaperMaster WHERE Code='*00045') Print 'Code Exist' IF EXISTS (SELECT *FROM PaperMaster WHERE NAME='Paper-70gsm-13.00X20.00in²-(33.02X50.80cm²)-5.871kg-Digital') Print 'Paper Master Exist' ELSE IF EXISTS (SELECT *FROM GeneralMaster WHERE Code='*15004') IF EXISTS (SELECT *FROM GeneralMaster WHERE Code='*16003') Insert Into PaperMaster VALUES ('*00045','Paper-70gsm-13.00X20.00in²-(33.02X50.80cm²)-5.871kg-Digital','Paper-70gsm-13.00X20.00in²-(33.02X50.80cm²)-5.871kg-Digital','S','P','33.02','50.8','13','20','*15004','70','Paper','Digital','5.871','9','64','*16003','1.35','A','000001',GetDate(),'NULL',NULL,'N','N') ELSE Print 'Quality Code NOT Exist' ELSE Print 'UOM Code NOT Exist'</v>
      </c>
    </row>
    <row r="49" spans="1:28">
      <c r="A49" s="383" t="s">
        <v>392</v>
      </c>
      <c r="B49" s="458" t="str">
        <f t="shared" ref="B49:B51" si="18">CONCATENATE(L49,"-",K49,"gsm-",TEXT(H49,"00.00"),"X",TEXT(I49,"00.00"),"in²-(",TEXT(F49,"00.00"),"X",TEXT(G49,"00.00"),"cm²)-",N49,"kg-",M49)</f>
        <v>Card-250gsm-12.00X18.00in²-(30.48X45.72cm²)-3.484kg-Digital</v>
      </c>
      <c r="C49" s="458" t="str">
        <f t="shared" ref="C49:C51" si="19">CONCATENATE(L49,"-",K49,"gsm-",TEXT(H49,"00.00"),"X",TEXT(I49,"00.00"),"in²-(",TEXT(F49,"00.00"),"X",TEXT(G49,"00.00"),"cm²)-",N49,"kg-",M49)</f>
        <v>Card-250gsm-12.00X18.00in²-(30.48X45.72cm²)-3.484kg-Digital</v>
      </c>
      <c r="D49" s="459" t="s">
        <v>2990</v>
      </c>
      <c r="E49" s="458" t="str">
        <f t="shared" ref="E49:E51" si="20">IF(K49&gt;170,"B","P")</f>
        <v>B</v>
      </c>
      <c r="F49" s="458">
        <f t="shared" ref="F49:F51" si="21">ROUND(H49*2.54,2)</f>
        <v>30.48</v>
      </c>
      <c r="G49" s="458">
        <f t="shared" ref="G49:G51" si="22">ROUND(I49*2.54,2)</f>
        <v>45.72</v>
      </c>
      <c r="H49" s="385">
        <v>12</v>
      </c>
      <c r="I49" s="385">
        <v>18</v>
      </c>
      <c r="J49" s="458" t="str">
        <f t="shared" ref="J49:J51" si="23">IF(K49&gt;170,"*15002","*15004")</f>
        <v>*15002</v>
      </c>
      <c r="K49" s="385">
        <v>250</v>
      </c>
      <c r="L49" s="385" t="s">
        <v>725</v>
      </c>
      <c r="M49" s="385" t="s">
        <v>3721</v>
      </c>
      <c r="N49" s="458">
        <f t="shared" ref="N49:N51" si="24">ROUND(IF(J49="*15002",ROUND(H49*I49*K49/3100,3)/5,ROUND(H49*I49*K49/3100,3)),3)</f>
        <v>3.484</v>
      </c>
      <c r="O49" s="458">
        <f t="shared" ref="O49:O51" si="25">ROUND(50/N49,0)</f>
        <v>14</v>
      </c>
      <c r="P49" s="385">
        <v>70</v>
      </c>
      <c r="Q49" s="458" t="s">
        <v>2721</v>
      </c>
      <c r="R49" s="458">
        <v>1.35</v>
      </c>
      <c r="S49" s="385" t="s">
        <v>851</v>
      </c>
      <c r="T49" s="383" t="s">
        <v>135</v>
      </c>
      <c r="U49" s="386" t="s">
        <v>2070</v>
      </c>
      <c r="V49" s="385" t="s">
        <v>795</v>
      </c>
      <c r="W49" s="385" t="s">
        <v>795</v>
      </c>
      <c r="X49" s="385" t="s">
        <v>304</v>
      </c>
      <c r="Y49" s="385" t="s">
        <v>304</v>
      </c>
      <c r="Z49" s="304" t="str">
        <f>VLOOKUP(J49,GM!$A$3:$B$1055,2,FALSE)</f>
        <v>Packet(100)</v>
      </c>
      <c r="AA49" s="304" t="str">
        <f>VLOOKUP(Q49,GM!$A$3:$B$1055,2,FALSE)</f>
        <v>Uncoated</v>
      </c>
      <c r="AB49" s="474" t="str">
        <f t="shared" ref="AB49:AB51" si="26">CONCATENATE(AB$1,AB$2,"'",A49,"') Print 'Code Exist' IF EXISTS (SELECT *FROM PaperMaster WHERE NAME='",B49,"') Print 'Paper Master Exist' ELSE IF EXISTS (SELECT *FROM GeneralMaster WHERE Code='",J49,"') IF EXISTS (SELECT *FROM GeneralMaster WHERE Code='",Q49,"') ",AB$3,"'",A49,"','",B49,"','",C49,"','",D49,"','",E49,"','",F49,"','",G49,"','",H49,"','",I49,"','",J49,"','",K49,"','",L49,"','",M49,"','",N49,"','",O49,"','",P49,"','",Q49,"','",R49,"','",S49,"','",T49,"',",U49,",'",V49,"',",W49,",'",X49,"','",Y49,"') ELSE Print 'Quality Code NOT Exist' ELSE Print 'UOM Code NOT Exist'")</f>
        <v xml:space="preserve">   cnDatabase.Execute "IF EXISTS (SELECT *FROM PaperMaster WHERE Code='*00046') Print 'Code Exist' IF EXISTS (SELECT *FROM PaperMaster WHERE NAME='Card-250gsm-12.00X18.00in²-(30.48X45.72cm²)-3.484kg-Digital') Print 'Paper Master Exist' ELSE IF EXISTS (SELECT *FROM GeneralMaster WHERE Code='*15002') IF EXISTS (SELECT *FROM GeneralMaster WHERE Code='*16003') Insert Into PaperMaster VALUES ('*00046','Card-250gsm-12.00X18.00in²-(30.48X45.72cm²)-3.484kg-Digital','Card-250gsm-12.00X18.00in²-(30.48X45.72cm²)-3.484kg-Digital','S','B','30.48','45.72','12','18','*15002','250','Card','Digital','3.484','14','70','*16003','1.35','A','000001',GetDate(),'NULL',NULL,'N','N') ELSE Print 'Quality Code NOT Exist' ELSE Print 'UOM Code NOT Exist'</v>
      </c>
    </row>
    <row r="50" spans="1:28">
      <c r="A50" s="383" t="s">
        <v>444</v>
      </c>
      <c r="B50" s="458" t="str">
        <f t="shared" si="18"/>
        <v>Card-250gsm-10.00X15.00in²-(25.40X38.10cm²)-2.419kg-Digital</v>
      </c>
      <c r="C50" s="458" t="str">
        <f t="shared" si="19"/>
        <v>Card-250gsm-10.00X15.00in²-(25.40X38.10cm²)-2.419kg-Digital</v>
      </c>
      <c r="D50" s="459" t="s">
        <v>2990</v>
      </c>
      <c r="E50" s="458" t="str">
        <f t="shared" si="20"/>
        <v>B</v>
      </c>
      <c r="F50" s="458">
        <f t="shared" si="21"/>
        <v>25.4</v>
      </c>
      <c r="G50" s="458">
        <f t="shared" si="22"/>
        <v>38.1</v>
      </c>
      <c r="H50" s="385">
        <v>10</v>
      </c>
      <c r="I50" s="385">
        <v>15</v>
      </c>
      <c r="J50" s="458" t="str">
        <f t="shared" si="23"/>
        <v>*15002</v>
      </c>
      <c r="K50" s="385">
        <v>250</v>
      </c>
      <c r="L50" s="385" t="s">
        <v>725</v>
      </c>
      <c r="M50" s="385" t="s">
        <v>3721</v>
      </c>
      <c r="N50" s="458">
        <f t="shared" si="24"/>
        <v>2.419</v>
      </c>
      <c r="O50" s="458">
        <f t="shared" si="25"/>
        <v>21</v>
      </c>
      <c r="P50" s="385">
        <v>70</v>
      </c>
      <c r="Q50" s="458" t="s">
        <v>2721</v>
      </c>
      <c r="R50" s="458">
        <v>1.35</v>
      </c>
      <c r="S50" s="385" t="s">
        <v>851</v>
      </c>
      <c r="T50" s="383" t="s">
        <v>135</v>
      </c>
      <c r="U50" s="386" t="s">
        <v>2070</v>
      </c>
      <c r="V50" s="385" t="s">
        <v>795</v>
      </c>
      <c r="W50" s="385" t="s">
        <v>795</v>
      </c>
      <c r="X50" s="385" t="s">
        <v>304</v>
      </c>
      <c r="Y50" s="385" t="s">
        <v>304</v>
      </c>
      <c r="Z50" s="304" t="str">
        <f>VLOOKUP(J50,GM!$A$3:$B$1055,2,FALSE)</f>
        <v>Packet(100)</v>
      </c>
      <c r="AA50" s="304" t="str">
        <f>VLOOKUP(Q50,GM!$A$3:$B$1055,2,FALSE)</f>
        <v>Uncoated</v>
      </c>
      <c r="AB50" s="474" t="str">
        <f t="shared" si="26"/>
        <v xml:space="preserve">   cnDatabase.Execute "IF EXISTS (SELECT *FROM PaperMaster WHERE Code='*00047') Print 'Code Exist' IF EXISTS (SELECT *FROM PaperMaster WHERE NAME='Card-250gsm-10.00X15.00in²-(25.40X38.10cm²)-2.419kg-Digital') Print 'Paper Master Exist' ELSE IF EXISTS (SELECT *FROM GeneralMaster WHERE Code='*15002') IF EXISTS (SELECT *FROM GeneralMaster WHERE Code='*16003') Insert Into PaperMaster VALUES ('*00047','Card-250gsm-10.00X15.00in²-(25.40X38.10cm²)-2.419kg-Digital','Card-250gsm-10.00X15.00in²-(25.40X38.10cm²)-2.419kg-Digital','S','B','25.4','38.1','10','15','*15002','250','Card','Digital','2.419','21','70','*16003','1.35','A','000001',GetDate(),'NULL',NULL,'N','N') ELSE Print 'Quality Code NOT Exist' ELSE Print 'UOM Code NOT Exist'</v>
      </c>
    </row>
    <row r="51" spans="1:28">
      <c r="A51" s="383" t="s">
        <v>3722</v>
      </c>
      <c r="B51" s="458" t="str">
        <f t="shared" si="18"/>
        <v>Card-250gsm-13.00X20.00in²-(33.02X50.80cm²)-4.194kg-Digital</v>
      </c>
      <c r="C51" s="458" t="str">
        <f t="shared" si="19"/>
        <v>Card-250gsm-13.00X20.00in²-(33.02X50.80cm²)-4.194kg-Digital</v>
      </c>
      <c r="D51" s="459" t="s">
        <v>2990</v>
      </c>
      <c r="E51" s="458" t="str">
        <f t="shared" si="20"/>
        <v>B</v>
      </c>
      <c r="F51" s="458">
        <f t="shared" si="21"/>
        <v>33.020000000000003</v>
      </c>
      <c r="G51" s="458">
        <f t="shared" si="22"/>
        <v>50.8</v>
      </c>
      <c r="H51" s="385">
        <v>13</v>
      </c>
      <c r="I51" s="385">
        <v>20</v>
      </c>
      <c r="J51" s="458" t="str">
        <f t="shared" si="23"/>
        <v>*15002</v>
      </c>
      <c r="K51" s="385">
        <v>250</v>
      </c>
      <c r="L51" s="385" t="s">
        <v>725</v>
      </c>
      <c r="M51" s="385" t="s">
        <v>3721</v>
      </c>
      <c r="N51" s="458">
        <f t="shared" si="24"/>
        <v>4.194</v>
      </c>
      <c r="O51" s="458">
        <f t="shared" si="25"/>
        <v>12</v>
      </c>
      <c r="P51" s="385">
        <v>70</v>
      </c>
      <c r="Q51" s="458" t="s">
        <v>2721</v>
      </c>
      <c r="R51" s="458">
        <v>1.35</v>
      </c>
      <c r="S51" s="385" t="s">
        <v>851</v>
      </c>
      <c r="T51" s="383" t="s">
        <v>135</v>
      </c>
      <c r="U51" s="386" t="s">
        <v>2070</v>
      </c>
      <c r="V51" s="385" t="s">
        <v>795</v>
      </c>
      <c r="W51" s="385" t="s">
        <v>795</v>
      </c>
      <c r="X51" s="385" t="s">
        <v>304</v>
      </c>
      <c r="Y51" s="385" t="s">
        <v>304</v>
      </c>
      <c r="Z51" s="304" t="str">
        <f>VLOOKUP(J51,GM!$A$3:$B$1055,2,FALSE)</f>
        <v>Packet(100)</v>
      </c>
      <c r="AA51" s="304" t="str">
        <f>VLOOKUP(Q51,GM!$A$3:$B$1055,2,FALSE)</f>
        <v>Uncoated</v>
      </c>
      <c r="AB51" s="474" t="str">
        <f t="shared" si="26"/>
        <v xml:space="preserve">   cnDatabase.Execute "IF EXISTS (SELECT *FROM PaperMaster WHERE Code='*00048') Print 'Code Exist' IF EXISTS (SELECT *FROM PaperMaster WHERE NAME='Card-250gsm-13.00X20.00in²-(33.02X50.80cm²)-4.194kg-Digital') Print 'Paper Master Exist' ELSE IF EXISTS (SELECT *FROM GeneralMaster WHERE Code='*15002') IF EXISTS (SELECT *FROM GeneralMaster WHERE Code='*16003') Insert Into PaperMaster VALUES ('*00048','Card-250gsm-13.00X20.00in²-(33.02X50.80cm²)-4.194kg-Digital','Card-250gsm-13.00X20.00in²-(33.02X50.80cm²)-4.194kg-Digital','S','B','33.02','50.8','13','20','*15002','250','Card','Digital','4.194','12','70','*16003','1.35','A','000001',GetDate(),'NULL',NULL,'N','N') ELSE Print 'Quality Code NOT Exist' ELSE Print 'UOM Code NOT Exist'</v>
      </c>
    </row>
  </sheetData>
  <autoFilter ref="A3:AA45" xr:uid="{F295E703-16BD-49C2-A91A-2035A75B5096}"/>
  <phoneticPr fontId="2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7755-604C-4634-9096-409CA9EA4F6D}">
  <sheetPr codeName="Sheet16"/>
  <dimension ref="A1:AU47"/>
  <sheetViews>
    <sheetView workbookViewId="0">
      <pane xSplit="5" ySplit="3" topLeftCell="K31" activePane="bottomRight" state="frozen"/>
      <selection pane="topRight" activeCell="C1" sqref="C1"/>
      <selection pane="bottomLeft" activeCell="A2" sqref="A2"/>
      <selection pane="bottomRight" activeCell="P4" sqref="P4:P47"/>
    </sheetView>
  </sheetViews>
  <sheetFormatPr defaultRowHeight="15" outlineLevelCol="1"/>
  <cols>
    <col min="1" max="1" width="7" style="241" bestFit="1" customWidth="1"/>
    <col min="2" max="2" width="8.42578125" style="241" bestFit="1" customWidth="1"/>
    <col min="3" max="3" width="9.7109375" style="434" bestFit="1" customWidth="1"/>
    <col min="4" max="4" width="20.140625" style="434" bestFit="1" customWidth="1"/>
    <col min="5" max="5" width="10.85546875" style="241" bestFit="1" customWidth="1"/>
    <col min="6" max="6" width="11.28515625" style="241" bestFit="1" customWidth="1"/>
    <col min="7" max="8" width="7" style="241" bestFit="1" customWidth="1"/>
    <col min="9" max="9" width="14.28515625" style="304" bestFit="1" customWidth="1" outlineLevel="1"/>
    <col min="10" max="10" width="31.85546875" style="304" bestFit="1" customWidth="1" outlineLevel="1"/>
    <col min="11" max="11" width="9.7109375" style="434" bestFit="1" customWidth="1"/>
    <col min="12" max="15" width="9.140625" style="304" hidden="1" customWidth="1" outlineLevel="1"/>
    <col min="16" max="16" width="89.7109375" style="304" customWidth="1" collapsed="1"/>
    <col min="17" max="28" width="9.140625" style="304"/>
    <col min="29" max="29" width="17.140625" style="304" customWidth="1"/>
    <col min="30" max="46" width="9.140625" style="304"/>
    <col min="47" max="47" width="17.140625" style="304" customWidth="1"/>
    <col min="48" max="16384" width="9.140625" style="304"/>
  </cols>
  <sheetData>
    <row r="1" spans="1:47">
      <c r="P1" s="304" t="s">
        <v>3643</v>
      </c>
      <c r="AC1" s="304" t="s">
        <v>3643</v>
      </c>
      <c r="AD1" s="304" t="s">
        <v>3643</v>
      </c>
      <c r="AU1" s="304" t="s">
        <v>3643</v>
      </c>
    </row>
    <row r="2" spans="1:47">
      <c r="P2" s="304" t="s">
        <v>3644</v>
      </c>
      <c r="AC2" s="304" t="s">
        <v>3640</v>
      </c>
      <c r="AU2" s="304" t="s">
        <v>3640</v>
      </c>
    </row>
    <row r="3" spans="1:47">
      <c r="A3" s="346" t="s">
        <v>19</v>
      </c>
      <c r="B3" s="346" t="s">
        <v>275</v>
      </c>
      <c r="C3" s="432" t="s">
        <v>1915</v>
      </c>
      <c r="D3" s="432" t="s">
        <v>1916</v>
      </c>
      <c r="E3" s="346" t="s">
        <v>1917</v>
      </c>
      <c r="F3" s="346" t="s">
        <v>2971</v>
      </c>
      <c r="G3" s="346" t="s">
        <v>2985</v>
      </c>
      <c r="H3" s="346" t="s">
        <v>19</v>
      </c>
      <c r="I3" s="304" t="s">
        <v>3638</v>
      </c>
      <c r="J3" s="304" t="s">
        <v>2999</v>
      </c>
      <c r="K3" s="432" t="s">
        <v>1915</v>
      </c>
      <c r="P3" s="243" t="s">
        <v>3032</v>
      </c>
    </row>
    <row r="4" spans="1:47">
      <c r="A4" s="346" t="s">
        <v>1946</v>
      </c>
      <c r="B4" s="346" t="s">
        <v>1872</v>
      </c>
      <c r="C4" s="432" t="s">
        <v>1876</v>
      </c>
      <c r="D4" s="487" t="s">
        <v>3626</v>
      </c>
      <c r="E4" s="346" t="s">
        <v>1877</v>
      </c>
      <c r="F4" s="346" t="s">
        <v>851</v>
      </c>
      <c r="G4" s="435" t="s">
        <v>1946</v>
      </c>
      <c r="H4" s="435" t="s">
        <v>1946</v>
      </c>
      <c r="I4" s="355" t="str">
        <f>VLOOKUP($C4,VSUPdate!$C$3:$L$51,9,FALSE)</f>
        <v>PF</v>
      </c>
      <c r="J4" s="355" t="str">
        <f>VLOOKUP($C4,VSUPdate!$C$3:$L$51,10,FALSE)</f>
        <v>Purchase</v>
      </c>
      <c r="K4" s="432" t="s">
        <v>1876</v>
      </c>
      <c r="L4" s="355"/>
      <c r="M4" s="355"/>
      <c r="N4" s="355"/>
      <c r="O4" s="355"/>
      <c r="P4" s="355" t="str">
        <f>CONCATENATE(P$1,P$2,"'",A4,"' AND NAME='",B4,"') Print 'Exist' ELSE ",P$3,"'",A4,"','",B4,"','",C4,"','",D4,",'",E4,"','",F4,"','",J4,"')")</f>
        <v xml:space="preserve">   cnDatabase.Execute "IF EXISTS (SELECT *FROM VchSeriesMaster WHERE Code='*00101' AND NAME='Main') Print 'Exist' ELSE Insert Into VchSeriesMaster VALUES ('*00101','Main','01PF','" &amp; CompAlias &amp; "'+'/','/Purc','A','Purchase')</v>
      </c>
      <c r="AU4" s="489" t="str">
        <f t="shared" ref="AU4:AU33" si="0">CONCATENATE(AU$1,AU$2,C4,"') Update VchSeriesMaster Set VchName='",J4,"' Where VchType='",C4,"' ELSE Print 'VchType NOT Exist'")</f>
        <v xml:space="preserve">   cnDatabase.Execute "IF EXISTS (Select * From VchSeriesMaster Where VchType='01PF') Update VchSeriesMaster Set VchName='Purchase' Where VchType='01PF' ELSE Print 'VchType NOT Exist'</v>
      </c>
    </row>
    <row r="5" spans="1:47">
      <c r="A5" s="346" t="s">
        <v>1947</v>
      </c>
      <c r="B5" s="346" t="s">
        <v>1872</v>
      </c>
      <c r="C5" s="432" t="s">
        <v>1880</v>
      </c>
      <c r="D5" s="487" t="s">
        <v>3626</v>
      </c>
      <c r="E5" s="346" t="s">
        <v>1881</v>
      </c>
      <c r="F5" s="346" t="s">
        <v>851</v>
      </c>
      <c r="G5" s="435" t="s">
        <v>1947</v>
      </c>
      <c r="H5" s="435" t="s">
        <v>1947</v>
      </c>
      <c r="I5" s="355" t="str">
        <f>VLOOKUP($C5,VSUPdate!$C$3:$L$51,9,FALSE)</f>
        <v>PU</v>
      </c>
      <c r="J5" s="355" t="str">
        <f>VLOOKUP($C5,VSUPdate!$C$3:$L$51,10,FALSE)</f>
        <v>Purchase Unit Cost</v>
      </c>
      <c r="K5" s="432" t="s">
        <v>1880</v>
      </c>
      <c r="L5" s="355"/>
      <c r="M5" s="355"/>
      <c r="N5" s="355"/>
      <c r="O5" s="355"/>
      <c r="P5" s="355" t="str">
        <f t="shared" ref="P5:P47" si="1">CONCATENATE(P$1,P$2,"'",A5,"' AND NAME='",B5,"') Print 'Exist' ELSE ",P$3,"'",A5,"','",B5,"','",C5,"','",D5,",'",E5,"','",F5,"','",J5,"')")</f>
        <v xml:space="preserve">   cnDatabase.Execute "IF EXISTS (SELECT *FROM VchSeriesMaster WHERE Code='*00102' AND NAME='Main') Print 'Exist' ELSE Insert Into VchSeriesMaster VALUES ('*00102','Main','01PU','" &amp; CompAlias &amp; "'+'/','/PrJU','A','Purchase Unit Cost')</v>
      </c>
      <c r="AU5" s="489" t="str">
        <f t="shared" si="0"/>
        <v xml:space="preserve">   cnDatabase.Execute "IF EXISTS (Select * From VchSeriesMaster Where VchType='01PU') Update VchSeriesMaster Set VchName='Purchase Unit Cost' Where VchType='01PU' ELSE Print 'VchType NOT Exist'</v>
      </c>
    </row>
    <row r="6" spans="1:47">
      <c r="A6" s="346" t="s">
        <v>1948</v>
      </c>
      <c r="B6" s="346" t="s">
        <v>1872</v>
      </c>
      <c r="C6" s="432" t="s">
        <v>1873</v>
      </c>
      <c r="D6" s="487" t="s">
        <v>3626</v>
      </c>
      <c r="E6" s="346" t="s">
        <v>1875</v>
      </c>
      <c r="F6" s="346" t="s">
        <v>851</v>
      </c>
      <c r="G6" s="435" t="s">
        <v>1948</v>
      </c>
      <c r="H6" s="435" t="s">
        <v>1948</v>
      </c>
      <c r="I6" s="355" t="str">
        <f>VLOOKUP($C6,VSUPdate!$C$3:$L$51,9,FALSE)</f>
        <v>PC</v>
      </c>
      <c r="J6" s="355" t="str">
        <f>VLOOKUP($C6,VSUPdate!$C$3:$L$51,10,FALSE)</f>
        <v>Purchase Jobwork Cost</v>
      </c>
      <c r="K6" s="432" t="s">
        <v>1873</v>
      </c>
      <c r="L6" s="355"/>
      <c r="M6" s="355"/>
      <c r="N6" s="355"/>
      <c r="O6" s="355"/>
      <c r="P6" s="355" t="str">
        <f t="shared" si="1"/>
        <v xml:space="preserve">   cnDatabase.Execute "IF EXISTS (SELECT *FROM VchSeriesMaster WHERE Code='*00103' AND NAME='Main') Print 'Exist' ELSE Insert Into VchSeriesMaster VALUES ('*00103','Main','01PC','" &amp; CompAlias &amp; "'+'/','/PrJC','A','Purchase Jobwork Cost')</v>
      </c>
      <c r="AU6" s="489" t="str">
        <f t="shared" si="0"/>
        <v xml:space="preserve">   cnDatabase.Execute "IF EXISTS (Select * From VchSeriesMaster Where VchType='01PC') Update VchSeriesMaster Set VchName='Purchase Jobwork Cost' Where VchType='01PC' ELSE Print 'VchType NOT Exist'</v>
      </c>
    </row>
    <row r="7" spans="1:47">
      <c r="A7" s="346" t="s">
        <v>1949</v>
      </c>
      <c r="B7" s="346" t="s">
        <v>1872</v>
      </c>
      <c r="C7" s="432" t="s">
        <v>1878</v>
      </c>
      <c r="D7" s="487" t="s">
        <v>3626</v>
      </c>
      <c r="E7" s="346" t="s">
        <v>1879</v>
      </c>
      <c r="F7" s="346" t="s">
        <v>851</v>
      </c>
      <c r="G7" s="435" t="s">
        <v>1949</v>
      </c>
      <c r="H7" s="435" t="s">
        <v>1949</v>
      </c>
      <c r="I7" s="355" t="str">
        <f>VLOOKUP($C7,VSUPdate!$C$3:$L$51,9,FALSE)</f>
        <v>PJ</v>
      </c>
      <c r="J7" s="355" t="str">
        <f>VLOOKUP($C7,VSUPdate!$C$3:$L$51,10,FALSE)</f>
        <v>Purchase Jobwork</v>
      </c>
      <c r="K7" s="432" t="s">
        <v>1878</v>
      </c>
      <c r="P7" s="355" t="str">
        <f t="shared" si="1"/>
        <v xml:space="preserve">   cnDatabase.Execute "IF EXISTS (SELECT *FROM VchSeriesMaster WHERE Code='*00104' AND NAME='Main') Print 'Exist' ELSE Insert Into VchSeriesMaster VALUES ('*00104','Main','01PJ','" &amp; CompAlias &amp; "'+'/','/PrJW','A','Purchase Jobwork')</v>
      </c>
      <c r="AU7" s="489" t="str">
        <f t="shared" si="0"/>
        <v xml:space="preserve">   cnDatabase.Execute "IF EXISTS (Select * From VchSeriesMaster Where VchType='01PJ') Update VchSeriesMaster Set VchName='Purchase Jobwork' Where VchType='01PJ' ELSE Print 'VchType NOT Exist'</v>
      </c>
    </row>
    <row r="8" spans="1:47">
      <c r="A8" s="346" t="s">
        <v>1950</v>
      </c>
      <c r="B8" s="346" t="s">
        <v>1872</v>
      </c>
      <c r="C8" s="432" t="s">
        <v>1882</v>
      </c>
      <c r="D8" s="487" t="s">
        <v>3626</v>
      </c>
      <c r="E8" s="346" t="s">
        <v>1883</v>
      </c>
      <c r="F8" s="346" t="s">
        <v>851</v>
      </c>
      <c r="G8" s="435" t="s">
        <v>1950</v>
      </c>
      <c r="H8" s="435" t="s">
        <v>1950</v>
      </c>
      <c r="I8" s="355" t="str">
        <f>VLOOKUP($C8,VSUPdate!$C$3:$L$51,9,FALSE)</f>
        <v>OF</v>
      </c>
      <c r="J8" s="355" t="str">
        <f>VLOOKUP($C8,VSUPdate!$C$3:$L$51,10,FALSE)</f>
        <v>Purchase Return</v>
      </c>
      <c r="K8" s="432" t="s">
        <v>1882</v>
      </c>
      <c r="P8" s="355" t="str">
        <f t="shared" si="1"/>
        <v xml:space="preserve">   cnDatabase.Execute "IF EXISTS (SELECT *FROM VchSeriesMaster WHERE Code='*00201' AND NAME='Main') Print 'Exist' ELSE Insert Into VchSeriesMaster VALUES ('*00201','Main','02OF','" &amp; CompAlias &amp; "'+'/','/PrRt','A','Purchase Return')</v>
      </c>
      <c r="AU8" s="489" t="str">
        <f t="shared" si="0"/>
        <v xml:space="preserve">   cnDatabase.Execute "IF EXISTS (Select * From VchSeriesMaster Where VchType='02OF') Update VchSeriesMaster Set VchName='Purchase Return' Where VchType='02OF' ELSE Print 'VchType NOT Exist'</v>
      </c>
    </row>
    <row r="9" spans="1:47">
      <c r="A9" s="346" t="s">
        <v>1951</v>
      </c>
      <c r="B9" s="346" t="s">
        <v>1872</v>
      </c>
      <c r="C9" s="432" t="s">
        <v>1919</v>
      </c>
      <c r="D9" s="487" t="s">
        <v>3626</v>
      </c>
      <c r="E9" s="346" t="s">
        <v>1920</v>
      </c>
      <c r="F9" s="346" t="s">
        <v>851</v>
      </c>
      <c r="G9" s="435" t="s">
        <v>1951</v>
      </c>
      <c r="H9" s="435" t="s">
        <v>1951</v>
      </c>
      <c r="I9" s="355" t="str">
        <f>VLOOKUP($C9,VSUPdate!$C$3:$L$51,9,FALSE)</f>
        <v>OU</v>
      </c>
      <c r="J9" s="355" t="str">
        <f>VLOOKUP($C9,VSUPdate!$C$3:$L$51,10,FALSE)</f>
        <v>Purchase Return Unit Cost</v>
      </c>
      <c r="K9" s="432" t="s">
        <v>1919</v>
      </c>
      <c r="P9" s="355" t="str">
        <f t="shared" si="1"/>
        <v xml:space="preserve">   cnDatabase.Execute "IF EXISTS (SELECT *FROM VchSeriesMaster WHERE Code='*00202' AND NAME='Main') Print 'Exist' ELSE Insert Into VchSeriesMaster VALUES ('*00202','Main','02OU','" &amp; CompAlias &amp; "'+'/','/PrRtJU','A','Purchase Return Unit Cost')</v>
      </c>
      <c r="AU9" s="489" t="str">
        <f t="shared" si="0"/>
        <v xml:space="preserve">   cnDatabase.Execute "IF EXISTS (Select * From VchSeriesMaster Where VchType='02OU') Update VchSeriesMaster Set VchName='Purchase Return Unit Cost' Where VchType='02OU' ELSE Print 'VchType NOT Exist'</v>
      </c>
    </row>
    <row r="10" spans="1:47">
      <c r="A10" s="346" t="s">
        <v>1952</v>
      </c>
      <c r="B10" s="346" t="s">
        <v>1872</v>
      </c>
      <c r="C10" s="432" t="s">
        <v>1921</v>
      </c>
      <c r="D10" s="487" t="s">
        <v>3626</v>
      </c>
      <c r="E10" s="346" t="s">
        <v>1922</v>
      </c>
      <c r="F10" s="346" t="s">
        <v>851</v>
      </c>
      <c r="G10" s="435" t="s">
        <v>1952</v>
      </c>
      <c r="H10" s="435" t="s">
        <v>1952</v>
      </c>
      <c r="I10" s="355" t="str">
        <f>VLOOKUP($C10,VSUPdate!$C$3:$L$51,9,FALSE)</f>
        <v>OC</v>
      </c>
      <c r="J10" s="355" t="str">
        <f>VLOOKUP($C10,VSUPdate!$C$3:$L$51,10,FALSE)</f>
        <v>Purchase Return Jobwork Cost</v>
      </c>
      <c r="K10" s="432" t="s">
        <v>1921</v>
      </c>
      <c r="P10" s="355" t="str">
        <f t="shared" si="1"/>
        <v xml:space="preserve">   cnDatabase.Execute "IF EXISTS (SELECT *FROM VchSeriesMaster WHERE Code='*00203' AND NAME='Main') Print 'Exist' ELSE Insert Into VchSeriesMaster VALUES ('*00203','Main','02OC','" &amp; CompAlias &amp; "'+'/','/PrRtJC','A','Purchase Return Jobwork Cost')</v>
      </c>
      <c r="AU10" s="489" t="str">
        <f t="shared" si="0"/>
        <v xml:space="preserve">   cnDatabase.Execute "IF EXISTS (Select * From VchSeriesMaster Where VchType='02OC') Update VchSeriesMaster Set VchName='Purchase Return Jobwork Cost' Where VchType='02OC' ELSE Print 'VchType NOT Exist'</v>
      </c>
    </row>
    <row r="11" spans="1:47">
      <c r="A11" s="346" t="s">
        <v>1953</v>
      </c>
      <c r="B11" s="346" t="s">
        <v>1872</v>
      </c>
      <c r="C11" s="432" t="s">
        <v>1923</v>
      </c>
      <c r="D11" s="487" t="s">
        <v>3626</v>
      </c>
      <c r="E11" s="346" t="s">
        <v>1924</v>
      </c>
      <c r="F11" s="346" t="s">
        <v>851</v>
      </c>
      <c r="G11" s="435" t="s">
        <v>1953</v>
      </c>
      <c r="H11" s="435" t="s">
        <v>1953</v>
      </c>
      <c r="I11" s="355" t="str">
        <f>VLOOKUP($C11,VSUPdate!$C$3:$L$51,9,FALSE)</f>
        <v>OJ</v>
      </c>
      <c r="J11" s="355" t="str">
        <f>VLOOKUP($C11,VSUPdate!$C$3:$L$51,10,FALSE)</f>
        <v>Purchase Return Jobwork</v>
      </c>
      <c r="K11" s="432" t="s">
        <v>1923</v>
      </c>
      <c r="P11" s="355" t="str">
        <f t="shared" si="1"/>
        <v xml:space="preserve">   cnDatabase.Execute "IF EXISTS (SELECT *FROM VchSeriesMaster WHERE Code='*00204' AND NAME='Main') Print 'Exist' ELSE Insert Into VchSeriesMaster VALUES ('*00204','Main','02OJ','" &amp; CompAlias &amp; "'+'/','/PrRtJW','A','Purchase Return Jobwork')</v>
      </c>
      <c r="AU11" s="489" t="str">
        <f t="shared" si="0"/>
        <v xml:space="preserve">   cnDatabase.Execute "IF EXISTS (Select * From VchSeriesMaster Where VchType='02OJ') Update VchSeriesMaster Set VchName='Purchase Return Jobwork' Where VchType='02OJ' ELSE Print 'VchType NOT Exist'</v>
      </c>
    </row>
    <row r="12" spans="1:47">
      <c r="A12" s="346" t="s">
        <v>1954</v>
      </c>
      <c r="B12" s="346" t="s">
        <v>1872</v>
      </c>
      <c r="C12" s="432" t="s">
        <v>1884</v>
      </c>
      <c r="D12" s="487" t="s">
        <v>3626</v>
      </c>
      <c r="E12" s="346" t="s">
        <v>1885</v>
      </c>
      <c r="F12" s="346" t="s">
        <v>851</v>
      </c>
      <c r="G12" s="435" t="s">
        <v>1954</v>
      </c>
      <c r="H12" s="435" t="s">
        <v>1954</v>
      </c>
      <c r="I12" s="355" t="str">
        <f>VLOOKUP($C12,VSUPdate!$C$3:$L$51,9,FALSE)</f>
        <v>TF</v>
      </c>
      <c r="J12" s="355" t="str">
        <f>VLOOKUP($C12,VSUPdate!$C$3:$L$51,10,FALSE)</f>
        <v>Sale Return</v>
      </c>
      <c r="K12" s="432" t="s">
        <v>1884</v>
      </c>
      <c r="P12" s="355" t="str">
        <f t="shared" si="1"/>
        <v xml:space="preserve">   cnDatabase.Execute "IF EXISTS (SELECT *FROM VchSeriesMaster WHERE Code='*00301' AND NAME='Main') Print 'Exist' ELSE Insert Into VchSeriesMaster VALUES ('*00301','Main','03TF','" &amp; CompAlias &amp; "'+'/','/SlRt','A','Sale Return')</v>
      </c>
      <c r="AU12" s="489" t="str">
        <f t="shared" si="0"/>
        <v xml:space="preserve">   cnDatabase.Execute "IF EXISTS (Select * From VchSeriesMaster Where VchType='03TF') Update VchSeriesMaster Set VchName='Sale Return' Where VchType='03TF' ELSE Print 'VchType NOT Exist'</v>
      </c>
    </row>
    <row r="13" spans="1:47">
      <c r="A13" s="346" t="s">
        <v>1955</v>
      </c>
      <c r="B13" s="346" t="s">
        <v>1872</v>
      </c>
      <c r="C13" s="432" t="s">
        <v>1925</v>
      </c>
      <c r="D13" s="487" t="s">
        <v>3626</v>
      </c>
      <c r="E13" s="346" t="s">
        <v>1926</v>
      </c>
      <c r="F13" s="346" t="s">
        <v>851</v>
      </c>
      <c r="G13" s="435" t="s">
        <v>1955</v>
      </c>
      <c r="H13" s="435" t="s">
        <v>1955</v>
      </c>
      <c r="I13" s="355" t="str">
        <f>VLOOKUP($C13,VSUPdate!$C$3:$L$51,9,FALSE)</f>
        <v>TU</v>
      </c>
      <c r="J13" s="355" t="str">
        <f>VLOOKUP($C13,VSUPdate!$C$3:$L$51,10,FALSE)</f>
        <v>Sale Return Unit Cost</v>
      </c>
      <c r="K13" s="432" t="s">
        <v>1925</v>
      </c>
      <c r="P13" s="355" t="str">
        <f t="shared" si="1"/>
        <v xml:space="preserve">   cnDatabase.Execute "IF EXISTS (SELECT *FROM VchSeriesMaster WHERE Code='*00302' AND NAME='Main') Print 'Exist' ELSE Insert Into VchSeriesMaster VALUES ('*00302','Main','03TU','" &amp; CompAlias &amp; "'+'/','/SlRtJU','A','Sale Return Unit Cost')</v>
      </c>
      <c r="AU13" s="489" t="str">
        <f t="shared" si="0"/>
        <v xml:space="preserve">   cnDatabase.Execute "IF EXISTS (Select * From VchSeriesMaster Where VchType='03TU') Update VchSeriesMaster Set VchName='Sale Return Unit Cost' Where VchType='03TU' ELSE Print 'VchType NOT Exist'</v>
      </c>
    </row>
    <row r="14" spans="1:47">
      <c r="A14" s="346" t="s">
        <v>1956</v>
      </c>
      <c r="B14" s="346" t="s">
        <v>1872</v>
      </c>
      <c r="C14" s="432" t="s">
        <v>1927</v>
      </c>
      <c r="D14" s="487" t="s">
        <v>3626</v>
      </c>
      <c r="E14" s="346" t="s">
        <v>1928</v>
      </c>
      <c r="F14" s="346" t="s">
        <v>851</v>
      </c>
      <c r="G14" s="435" t="s">
        <v>1956</v>
      </c>
      <c r="H14" s="435" t="s">
        <v>1956</v>
      </c>
      <c r="I14" s="355" t="str">
        <f>VLOOKUP($C14,VSUPdate!$C$3:$L$51,9,FALSE)</f>
        <v>TC</v>
      </c>
      <c r="J14" s="355" t="str">
        <f>VLOOKUP($C14,VSUPdate!$C$3:$L$51,10,FALSE)</f>
        <v>Sale Return Jobwork Cost</v>
      </c>
      <c r="K14" s="432" t="s">
        <v>1927</v>
      </c>
      <c r="P14" s="355" t="str">
        <f t="shared" si="1"/>
        <v xml:space="preserve">   cnDatabase.Execute "IF EXISTS (SELECT *FROM VchSeriesMaster WHERE Code='*00303' AND NAME='Main') Print 'Exist' ELSE Insert Into VchSeriesMaster VALUES ('*00303','Main','03TC','" &amp; CompAlias &amp; "'+'/','/SlRtJC','A','Sale Return Jobwork Cost')</v>
      </c>
      <c r="AU14" s="489" t="str">
        <f t="shared" si="0"/>
        <v xml:space="preserve">   cnDatabase.Execute "IF EXISTS (Select * From VchSeriesMaster Where VchType='03TC') Update VchSeriesMaster Set VchName='Sale Return Jobwork Cost' Where VchType='03TC' ELSE Print 'VchType NOT Exist'</v>
      </c>
    </row>
    <row r="15" spans="1:47">
      <c r="A15" s="346" t="s">
        <v>1957</v>
      </c>
      <c r="B15" s="346" t="s">
        <v>1872</v>
      </c>
      <c r="C15" s="432" t="s">
        <v>1929</v>
      </c>
      <c r="D15" s="487" t="s">
        <v>3626</v>
      </c>
      <c r="E15" s="346" t="s">
        <v>1930</v>
      </c>
      <c r="F15" s="346" t="s">
        <v>851</v>
      </c>
      <c r="G15" s="435" t="s">
        <v>1957</v>
      </c>
      <c r="H15" s="435" t="s">
        <v>1957</v>
      </c>
      <c r="I15" s="355" t="str">
        <f>VLOOKUP($C15,VSUPdate!$C$3:$L$51,9,FALSE)</f>
        <v>TJ</v>
      </c>
      <c r="J15" s="355" t="str">
        <f>VLOOKUP($C15,VSUPdate!$C$3:$L$51,10,FALSE)</f>
        <v>Sale Return Jobwork</v>
      </c>
      <c r="K15" s="432" t="s">
        <v>1929</v>
      </c>
      <c r="P15" s="355" t="str">
        <f t="shared" si="1"/>
        <v xml:space="preserve">   cnDatabase.Execute "IF EXISTS (SELECT *FROM VchSeriesMaster WHERE Code='*00304' AND NAME='Main') Print 'Exist' ELSE Insert Into VchSeriesMaster VALUES ('*00304','Main','03TJ','" &amp; CompAlias &amp; "'+'/','/SlRtJW','A','Sale Return Jobwork')</v>
      </c>
      <c r="AU15" s="489" t="str">
        <f t="shared" si="0"/>
        <v xml:space="preserve">   cnDatabase.Execute "IF EXISTS (Select * From VchSeriesMaster Where VchType='03TJ') Update VchSeriesMaster Set VchName='Sale Return Jobwork' Where VchType='03TJ' ELSE Print 'VchType NOT Exist'</v>
      </c>
    </row>
    <row r="16" spans="1:47">
      <c r="A16" s="346" t="s">
        <v>1958</v>
      </c>
      <c r="B16" s="346" t="s">
        <v>1872</v>
      </c>
      <c r="C16" s="432" t="s">
        <v>1888</v>
      </c>
      <c r="D16" s="487" t="s">
        <v>3626</v>
      </c>
      <c r="E16" s="346" t="s">
        <v>1889</v>
      </c>
      <c r="F16" s="346" t="s">
        <v>851</v>
      </c>
      <c r="G16" s="435" t="s">
        <v>1958</v>
      </c>
      <c r="H16" s="435" t="s">
        <v>1958</v>
      </c>
      <c r="I16" s="355" t="str">
        <f>VLOOKUP($C16,VSUPdate!$C$3:$L$51,9,FALSE)</f>
        <v>SF</v>
      </c>
      <c r="J16" s="355" t="str">
        <f>VLOOKUP($C16,VSUPdate!$C$3:$L$51,10,FALSE)</f>
        <v>Sales</v>
      </c>
      <c r="K16" s="432" t="s">
        <v>1888</v>
      </c>
      <c r="P16" s="355" t="str">
        <f t="shared" si="1"/>
        <v xml:space="preserve">   cnDatabase.Execute "IF EXISTS (SELECT *FROM VchSeriesMaster WHERE Code='*00401' AND NAME='Main') Print 'Exist' ELSE Insert Into VchSeriesMaster VALUES ('*00401','Main','04SF','" &amp; CompAlias &amp; "'+'/','/Sale','A','Sales')</v>
      </c>
      <c r="AU16" s="489" t="str">
        <f t="shared" si="0"/>
        <v xml:space="preserve">   cnDatabase.Execute "IF EXISTS (Select * From VchSeriesMaster Where VchType='04SF') Update VchSeriesMaster Set VchName='Sales' Where VchType='04SF' ELSE Print 'VchType NOT Exist'</v>
      </c>
    </row>
    <row r="17" spans="1:47">
      <c r="A17" s="346" t="s">
        <v>1959</v>
      </c>
      <c r="B17" s="346" t="s">
        <v>1872</v>
      </c>
      <c r="C17" s="432" t="s">
        <v>1892</v>
      </c>
      <c r="D17" s="487" t="s">
        <v>3626</v>
      </c>
      <c r="E17" s="346" t="s">
        <v>1893</v>
      </c>
      <c r="F17" s="346" t="s">
        <v>851</v>
      </c>
      <c r="G17" s="435" t="s">
        <v>1959</v>
      </c>
      <c r="H17" s="435" t="s">
        <v>1959</v>
      </c>
      <c r="I17" s="355" t="str">
        <f>VLOOKUP($C17,VSUPdate!$C$3:$L$51,9,FALSE)</f>
        <v>SU</v>
      </c>
      <c r="J17" s="355" t="str">
        <f>VLOOKUP($C17,VSUPdate!$C$3:$L$51,10,FALSE)</f>
        <v>Sales Unit Cost</v>
      </c>
      <c r="K17" s="432" t="s">
        <v>1892</v>
      </c>
      <c r="P17" s="355" t="str">
        <f t="shared" si="1"/>
        <v xml:space="preserve">   cnDatabase.Execute "IF EXISTS (SELECT *FROM VchSeriesMaster WHERE Code='*00402' AND NAME='Main') Print 'Exist' ELSE Insert Into VchSeriesMaster VALUES ('*00402','Main','04SU','" &amp; CompAlias &amp; "'+'/','/SlJU','A','Sales Unit Cost')</v>
      </c>
      <c r="AU17" s="489" t="str">
        <f t="shared" si="0"/>
        <v xml:space="preserve">   cnDatabase.Execute "IF EXISTS (Select * From VchSeriesMaster Where VchType='04SU') Update VchSeriesMaster Set VchName='Sales Unit Cost' Where VchType='04SU' ELSE Print 'VchType NOT Exist'</v>
      </c>
    </row>
    <row r="18" spans="1:47">
      <c r="A18" s="346" t="s">
        <v>1960</v>
      </c>
      <c r="B18" s="346" t="s">
        <v>1872</v>
      </c>
      <c r="C18" s="432" t="s">
        <v>1886</v>
      </c>
      <c r="D18" s="487" t="s">
        <v>3626</v>
      </c>
      <c r="E18" s="346" t="s">
        <v>1887</v>
      </c>
      <c r="F18" s="346" t="s">
        <v>851</v>
      </c>
      <c r="G18" s="435" t="s">
        <v>1960</v>
      </c>
      <c r="H18" s="435" t="s">
        <v>1960</v>
      </c>
      <c r="I18" s="355" t="str">
        <f>VLOOKUP($C18,VSUPdate!$C$3:$L$51,9,FALSE)</f>
        <v>SC</v>
      </c>
      <c r="J18" s="355" t="str">
        <f>VLOOKUP($C18,VSUPdate!$C$3:$L$51,10,FALSE)</f>
        <v>Sales Jobwork Cost</v>
      </c>
      <c r="K18" s="432" t="s">
        <v>1886</v>
      </c>
      <c r="P18" s="355" t="str">
        <f t="shared" si="1"/>
        <v xml:space="preserve">   cnDatabase.Execute "IF EXISTS (SELECT *FROM VchSeriesMaster WHERE Code='*00403' AND NAME='Main') Print 'Exist' ELSE Insert Into VchSeriesMaster VALUES ('*00403','Main','04SC','" &amp; CompAlias &amp; "'+'/','/SlJC','A','Sales Jobwork Cost')</v>
      </c>
      <c r="AU18" s="489" t="str">
        <f t="shared" si="0"/>
        <v xml:space="preserve">   cnDatabase.Execute "IF EXISTS (Select * From VchSeriesMaster Where VchType='04SC') Update VchSeriesMaster Set VchName='Sales Jobwork Cost' Where VchType='04SC' ELSE Print 'VchType NOT Exist'</v>
      </c>
    </row>
    <row r="19" spans="1:47">
      <c r="A19" s="346" t="s">
        <v>1961</v>
      </c>
      <c r="B19" s="346" t="s">
        <v>1872</v>
      </c>
      <c r="C19" s="432" t="s">
        <v>1890</v>
      </c>
      <c r="D19" s="487" t="s">
        <v>3626</v>
      </c>
      <c r="E19" s="346" t="s">
        <v>1891</v>
      </c>
      <c r="F19" s="346" t="s">
        <v>851</v>
      </c>
      <c r="G19" s="435" t="s">
        <v>1961</v>
      </c>
      <c r="H19" s="435" t="s">
        <v>1961</v>
      </c>
      <c r="I19" s="355" t="str">
        <f>VLOOKUP($C19,VSUPdate!$C$3:$L$51,9,FALSE)</f>
        <v>SJ</v>
      </c>
      <c r="J19" s="355" t="str">
        <f>VLOOKUP($C19,VSUPdate!$C$3:$L$51,10,FALSE)</f>
        <v>Sales Jobwork</v>
      </c>
      <c r="K19" s="432" t="s">
        <v>1890</v>
      </c>
      <c r="P19" s="355" t="str">
        <f t="shared" si="1"/>
        <v xml:space="preserve">   cnDatabase.Execute "IF EXISTS (SELECT *FROM VchSeriesMaster WHERE Code='*00404' AND NAME='Main') Print 'Exist' ELSE Insert Into VchSeriesMaster VALUES ('*00404','Main','04SJ','" &amp; CompAlias &amp; "'+'/','/SlJW','A','Sales Jobwork')</v>
      </c>
      <c r="AU19" s="489" t="str">
        <f t="shared" si="0"/>
        <v xml:space="preserve">   cnDatabase.Execute "IF EXISTS (Select * From VchSeriesMaster Where VchType='04SJ') Update VchSeriesMaster Set VchName='Sales Jobwork' Where VchType='04SJ' ELSE Print 'VchType NOT Exist'</v>
      </c>
    </row>
    <row r="20" spans="1:47">
      <c r="A20" s="346" t="s">
        <v>1962</v>
      </c>
      <c r="B20" s="346" t="s">
        <v>1872</v>
      </c>
      <c r="C20" s="432" t="s">
        <v>1894</v>
      </c>
      <c r="D20" s="487" t="s">
        <v>3626</v>
      </c>
      <c r="E20" s="346" t="s">
        <v>1895</v>
      </c>
      <c r="F20" s="346" t="s">
        <v>851</v>
      </c>
      <c r="G20" s="435" t="s">
        <v>1962</v>
      </c>
      <c r="H20" s="435" t="s">
        <v>1962</v>
      </c>
      <c r="I20" s="355" t="str">
        <f>VLOOKUP($C20,VSUPdate!$C$3:$L$51,9,FALSE)</f>
        <v>RF</v>
      </c>
      <c r="J20" s="355" t="str">
        <f>VLOOKUP($C20,VSUPdate!$C$3:$L$51,10,FALSE)</f>
        <v>Purchase Challan IN</v>
      </c>
      <c r="K20" s="432" t="s">
        <v>1894</v>
      </c>
      <c r="P20" s="355" t="str">
        <f t="shared" si="1"/>
        <v xml:space="preserve">   cnDatabase.Execute "IF EXISTS (SELECT *FROM VchSeriesMaster WHERE Code='*00501' AND NAME='Main') Print 'Exist' ELSE Insert Into VchSeriesMaster VALUES ('*00501','Main','05RF','" &amp; CompAlias &amp; "'+'/','/MtRc','A','Purchase Challan IN')</v>
      </c>
      <c r="AU20" s="489" t="str">
        <f t="shared" si="0"/>
        <v xml:space="preserve">   cnDatabase.Execute "IF EXISTS (Select * From VchSeriesMaster Where VchType='05RF') Update VchSeriesMaster Set VchName='Purchase Challan IN' Where VchType='05RF' ELSE Print 'VchType NOT Exist'</v>
      </c>
    </row>
    <row r="21" spans="1:47">
      <c r="A21" s="346" t="s">
        <v>1963</v>
      </c>
      <c r="B21" s="346" t="s">
        <v>1872</v>
      </c>
      <c r="C21" s="432" t="s">
        <v>1931</v>
      </c>
      <c r="D21" s="487" t="s">
        <v>3626</v>
      </c>
      <c r="E21" s="346" t="s">
        <v>1932</v>
      </c>
      <c r="F21" s="346" t="s">
        <v>851</v>
      </c>
      <c r="G21" s="435" t="s">
        <v>1963</v>
      </c>
      <c r="H21" s="435" t="s">
        <v>1963</v>
      </c>
      <c r="I21" s="355" t="str">
        <f>VLOOKUP($C21,VSUPdate!$C$3:$L$51,9,FALSE)</f>
        <v>FR</v>
      </c>
      <c r="J21" s="355" t="str">
        <f>VLOOKUP($C21,VSUPdate!$C$3:$L$51,10,FALSE)</f>
        <v>Purchase Challan IN (Jobwork)</v>
      </c>
      <c r="K21" s="432" t="s">
        <v>1931</v>
      </c>
      <c r="P21" s="355" t="str">
        <f t="shared" si="1"/>
        <v xml:space="preserve">   cnDatabase.Execute "IF EXISTS (SELECT *FROM VchSeriesMaster WHERE Code='*00502' AND NAME='Main') Print 'Exist' ELSE Insert Into VchSeriesMaster VALUES ('*00502','Main','05FR','" &amp; CompAlias &amp; "'+'/','/MtRcJW','A','Purchase Challan IN (Jobwork)')</v>
      </c>
      <c r="AU21" s="489" t="str">
        <f t="shared" si="0"/>
        <v xml:space="preserve">   cnDatabase.Execute "IF EXISTS (Select * From VchSeriesMaster Where VchType='05FR') Update VchSeriesMaster Set VchName='Purchase Challan IN (Jobwork)' Where VchType='05FR' ELSE Print 'VchType NOT Exist'</v>
      </c>
    </row>
    <row r="22" spans="1:47">
      <c r="A22" s="346" t="s">
        <v>1964</v>
      </c>
      <c r="B22" s="346" t="s">
        <v>1872</v>
      </c>
      <c r="C22" s="432" t="s">
        <v>1933</v>
      </c>
      <c r="D22" s="487" t="s">
        <v>3626</v>
      </c>
      <c r="E22" s="346" t="s">
        <v>1934</v>
      </c>
      <c r="F22" s="346" t="s">
        <v>851</v>
      </c>
      <c r="G22" s="435" t="s">
        <v>1964</v>
      </c>
      <c r="H22" s="435" t="s">
        <v>1964</v>
      </c>
      <c r="I22" s="355" t="str">
        <f>VLOOKUP($C22,VSUPdate!$C$3:$L$51,9,FALSE)</f>
        <v>IF</v>
      </c>
      <c r="J22" s="355" t="str">
        <f>VLOOKUP($C22,VSUPdate!$C$3:$L$51,10,FALSE)</f>
        <v>Purchase Challan Out</v>
      </c>
      <c r="K22" s="432" t="s">
        <v>1933</v>
      </c>
      <c r="P22" s="355" t="str">
        <f t="shared" si="1"/>
        <v xml:space="preserve">   cnDatabase.Execute "IF EXISTS (SELECT *FROM VchSeriesMaster WHERE Code='*00601' AND NAME='Main') Print 'Exist' ELSE Insert Into VchSeriesMaster VALUES ('*00601','Main','06IF','" &amp; CompAlias &amp; "'+'/','/PrRtC','A','Purchase Challan Out')</v>
      </c>
      <c r="AU22" s="489" t="str">
        <f t="shared" si="0"/>
        <v xml:space="preserve">   cnDatabase.Execute "IF EXISTS (Select * From VchSeriesMaster Where VchType='06IF') Update VchSeriesMaster Set VchName='Purchase Challan Out' Where VchType='06IF' ELSE Print 'VchType NOT Exist'</v>
      </c>
    </row>
    <row r="23" spans="1:47">
      <c r="A23" s="346" t="s">
        <v>1965</v>
      </c>
      <c r="B23" s="346" t="s">
        <v>1872</v>
      </c>
      <c r="C23" s="432" t="s">
        <v>1935</v>
      </c>
      <c r="D23" s="487" t="s">
        <v>3626</v>
      </c>
      <c r="E23" s="346" t="s">
        <v>1936</v>
      </c>
      <c r="F23" s="346" t="s">
        <v>851</v>
      </c>
      <c r="G23" s="435" t="s">
        <v>1965</v>
      </c>
      <c r="H23" s="435" t="s">
        <v>1965</v>
      </c>
      <c r="I23" s="355" t="str">
        <f>VLOOKUP($C23,VSUPdate!$C$3:$L$51,9,FALSE)</f>
        <v>FI</v>
      </c>
      <c r="J23" s="355" t="str">
        <f>VLOOKUP($C23,VSUPdate!$C$3:$L$51,10,FALSE)</f>
        <v>Purchase Challan Out (Jobworj)</v>
      </c>
      <c r="K23" s="432" t="s">
        <v>1935</v>
      </c>
      <c r="P23" s="355" t="str">
        <f t="shared" si="1"/>
        <v xml:space="preserve">   cnDatabase.Execute "IF EXISTS (SELECT *FROM VchSeriesMaster WHERE Code='*00602' AND NAME='Main') Print 'Exist' ELSE Insert Into VchSeriesMaster VALUES ('*00602','Main','06FI','" &amp; CompAlias &amp; "'+'/','/PrRtCJW','A','Purchase Challan Out (Jobworj)')</v>
      </c>
      <c r="AU23" s="489" t="str">
        <f t="shared" si="0"/>
        <v xml:space="preserve">   cnDatabase.Execute "IF EXISTS (Select * From VchSeriesMaster Where VchType='06FI') Update VchSeriesMaster Set VchName='Purchase Challan Out (Jobworj)' Where VchType='06FI' ELSE Print 'VchType NOT Exist'</v>
      </c>
    </row>
    <row r="24" spans="1:47">
      <c r="A24" s="346" t="s">
        <v>1966</v>
      </c>
      <c r="B24" s="346" t="s">
        <v>1872</v>
      </c>
      <c r="C24" s="432" t="s">
        <v>1896</v>
      </c>
      <c r="D24" s="487" t="s">
        <v>3626</v>
      </c>
      <c r="E24" s="346" t="s">
        <v>1937</v>
      </c>
      <c r="F24" s="346" t="s">
        <v>851</v>
      </c>
      <c r="G24" s="435" t="s">
        <v>1966</v>
      </c>
      <c r="H24" s="435" t="s">
        <v>1966</v>
      </c>
      <c r="I24" s="355" t="str">
        <f>VLOOKUP($C24,VSUPdate!$C$3:$L$51,9,FALSE)</f>
        <v>RF</v>
      </c>
      <c r="J24" s="355" t="str">
        <f>VLOOKUP($C24,VSUPdate!$C$3:$L$51,10,FALSE)</f>
        <v>Sale Challan IN</v>
      </c>
      <c r="K24" s="432" t="s">
        <v>1896</v>
      </c>
      <c r="P24" s="355" t="str">
        <f t="shared" si="1"/>
        <v xml:space="preserve">   cnDatabase.Execute "IF EXISTS (SELECT *FROM VchSeriesMaster WHERE Code='*00701' AND NAME='Main') Print 'Exist' ELSE Insert Into VchSeriesMaster VALUES ('*00701','Main','07RF','" &amp; CompAlias &amp; "'+'/','/SlRtC','A','Sale Challan IN')</v>
      </c>
      <c r="AU24" s="489" t="str">
        <f t="shared" si="0"/>
        <v xml:space="preserve">   cnDatabase.Execute "IF EXISTS (Select * From VchSeriesMaster Where VchType='07RF') Update VchSeriesMaster Set VchName='Sale Challan IN' Where VchType='07RF' ELSE Print 'VchType NOT Exist'</v>
      </c>
    </row>
    <row r="25" spans="1:47">
      <c r="A25" s="346" t="s">
        <v>1967</v>
      </c>
      <c r="B25" s="346" t="s">
        <v>1872</v>
      </c>
      <c r="C25" s="432" t="s">
        <v>1938</v>
      </c>
      <c r="D25" s="487" t="s">
        <v>3626</v>
      </c>
      <c r="E25" s="346" t="s">
        <v>1939</v>
      </c>
      <c r="F25" s="346" t="s">
        <v>851</v>
      </c>
      <c r="G25" s="435" t="s">
        <v>1967</v>
      </c>
      <c r="H25" s="435" t="s">
        <v>1967</v>
      </c>
      <c r="I25" s="355" t="str">
        <f>VLOOKUP($C25,VSUPdate!$C$3:$L$51,9,FALSE)</f>
        <v>FR</v>
      </c>
      <c r="J25" s="355" t="str">
        <f>VLOOKUP($C25,VSUPdate!$C$3:$L$51,10,FALSE)</f>
        <v>Sale Challan IN (Jobwork)</v>
      </c>
      <c r="K25" s="432" t="s">
        <v>1938</v>
      </c>
      <c r="P25" s="355" t="str">
        <f t="shared" si="1"/>
        <v xml:space="preserve">   cnDatabase.Execute "IF EXISTS (SELECT *FROM VchSeriesMaster WHERE Code='*00702' AND NAME='Main') Print 'Exist' ELSE Insert Into VchSeriesMaster VALUES ('*00702','Main','07FR','" &amp; CompAlias &amp; "'+'/','/SlRtCJW','A','Sale Challan IN (Jobwork)')</v>
      </c>
      <c r="AU25" s="489" t="str">
        <f t="shared" si="0"/>
        <v xml:space="preserve">   cnDatabase.Execute "IF EXISTS (Select * From VchSeriesMaster Where VchType='07FR') Update VchSeriesMaster Set VchName='Sale Challan IN (Jobwork)' Where VchType='07FR' ELSE Print 'VchType NOT Exist'</v>
      </c>
    </row>
    <row r="26" spans="1:47">
      <c r="A26" s="346" t="s">
        <v>1968</v>
      </c>
      <c r="B26" s="346" t="s">
        <v>1872</v>
      </c>
      <c r="C26" s="432" t="s">
        <v>1897</v>
      </c>
      <c r="D26" s="487" t="s">
        <v>3626</v>
      </c>
      <c r="E26" s="346" t="s">
        <v>1940</v>
      </c>
      <c r="F26" s="346" t="s">
        <v>851</v>
      </c>
      <c r="G26" s="435" t="s">
        <v>1968</v>
      </c>
      <c r="H26" s="435" t="s">
        <v>1968</v>
      </c>
      <c r="I26" s="355" t="str">
        <f>VLOOKUP($C26,VSUPdate!$C$3:$L$51,9,FALSE)</f>
        <v>IF</v>
      </c>
      <c r="J26" s="355" t="str">
        <f>VLOOKUP($C26,VSUPdate!$C$3:$L$51,10,FALSE)</f>
        <v>Sale Challan Out</v>
      </c>
      <c r="K26" s="432" t="s">
        <v>1897</v>
      </c>
      <c r="P26" s="355" t="str">
        <f t="shared" si="1"/>
        <v xml:space="preserve">   cnDatabase.Execute "IF EXISTS (SELECT *FROM VchSeriesMaster WHERE Code='*00801' AND NAME='Main') Print 'Exist' ELSE Insert Into VchSeriesMaster VALUES ('*00801','Main','08IF','" &amp; CompAlias &amp; "'+'/','/MtIs','A','Sale Challan Out')</v>
      </c>
      <c r="AU26" s="489" t="str">
        <f t="shared" si="0"/>
        <v xml:space="preserve">   cnDatabase.Execute "IF EXISTS (Select * From VchSeriesMaster Where VchType='08IF') Update VchSeriesMaster Set VchName='Sale Challan Out' Where VchType='08IF' ELSE Print 'VchType NOT Exist'</v>
      </c>
    </row>
    <row r="27" spans="1:47">
      <c r="A27" s="346" t="s">
        <v>1969</v>
      </c>
      <c r="B27" s="346" t="s">
        <v>1872</v>
      </c>
      <c r="C27" s="432" t="s">
        <v>1941</v>
      </c>
      <c r="D27" s="487" t="s">
        <v>3626</v>
      </c>
      <c r="E27" s="346" t="s">
        <v>1942</v>
      </c>
      <c r="F27" s="346" t="s">
        <v>851</v>
      </c>
      <c r="G27" s="435" t="s">
        <v>1969</v>
      </c>
      <c r="H27" s="435" t="s">
        <v>1969</v>
      </c>
      <c r="I27" s="355" t="str">
        <f>VLOOKUP($C27,VSUPdate!$C$3:$L$51,9,FALSE)</f>
        <v>FI</v>
      </c>
      <c r="J27" s="355" t="str">
        <f>VLOOKUP($C27,VSUPdate!$C$3:$L$51,10,FALSE)</f>
        <v>Sale Challan Out (Jobwork)</v>
      </c>
      <c r="K27" s="432" t="s">
        <v>1941</v>
      </c>
      <c r="P27" s="355" t="str">
        <f t="shared" si="1"/>
        <v xml:space="preserve">   cnDatabase.Execute "IF EXISTS (SELECT *FROM VchSeriesMaster WHERE Code='*00802' AND NAME='Main') Print 'Exist' ELSE Insert Into VchSeriesMaster VALUES ('*00802','Main','08FI','" &amp; CompAlias &amp; "'+'/','/MtIsJW','A','Sale Challan Out (Jobwork)')</v>
      </c>
      <c r="AU27" s="489" t="str">
        <f t="shared" si="0"/>
        <v xml:space="preserve">   cnDatabase.Execute "IF EXISTS (Select * From VchSeriesMaster Where VchType='08FI') Update VchSeriesMaster Set VchName='Sale Challan Out (Jobwork)' Where VchType='08FI' ELSE Print 'VchType NOT Exist'</v>
      </c>
    </row>
    <row r="28" spans="1:47">
      <c r="A28" s="346" t="s">
        <v>1970</v>
      </c>
      <c r="B28" s="346" t="s">
        <v>1872</v>
      </c>
      <c r="C28" s="432" t="s">
        <v>1898</v>
      </c>
      <c r="D28" s="487" t="s">
        <v>3626</v>
      </c>
      <c r="E28" s="346" t="s">
        <v>1943</v>
      </c>
      <c r="F28" s="346" t="s">
        <v>851</v>
      </c>
      <c r="G28" s="435" t="s">
        <v>1970</v>
      </c>
      <c r="H28" s="435" t="s">
        <v>1970</v>
      </c>
      <c r="I28" s="355" t="str">
        <f>VLOOKUP($C28,VSUPdate!$C$3:$L$51,9,FALSE)</f>
        <v>PO</v>
      </c>
      <c r="J28" s="355" t="str">
        <f>VLOOKUP($C28,VSUPdate!$C$3:$L$51,10,FALSE)</f>
        <v>Purchase Order</v>
      </c>
      <c r="K28" s="432" t="s">
        <v>1898</v>
      </c>
      <c r="P28" s="355" t="str">
        <f t="shared" si="1"/>
        <v xml:space="preserve">   cnDatabase.Execute "IF EXISTS (SELECT *FROM VchSeriesMaster WHERE Code='*01701' AND NAME='Main') Print 'Exist' ELSE Insert Into VchSeriesMaster VALUES ('*01701','Main','17PO','" &amp; CompAlias &amp; "'+'/','/PO','A','Purchase Order')</v>
      </c>
      <c r="AU28" s="489" t="str">
        <f t="shared" si="0"/>
        <v xml:space="preserve">   cnDatabase.Execute "IF EXISTS (Select * From VchSeriesMaster Where VchType='17PO') Update VchSeriesMaster Set VchName='Purchase Order' Where VchType='17PO' ELSE Print 'VchType NOT Exist'</v>
      </c>
    </row>
    <row r="29" spans="1:47">
      <c r="A29" s="346" t="s">
        <v>1971</v>
      </c>
      <c r="B29" s="346" t="s">
        <v>1872</v>
      </c>
      <c r="C29" s="432" t="s">
        <v>1899</v>
      </c>
      <c r="D29" s="487" t="s">
        <v>3626</v>
      </c>
      <c r="E29" s="346" t="s">
        <v>1944</v>
      </c>
      <c r="F29" s="346" t="s">
        <v>851</v>
      </c>
      <c r="G29" s="435" t="s">
        <v>1971</v>
      </c>
      <c r="H29" s="435" t="s">
        <v>1971</v>
      </c>
      <c r="I29" s="355" t="str">
        <f>VLOOKUP($C29,VSUPdate!$C$3:$L$51,9,FALSE)</f>
        <v>SO</v>
      </c>
      <c r="J29" s="355" t="str">
        <f>VLOOKUP($C29,VSUPdate!$C$3:$L$51,10,FALSE)</f>
        <v>Sale Order</v>
      </c>
      <c r="K29" s="432" t="s">
        <v>1899</v>
      </c>
      <c r="P29" s="355" t="str">
        <f t="shared" si="1"/>
        <v xml:space="preserve">   cnDatabase.Execute "IF EXISTS (SELECT *FROM VchSeriesMaster WHERE Code='*01801' AND NAME='Main') Print 'Exist' ELSE Insert Into VchSeriesMaster VALUES ('*01801','Main','18SO','" &amp; CompAlias &amp; "'+'/','/SO','A','Sale Order')</v>
      </c>
      <c r="AU29" s="489" t="str">
        <f t="shared" si="0"/>
        <v xml:space="preserve">   cnDatabase.Execute "IF EXISTS (Select * From VchSeriesMaster Where VchType='18SO') Update VchSeriesMaster Set VchName='Sale Order' Where VchType='18SO' ELSE Print 'VchType NOT Exist'</v>
      </c>
    </row>
    <row r="30" spans="1:47">
      <c r="A30" s="346" t="s">
        <v>1972</v>
      </c>
      <c r="B30" s="346" t="s">
        <v>1872</v>
      </c>
      <c r="C30" s="432" t="s">
        <v>1900</v>
      </c>
      <c r="D30" s="487" t="s">
        <v>3626</v>
      </c>
      <c r="E30" s="346" t="s">
        <v>1973</v>
      </c>
      <c r="F30" s="346" t="s">
        <v>851</v>
      </c>
      <c r="G30" s="435" t="s">
        <v>1972</v>
      </c>
      <c r="H30" s="435" t="s">
        <v>1972</v>
      </c>
      <c r="I30" s="355" t="str">
        <f>VLOOKUP($C30,VSUPdate!$C$3:$L$51,9,FALSE)</f>
        <v>ST</v>
      </c>
      <c r="J30" s="355" t="str">
        <f>VLOOKUP($C30,VSUPdate!$C$3:$L$51,10,FALSE)</f>
        <v>Stock Tranfer</v>
      </c>
      <c r="K30" s="432" t="s">
        <v>1900</v>
      </c>
      <c r="P30" s="355" t="str">
        <f t="shared" si="1"/>
        <v xml:space="preserve">   cnDatabase.Execute "IF EXISTS (SELECT *FROM VchSeriesMaster WHERE Code='*01901' AND NAME='Main') Print 'Exist' ELSE Insert Into VchSeriesMaster VALUES ('*01901','Main','19ST','" &amp; CompAlias &amp; "'+'/','/STrn','A','Stock Tranfer')</v>
      </c>
      <c r="AU30" s="489" t="str">
        <f t="shared" si="0"/>
        <v xml:space="preserve">   cnDatabase.Execute "IF EXISTS (Select * From VchSeriesMaster Where VchType='19ST') Update VchSeriesMaster Set VchName='Stock Tranfer' Where VchType='19ST' ELSE Print 'VchType NOT Exist'</v>
      </c>
    </row>
    <row r="31" spans="1:47">
      <c r="A31" s="346" t="s">
        <v>1974</v>
      </c>
      <c r="B31" s="346" t="s">
        <v>1872</v>
      </c>
      <c r="C31" s="432" t="s">
        <v>1901</v>
      </c>
      <c r="D31" s="487" t="s">
        <v>3626</v>
      </c>
      <c r="E31" s="346" t="s">
        <v>1975</v>
      </c>
      <c r="F31" s="346" t="s">
        <v>851</v>
      </c>
      <c r="G31" s="435" t="s">
        <v>1974</v>
      </c>
      <c r="H31" s="435" t="s">
        <v>1974</v>
      </c>
      <c r="I31" s="355" t="str">
        <f>VLOOKUP($C31,VSUPdate!$C$3:$L$51,9,FALSE)</f>
        <v>JR</v>
      </c>
      <c r="J31" s="355" t="str">
        <f>VLOOKUP($C31,VSUPdate!$C$3:$L$51,10,FALSE)</f>
        <v>Stock Genral</v>
      </c>
      <c r="K31" s="432" t="s">
        <v>1901</v>
      </c>
      <c r="P31" s="355" t="str">
        <f t="shared" si="1"/>
        <v xml:space="preserve">   cnDatabase.Execute "IF EXISTS (SELECT *FROM VchSeriesMaster WHERE Code='*02001' AND NAME='Main') Print 'Exist' ELSE Insert Into VchSeriesMaster VALUES ('*02001','Main','20JR','" &amp; CompAlias &amp; "'+'/','/SJrnl','A','Stock Genral')</v>
      </c>
      <c r="AU31" s="489" t="str">
        <f t="shared" si="0"/>
        <v xml:space="preserve">   cnDatabase.Execute "IF EXISTS (Select * From VchSeriesMaster Where VchType='20JR') Update VchSeriesMaster Set VchName='Stock Genral' Where VchType='20JR' ELSE Print 'VchType NOT Exist'</v>
      </c>
    </row>
    <row r="32" spans="1:47">
      <c r="A32" s="346" t="s">
        <v>1976</v>
      </c>
      <c r="B32" s="346" t="s">
        <v>1872</v>
      </c>
      <c r="C32" s="432" t="s">
        <v>1977</v>
      </c>
      <c r="D32" s="487" t="s">
        <v>3626</v>
      </c>
      <c r="E32" s="346" t="s">
        <v>1975</v>
      </c>
      <c r="F32" s="346" t="s">
        <v>851</v>
      </c>
      <c r="G32" s="435" t="s">
        <v>1976</v>
      </c>
      <c r="H32" s="435" t="s">
        <v>1976</v>
      </c>
      <c r="I32" s="355" t="str">
        <f>VLOOKUP($C32,VSUPdate!$C$3:$L$51,9,FALSE)</f>
        <v>JR</v>
      </c>
      <c r="J32" s="355" t="str">
        <f>VLOOKUP($C32,VSUPdate!$C$3:$L$51,10,FALSE)</f>
        <v>Promotional Sale Challan Out</v>
      </c>
      <c r="K32" s="432" t="s">
        <v>1977</v>
      </c>
      <c r="P32" s="355" t="str">
        <f t="shared" si="1"/>
        <v xml:space="preserve">   cnDatabase.Execute "IF EXISTS (SELECT *FROM VchSeriesMaster WHERE Code='*02101' AND NAME='Main') Print 'Exist' ELSE Insert Into VchSeriesMaster VALUES ('*02101','Main','21JR','" &amp; CompAlias &amp; "'+'/','/SJrnl','A','Promotional Sale Challan Out')</v>
      </c>
      <c r="AU32" s="489" t="str">
        <f t="shared" si="0"/>
        <v xml:space="preserve">   cnDatabase.Execute "IF EXISTS (Select * From VchSeriesMaster Where VchType='21JR') Update VchSeriesMaster Set VchName='Promotional Sale Challan Out' Where VchType='21JR' ELSE Print 'VchType NOT Exist'</v>
      </c>
    </row>
    <row r="33" spans="1:47">
      <c r="A33" s="346" t="s">
        <v>1978</v>
      </c>
      <c r="B33" s="346" t="s">
        <v>1872</v>
      </c>
      <c r="C33" s="432" t="s">
        <v>1979</v>
      </c>
      <c r="D33" s="487" t="s">
        <v>3626</v>
      </c>
      <c r="E33" s="346" t="s">
        <v>1975</v>
      </c>
      <c r="F33" s="346" t="s">
        <v>851</v>
      </c>
      <c r="G33" s="435" t="s">
        <v>1978</v>
      </c>
      <c r="H33" s="435" t="s">
        <v>1978</v>
      </c>
      <c r="I33" s="355" t="str">
        <f>VLOOKUP($C33,VSUPdate!$C$3:$L$51,9,FALSE)</f>
        <v>JR</v>
      </c>
      <c r="J33" s="355" t="str">
        <f>VLOOKUP($C33,VSUPdate!$C$3:$L$51,10,FALSE)</f>
        <v>Promotional Purchase Challan Out</v>
      </c>
      <c r="K33" s="432" t="s">
        <v>1979</v>
      </c>
      <c r="P33" s="355" t="str">
        <f t="shared" si="1"/>
        <v xml:space="preserve">   cnDatabase.Execute "IF EXISTS (SELECT *FROM VchSeriesMaster WHERE Code='*02201' AND NAME='Main') Print 'Exist' ELSE Insert Into VchSeriesMaster VALUES ('*02201','Main','22JR','" &amp; CompAlias &amp; "'+'/','/SJrnl','A','Promotional Purchase Challan Out')</v>
      </c>
      <c r="AU33" s="489" t="str">
        <f t="shared" si="0"/>
        <v xml:space="preserve">   cnDatabase.Execute "IF EXISTS (Select * From VchSeriesMaster Where VchType='22JR') Update VchSeriesMaster Set VchName='Promotional Purchase Challan Out' Where VchType='22JR' ELSE Print 'VchType NOT Exist'</v>
      </c>
    </row>
    <row r="34" spans="1:47">
      <c r="A34" s="346" t="s">
        <v>1980</v>
      </c>
      <c r="B34" s="346" t="s">
        <v>1872</v>
      </c>
      <c r="C34" s="488" t="s">
        <v>1981</v>
      </c>
      <c r="D34" s="487" t="s">
        <v>3626</v>
      </c>
      <c r="E34" s="346" t="s">
        <v>1982</v>
      </c>
      <c r="F34" s="346" t="s">
        <v>851</v>
      </c>
      <c r="G34" s="435" t="s">
        <v>1980</v>
      </c>
      <c r="H34" s="435" t="s">
        <v>1980</v>
      </c>
      <c r="I34" s="355" t="str">
        <f>VLOOKUP($C34,VSUPdate!$C$3:$L$51,9,FALSE)</f>
        <v>PQ</v>
      </c>
      <c r="J34" s="355" t="str">
        <f>VLOOKUP($C34,VSUPdate!$C$3:$L$51,10,FALSE)</f>
        <v>Purchase Quotation</v>
      </c>
      <c r="K34" s="432" t="s">
        <v>3642</v>
      </c>
      <c r="P34" s="355" t="str">
        <f t="shared" si="1"/>
        <v xml:space="preserve">   cnDatabase.Execute "IF EXISTS (SELECT *FROM VchSeriesMaster WHERE Code='*02301' AND NAME='Main') Print 'Exist' ELSE Insert Into VchSeriesMaster VALUES ('*02301','Main','23PQ','" &amp; CompAlias &amp; "'+'/','/PQ','A','Purchase Quotation')</v>
      </c>
      <c r="AC34" s="489" t="str">
        <f>CONCATENATE(AC$1,AC$2,K34,"') Update VchSeriesMaster Set VchType='",C34,"' Where VchType='",K34,"' ELSE Print 'VchType NOT Exist'")</f>
        <v xml:space="preserve">   cnDatabase.Execute "IF EXISTS (Select * From VchSeriesMaster Where VchType='23ZP') Update VchSeriesMaster Set VchType='23PQ' Where VchType='23ZP' ELSE Print 'VchType NOT Exist'</v>
      </c>
      <c r="AU34" s="489" t="str">
        <f>CONCATENATE(AU$1,AU$2,C34,"') Update VchSeriesMaster Set VchName='",J34,"' Where VchType='",C34,"' ELSE Print 'VchType NOT Exist'")</f>
        <v xml:space="preserve">   cnDatabase.Execute "IF EXISTS (Select * From VchSeriesMaster Where VchType='23PQ') Update VchSeriesMaster Set VchName='Purchase Quotation' Where VchType='23PQ' ELSE Print 'VchType NOT Exist'</v>
      </c>
    </row>
    <row r="35" spans="1:47">
      <c r="A35" s="346" t="s">
        <v>1983</v>
      </c>
      <c r="B35" s="346" t="s">
        <v>1872</v>
      </c>
      <c r="C35" s="488" t="s">
        <v>2972</v>
      </c>
      <c r="D35" s="487" t="s">
        <v>3626</v>
      </c>
      <c r="E35" s="346" t="s">
        <v>2973</v>
      </c>
      <c r="F35" s="346" t="s">
        <v>851</v>
      </c>
      <c r="G35" s="435" t="s">
        <v>1983</v>
      </c>
      <c r="H35" s="435" t="s">
        <v>1983</v>
      </c>
      <c r="I35" s="355" t="str">
        <f>VLOOKUP($C35,VSUPdate!$C$3:$L$51,9,FALSE)</f>
        <v>UZ</v>
      </c>
      <c r="J35" s="355" t="str">
        <f>VLOOKUP($C35,VSUPdate!$C$3:$L$51,10,FALSE)</f>
        <v>Purchase Quotation Unit Cost</v>
      </c>
      <c r="K35" s="432" t="s">
        <v>2972</v>
      </c>
      <c r="P35" s="355" t="str">
        <f t="shared" si="1"/>
        <v xml:space="preserve">   cnDatabase.Execute "IF EXISTS (SELECT *FROM VchSeriesMaster WHERE Code='*02302' AND NAME='Main') Print 'Exist' ELSE Insert Into VchSeriesMaster VALUES ('*02302','Main','23UZ','" &amp; CompAlias &amp; "'+'/','/PQU','A','Purchase Quotation Unit Cost')</v>
      </c>
      <c r="AC35" s="489" t="str">
        <f t="shared" ref="AC35:AC37" si="2">CONCATENATE(AC$1,AC$2,K35,"') Update VchSeriesMaster Set VchType='",C35,"' Where VchType='",K35,"' ELSE Print 'VchType NOT Exist'")</f>
        <v xml:space="preserve">   cnDatabase.Execute "IF EXISTS (Select * From VchSeriesMaster Where VchType='23UZ') Update VchSeriesMaster Set VchType='23UZ' Where VchType='23UZ' ELSE Print 'VchType NOT Exist'</v>
      </c>
      <c r="AU35" s="489" t="str">
        <f t="shared" ref="AU35:AU47" si="3">CONCATENATE(AU$1,AU$2,C35,"') Update VchSeriesMaster Set VchName='",J35,"' Where VchType='",C35,"' ELSE Print 'VchType NOT Exist'")</f>
        <v xml:space="preserve">   cnDatabase.Execute "IF EXISTS (Select * From VchSeriesMaster Where VchType='23UZ') Update VchSeriesMaster Set VchName='Purchase Quotation Unit Cost' Where VchType='23UZ' ELSE Print 'VchType NOT Exist'</v>
      </c>
    </row>
    <row r="36" spans="1:47">
      <c r="A36" s="346" t="s">
        <v>1984</v>
      </c>
      <c r="B36" s="346" t="s">
        <v>1872</v>
      </c>
      <c r="C36" s="488" t="s">
        <v>2974</v>
      </c>
      <c r="D36" s="487" t="s">
        <v>3626</v>
      </c>
      <c r="E36" s="346" t="s">
        <v>2975</v>
      </c>
      <c r="F36" s="346" t="s">
        <v>851</v>
      </c>
      <c r="G36" s="435" t="s">
        <v>1984</v>
      </c>
      <c r="H36" s="435" t="s">
        <v>1984</v>
      </c>
      <c r="I36" s="355" t="str">
        <f>VLOOKUP($C36,VSUPdate!$C$3:$L$51,9,FALSE)</f>
        <v>CZ</v>
      </c>
      <c r="J36" s="355" t="str">
        <f>VLOOKUP($C36,VSUPdate!$C$3:$L$51,10,FALSE)</f>
        <v>Purchase Quotation Jobwork Cost</v>
      </c>
      <c r="K36" s="432" t="s">
        <v>2974</v>
      </c>
      <c r="P36" s="355" t="str">
        <f t="shared" si="1"/>
        <v xml:space="preserve">   cnDatabase.Execute "IF EXISTS (SELECT *FROM VchSeriesMaster WHERE Code='*02303' AND NAME='Main') Print 'Exist' ELSE Insert Into VchSeriesMaster VALUES ('*02303','Main','23CZ','" &amp; CompAlias &amp; "'+'/','/PQC','A','Purchase Quotation Jobwork Cost')</v>
      </c>
      <c r="AC36" s="489" t="str">
        <f t="shared" si="2"/>
        <v xml:space="preserve">   cnDatabase.Execute "IF EXISTS (Select * From VchSeriesMaster Where VchType='23CZ') Update VchSeriesMaster Set VchType='23CZ' Where VchType='23CZ' ELSE Print 'VchType NOT Exist'</v>
      </c>
      <c r="AU36" s="489" t="str">
        <f t="shared" si="3"/>
        <v xml:space="preserve">   cnDatabase.Execute "IF EXISTS (Select * From VchSeriesMaster Where VchType='23CZ') Update VchSeriesMaster Set VchName='Purchase Quotation Jobwork Cost' Where VchType='23CZ' ELSE Print 'VchType NOT Exist'</v>
      </c>
    </row>
    <row r="37" spans="1:47">
      <c r="A37" s="346" t="s">
        <v>1985</v>
      </c>
      <c r="B37" s="346" t="s">
        <v>1872</v>
      </c>
      <c r="C37" s="488" t="s">
        <v>2976</v>
      </c>
      <c r="D37" s="487" t="s">
        <v>3626</v>
      </c>
      <c r="E37" s="346" t="s">
        <v>2977</v>
      </c>
      <c r="F37" s="346" t="s">
        <v>851</v>
      </c>
      <c r="G37" s="435" t="s">
        <v>1985</v>
      </c>
      <c r="H37" s="435" t="s">
        <v>1985</v>
      </c>
      <c r="I37" s="355" t="str">
        <f>VLOOKUP($C37,VSUPdate!$C$3:$L$51,9,FALSE)</f>
        <v>JZ</v>
      </c>
      <c r="J37" s="355" t="str">
        <f>VLOOKUP($C37,VSUPdate!$C$3:$L$51,10,FALSE)</f>
        <v>Purchase Quotation Jobwork</v>
      </c>
      <c r="K37" s="432" t="s">
        <v>2976</v>
      </c>
      <c r="P37" s="355" t="str">
        <f t="shared" si="1"/>
        <v xml:space="preserve">   cnDatabase.Execute "IF EXISTS (SELECT *FROM VchSeriesMaster WHERE Code='*02304' AND NAME='Main') Print 'Exist' ELSE Insert Into VchSeriesMaster VALUES ('*02304','Main','23JZ','" &amp; CompAlias &amp; "'+'/','/PQJ','A','Purchase Quotation Jobwork')</v>
      </c>
      <c r="AC37" s="489" t="str">
        <f t="shared" si="2"/>
        <v xml:space="preserve">   cnDatabase.Execute "IF EXISTS (Select * From VchSeriesMaster Where VchType='23JZ') Update VchSeriesMaster Set VchType='23JZ' Where VchType='23JZ' ELSE Print 'VchType NOT Exist'</v>
      </c>
      <c r="AU37" s="489" t="str">
        <f t="shared" si="3"/>
        <v xml:space="preserve">   cnDatabase.Execute "IF EXISTS (Select * From VchSeriesMaster Where VchType='23JZ') Update VchSeriesMaster Set VchName='Purchase Quotation Jobwork' Where VchType='23JZ' ELSE Print 'VchType NOT Exist'</v>
      </c>
    </row>
    <row r="38" spans="1:47">
      <c r="A38" s="346" t="s">
        <v>1986</v>
      </c>
      <c r="B38" s="346" t="s">
        <v>1872</v>
      </c>
      <c r="C38" s="488" t="s">
        <v>2978</v>
      </c>
      <c r="D38" s="487" t="s">
        <v>3626</v>
      </c>
      <c r="E38" s="346" t="s">
        <v>1945</v>
      </c>
      <c r="F38" s="346" t="s">
        <v>851</v>
      </c>
      <c r="G38" s="435" t="s">
        <v>1986</v>
      </c>
      <c r="H38" s="435" t="s">
        <v>1986</v>
      </c>
      <c r="I38" s="355" t="str">
        <f>VLOOKUP($C38,VSUPdate!$C$3:$L$51,9,FALSE)</f>
        <v>SQ</v>
      </c>
      <c r="J38" s="355" t="str">
        <f>VLOOKUP($C38,VSUPdate!$C$3:$L$51,10,FALSE)</f>
        <v>Sales Quotation</v>
      </c>
      <c r="K38" s="432" t="s">
        <v>3641</v>
      </c>
      <c r="P38" s="355" t="str">
        <f t="shared" si="1"/>
        <v xml:space="preserve">   cnDatabase.Execute "IF EXISTS (SELECT *FROM VchSeriesMaster WHERE Code='*02305' AND NAME='Main') Print 'Exist' ELSE Insert Into VchSeriesMaster VALUES ('*02305','Main','24SQ','" &amp; CompAlias &amp; "'+'/','/SQ','A','Sales Quotation')</v>
      </c>
      <c r="AC38" s="489" t="str">
        <f>CONCATENATE(AC$1,AC$2,K38,"') Update VchSeriesMaster Set VchType='",C38,"' Where VchType='",K38,"' ELSE Print 'VchType NOT Exist'")</f>
        <v xml:space="preserve">   cnDatabase.Execute "IF EXISTS (Select * From VchSeriesMaster Where VchType='24QS') Update VchSeriesMaster Set VchType='24SQ' Where VchType='24QS' ELSE Print 'VchType NOT Exist'</v>
      </c>
      <c r="AU38" s="489" t="str">
        <f t="shared" si="3"/>
        <v xml:space="preserve">   cnDatabase.Execute "IF EXISTS (Select * From VchSeriesMaster Where VchType='24SQ') Update VchSeriesMaster Set VchName='Sales Quotation' Where VchType='24SQ' ELSE Print 'VchType NOT Exist'</v>
      </c>
    </row>
    <row r="39" spans="1:47">
      <c r="A39" s="346" t="s">
        <v>1987</v>
      </c>
      <c r="B39" s="346" t="s">
        <v>1872</v>
      </c>
      <c r="C39" s="488" t="s">
        <v>2979</v>
      </c>
      <c r="D39" s="487" t="s">
        <v>3626</v>
      </c>
      <c r="E39" s="346" t="s">
        <v>2980</v>
      </c>
      <c r="F39" s="346" t="s">
        <v>851</v>
      </c>
      <c r="G39" s="435" t="s">
        <v>1987</v>
      </c>
      <c r="H39" s="435" t="s">
        <v>1987</v>
      </c>
      <c r="I39" s="355" t="str">
        <f>VLOOKUP($C39,VSUPdate!$C$3:$L$51,9,FALSE)</f>
        <v>UQ</v>
      </c>
      <c r="J39" s="355" t="str">
        <f>VLOOKUP($C39,VSUPdate!$C$3:$L$51,10,FALSE)</f>
        <v>Sales Quotation Unit Cost</v>
      </c>
      <c r="K39" s="432" t="s">
        <v>2979</v>
      </c>
      <c r="P39" s="355" t="str">
        <f t="shared" si="1"/>
        <v xml:space="preserve">   cnDatabase.Execute "IF EXISTS (SELECT *FROM VchSeriesMaster WHERE Code='*02306' AND NAME='Main') Print 'Exist' ELSE Insert Into VchSeriesMaster VALUES ('*02306','Main','24UQ','" &amp; CompAlias &amp; "'+'/','/SQU','A','Sales Quotation Unit Cost')</v>
      </c>
      <c r="AC39" s="489" t="str">
        <f>CONCATENATE(AC$1,AC$2,K39,"') Update VchSeriesMaster Set VchType='",C39,"' Where VchType='",K39,"' ELSE Print 'VchType NOT Exist'")</f>
        <v xml:space="preserve">   cnDatabase.Execute "IF EXISTS (Select * From VchSeriesMaster Where VchType='24UQ') Update VchSeriesMaster Set VchType='24UQ' Where VchType='24UQ' ELSE Print 'VchType NOT Exist'</v>
      </c>
      <c r="AU39" s="489" t="str">
        <f t="shared" si="3"/>
        <v xml:space="preserve">   cnDatabase.Execute "IF EXISTS (Select * From VchSeriesMaster Where VchType='24UQ') Update VchSeriesMaster Set VchName='Sales Quotation Unit Cost' Where VchType='24UQ' ELSE Print 'VchType NOT Exist'</v>
      </c>
    </row>
    <row r="40" spans="1:47">
      <c r="A40" s="346" t="s">
        <v>1988</v>
      </c>
      <c r="B40" s="346" t="s">
        <v>1872</v>
      </c>
      <c r="C40" s="488" t="s">
        <v>2981</v>
      </c>
      <c r="D40" s="487" t="s">
        <v>3626</v>
      </c>
      <c r="E40" s="346" t="s">
        <v>2982</v>
      </c>
      <c r="F40" s="346" t="s">
        <v>851</v>
      </c>
      <c r="G40" s="435" t="s">
        <v>1988</v>
      </c>
      <c r="H40" s="435" t="s">
        <v>1988</v>
      </c>
      <c r="I40" s="355" t="str">
        <f>VLOOKUP($C40,VSUPdate!$C$3:$L$51,9,FALSE)</f>
        <v>CQ</v>
      </c>
      <c r="J40" s="355" t="str">
        <f>VLOOKUP($C40,VSUPdate!$C$3:$L$51,10,FALSE)</f>
        <v>Sales Quotation Jobwork Cost</v>
      </c>
      <c r="K40" s="432" t="s">
        <v>2981</v>
      </c>
      <c r="P40" s="355" t="str">
        <f t="shared" si="1"/>
        <v xml:space="preserve">   cnDatabase.Execute "IF EXISTS (SELECT *FROM VchSeriesMaster WHERE Code='*02307' AND NAME='Main') Print 'Exist' ELSE Insert Into VchSeriesMaster VALUES ('*02307','Main','24CQ','" &amp; CompAlias &amp; "'+'/','/SQC','A','Sales Quotation Jobwork Cost')</v>
      </c>
      <c r="AC40" s="489" t="str">
        <f>CONCATENATE(AC$1,AC$2,K40,"') Update VchSeriesMaster Set VchType='",C40,"' Where VchType='",K40,"' ELSE Print 'VchType NOT Exist'")</f>
        <v xml:space="preserve">   cnDatabase.Execute "IF EXISTS (Select * From VchSeriesMaster Where VchType='24CQ') Update VchSeriesMaster Set VchType='24CQ' Where VchType='24CQ' ELSE Print 'VchType NOT Exist'</v>
      </c>
      <c r="AU40" s="489" t="str">
        <f t="shared" si="3"/>
        <v xml:space="preserve">   cnDatabase.Execute "IF EXISTS (Select * From VchSeriesMaster Where VchType='24CQ') Update VchSeriesMaster Set VchName='Sales Quotation Jobwork Cost' Where VchType='24CQ' ELSE Print 'VchType NOT Exist'</v>
      </c>
    </row>
    <row r="41" spans="1:47">
      <c r="A41" s="346" t="s">
        <v>1989</v>
      </c>
      <c r="B41" s="346" t="s">
        <v>1872</v>
      </c>
      <c r="C41" s="488" t="s">
        <v>2983</v>
      </c>
      <c r="D41" s="487" t="s">
        <v>3626</v>
      </c>
      <c r="E41" s="346" t="s">
        <v>2984</v>
      </c>
      <c r="F41" s="346" t="s">
        <v>851</v>
      </c>
      <c r="G41" s="435" t="s">
        <v>1989</v>
      </c>
      <c r="H41" s="435" t="s">
        <v>1989</v>
      </c>
      <c r="I41" s="355" t="str">
        <f>VLOOKUP($C41,VSUPdate!$C$3:$L$51,9,FALSE)</f>
        <v>JQ</v>
      </c>
      <c r="J41" s="355" t="str">
        <f>VLOOKUP($C41,VSUPdate!$C$3:$L$51,10,FALSE)</f>
        <v>Sales Quotation Jobwork</v>
      </c>
      <c r="K41" s="432" t="s">
        <v>2983</v>
      </c>
      <c r="P41" s="355" t="str">
        <f t="shared" si="1"/>
        <v xml:space="preserve">   cnDatabase.Execute "IF EXISTS (SELECT *FROM VchSeriesMaster WHERE Code='*02308' AND NAME='Main') Print 'Exist' ELSE Insert Into VchSeriesMaster VALUES ('*02308','Main','24JQ','" &amp; CompAlias &amp; "'+'/','/SQJ','A','Sales Quotation Jobwork')</v>
      </c>
      <c r="AC41" s="489" t="str">
        <f>CONCATENATE(AC$1,AC$2,K41,"') Update VchSeriesMaster Set VchType='",C41,"' Where VchType='",K41,"' ELSE Print 'VchType NOT Exist'")</f>
        <v xml:space="preserve">   cnDatabase.Execute "IF EXISTS (Select * From VchSeriesMaster Where VchType='24JQ') Update VchSeriesMaster Set VchType='24JQ' Where VchType='24JQ' ELSE Print 'VchType NOT Exist'</v>
      </c>
      <c r="AU41" s="489" t="str">
        <f t="shared" si="3"/>
        <v xml:space="preserve">   cnDatabase.Execute "IF EXISTS (Select * From VchSeriesMaster Where VchType='24JQ') Update VchSeriesMaster Set VchName='Sales Quotation Jobwork' Where VchType='24JQ' ELSE Print 'VchType NOT Exist'</v>
      </c>
    </row>
    <row r="42" spans="1:47">
      <c r="A42" s="346" t="s">
        <v>1990</v>
      </c>
      <c r="B42" s="346" t="s">
        <v>1872</v>
      </c>
      <c r="C42" s="432" t="s">
        <v>1903</v>
      </c>
      <c r="D42" s="487" t="s">
        <v>3626</v>
      </c>
      <c r="E42" s="346" t="s">
        <v>1904</v>
      </c>
      <c r="F42" s="346" t="s">
        <v>851</v>
      </c>
      <c r="G42" s="435" t="s">
        <v>1990</v>
      </c>
      <c r="H42" s="435" t="s">
        <v>1990</v>
      </c>
      <c r="I42" s="355" t="str">
        <f>VLOOKUP($C42,VSUPdate!$C$3:$L$51,9,FALSE)</f>
        <v>PI</v>
      </c>
      <c r="J42" s="355" t="str">
        <f>VLOOKUP($C42,VSUPdate!$C$3:$L$51,10,FALSE)</f>
        <v>Payments</v>
      </c>
      <c r="K42" s="432" t="s">
        <v>1903</v>
      </c>
      <c r="P42" s="355" t="str">
        <f t="shared" si="1"/>
        <v xml:space="preserve">   cnDatabase.Execute "IF EXISTS (SELECT *FROM VchSeriesMaster WHERE Code='*05101' AND NAME='Main') Print 'Exist' ELSE Insert Into VchSeriesMaster VALUES ('*05101','Main','51PI','" &amp; CompAlias &amp; "'+'/','/Pymt','A','Payments')</v>
      </c>
      <c r="AU42" s="489" t="str">
        <f t="shared" si="3"/>
        <v xml:space="preserve">   cnDatabase.Execute "IF EXISTS (Select * From VchSeriesMaster Where VchType='51PI') Update VchSeriesMaster Set VchName='Payments' Where VchType='51PI' ELSE Print 'VchType NOT Exist'</v>
      </c>
    </row>
    <row r="43" spans="1:47">
      <c r="A43" s="346" t="s">
        <v>1991</v>
      </c>
      <c r="B43" s="346" t="s">
        <v>1872</v>
      </c>
      <c r="C43" s="432" t="s">
        <v>1905</v>
      </c>
      <c r="D43" s="487" t="s">
        <v>3626</v>
      </c>
      <c r="E43" s="346" t="s">
        <v>1906</v>
      </c>
      <c r="F43" s="346" t="s">
        <v>851</v>
      </c>
      <c r="G43" s="435" t="s">
        <v>1991</v>
      </c>
      <c r="H43" s="435" t="s">
        <v>1991</v>
      </c>
      <c r="I43" s="355" t="str">
        <f>VLOOKUP($C43,VSUPdate!$C$3:$L$51,9,FALSE)</f>
        <v>PR</v>
      </c>
      <c r="J43" s="355" t="str">
        <f>VLOOKUP($C43,VSUPdate!$C$3:$L$51,10,FALSE)</f>
        <v>Receipts</v>
      </c>
      <c r="K43" s="432" t="s">
        <v>1905</v>
      </c>
      <c r="P43" s="355" t="str">
        <f t="shared" si="1"/>
        <v xml:space="preserve">   cnDatabase.Execute "IF EXISTS (SELECT *FROM VchSeriesMaster WHERE Code='*05201' AND NAME='Main') Print 'Exist' ELSE Insert Into VchSeriesMaster VALUES ('*05201','Main','52PR','" &amp; CompAlias &amp; "'+'/','/Rcpt','A','Receipts')</v>
      </c>
      <c r="AU43" s="489" t="str">
        <f t="shared" si="3"/>
        <v xml:space="preserve">   cnDatabase.Execute "IF EXISTS (Select * From VchSeriesMaster Where VchType='52PR') Update VchSeriesMaster Set VchName='Receipts' Where VchType='52PR' ELSE Print 'VchType NOT Exist'</v>
      </c>
    </row>
    <row r="44" spans="1:47">
      <c r="A44" s="346" t="s">
        <v>1992</v>
      </c>
      <c r="B44" s="346" t="s">
        <v>1872</v>
      </c>
      <c r="C44" s="432" t="s">
        <v>1907</v>
      </c>
      <c r="D44" s="487" t="s">
        <v>3626</v>
      </c>
      <c r="E44" s="346" t="s">
        <v>1908</v>
      </c>
      <c r="F44" s="346" t="s">
        <v>851</v>
      </c>
      <c r="G44" s="435" t="s">
        <v>1992</v>
      </c>
      <c r="H44" s="435" t="s">
        <v>1992</v>
      </c>
      <c r="I44" s="355" t="str">
        <f>VLOOKUP($C44,VSUPdate!$C$3:$L$51,9,FALSE)</f>
        <v>JE</v>
      </c>
      <c r="J44" s="355" t="str">
        <f>VLOOKUP($C44,VSUPdate!$C$3:$L$51,10,FALSE)</f>
        <v>Journal</v>
      </c>
      <c r="K44" s="432" t="s">
        <v>1907</v>
      </c>
      <c r="P44" s="355" t="str">
        <f t="shared" si="1"/>
        <v xml:space="preserve">   cnDatabase.Execute "IF EXISTS (SELECT *FROM VchSeriesMaster WHERE Code='*05301' AND NAME='Main') Print 'Exist' ELSE Insert Into VchSeriesMaster VALUES ('*05301','Main','53JE','" &amp; CompAlias &amp; "'+'/','/Jrnl','A','Journal')</v>
      </c>
      <c r="AU44" s="489" t="str">
        <f t="shared" si="3"/>
        <v xml:space="preserve">   cnDatabase.Execute "IF EXISTS (Select * From VchSeriesMaster Where VchType='53JE') Update VchSeriesMaster Set VchName='Journal' Where VchType='53JE' ELSE Print 'VchType NOT Exist'</v>
      </c>
    </row>
    <row r="45" spans="1:47">
      <c r="A45" s="346" t="s">
        <v>1993</v>
      </c>
      <c r="B45" s="346" t="s">
        <v>1872</v>
      </c>
      <c r="C45" s="432" t="s">
        <v>1909</v>
      </c>
      <c r="D45" s="487" t="s">
        <v>3626</v>
      </c>
      <c r="E45" s="346" t="s">
        <v>1910</v>
      </c>
      <c r="F45" s="346" t="s">
        <v>851</v>
      </c>
      <c r="G45" s="435" t="s">
        <v>1993</v>
      </c>
      <c r="H45" s="435" t="s">
        <v>1993</v>
      </c>
      <c r="I45" s="355" t="str">
        <f>VLOOKUP($C45,VSUPdate!$C$3:$L$51,9,FALSE)</f>
        <v>CE</v>
      </c>
      <c r="J45" s="355" t="str">
        <f>VLOOKUP($C45,VSUPdate!$C$3:$L$51,10,FALSE)</f>
        <v>Countra</v>
      </c>
      <c r="K45" s="432" t="s">
        <v>1909</v>
      </c>
      <c r="P45" s="355" t="str">
        <f t="shared" si="1"/>
        <v xml:space="preserve">   cnDatabase.Execute "IF EXISTS (SELECT *FROM VchSeriesMaster WHERE Code='*05401' AND NAME='Main') Print 'Exist' ELSE Insert Into VchSeriesMaster VALUES ('*05401','Main','54CE','" &amp; CompAlias &amp; "'+'/','/Cntr','A','Countra')</v>
      </c>
      <c r="AU45" s="489" t="str">
        <f t="shared" si="3"/>
        <v xml:space="preserve">   cnDatabase.Execute "IF EXISTS (Select * From VchSeriesMaster Where VchType='54CE') Update VchSeriesMaster Set VchName='Countra' Where VchType='54CE' ELSE Print 'VchType NOT Exist'</v>
      </c>
    </row>
    <row r="46" spans="1:47">
      <c r="A46" s="346" t="s">
        <v>1994</v>
      </c>
      <c r="B46" s="346" t="s">
        <v>1872</v>
      </c>
      <c r="C46" s="432" t="s">
        <v>1911</v>
      </c>
      <c r="D46" s="487" t="s">
        <v>3626</v>
      </c>
      <c r="E46" s="346" t="s">
        <v>1912</v>
      </c>
      <c r="F46" s="346" t="s">
        <v>851</v>
      </c>
      <c r="G46" s="435" t="s">
        <v>1994</v>
      </c>
      <c r="H46" s="435" t="s">
        <v>1994</v>
      </c>
      <c r="I46" s="355" t="str">
        <f>VLOOKUP($C46,VSUPdate!$C$3:$L$51,9,FALSE)</f>
        <v>CN</v>
      </c>
      <c r="J46" s="355" t="str">
        <f>VLOOKUP($C46,VSUPdate!$C$3:$L$51,10,FALSE)</f>
        <v>Credit Note</v>
      </c>
      <c r="K46" s="432" t="s">
        <v>1911</v>
      </c>
      <c r="P46" s="355" t="str">
        <f t="shared" si="1"/>
        <v xml:space="preserve">   cnDatabase.Execute "IF EXISTS (SELECT *FROM VchSeriesMaster WHERE Code='*05501' AND NAME='Main') Print 'Exist' ELSE Insert Into VchSeriesMaster VALUES ('*05501','Main','55CN','" &amp; CompAlias &amp; "'+'/','/CrNt','A','Credit Note')</v>
      </c>
      <c r="AU46" s="489" t="str">
        <f t="shared" si="3"/>
        <v xml:space="preserve">   cnDatabase.Execute "IF EXISTS (Select * From VchSeriesMaster Where VchType='55CN') Update VchSeriesMaster Set VchName='Credit Note' Where VchType='55CN' ELSE Print 'VchType NOT Exist'</v>
      </c>
    </row>
    <row r="47" spans="1:47">
      <c r="A47" s="346" t="s">
        <v>1995</v>
      </c>
      <c r="B47" s="346" t="s">
        <v>1872</v>
      </c>
      <c r="C47" s="432" t="s">
        <v>1913</v>
      </c>
      <c r="D47" s="487" t="s">
        <v>3626</v>
      </c>
      <c r="E47" s="346" t="s">
        <v>1914</v>
      </c>
      <c r="F47" s="346" t="s">
        <v>851</v>
      </c>
      <c r="G47" s="435" t="s">
        <v>1995</v>
      </c>
      <c r="H47" s="435" t="s">
        <v>1995</v>
      </c>
      <c r="I47" s="355" t="str">
        <f>VLOOKUP($C47,VSUPdate!$C$3:$L$51,9,FALSE)</f>
        <v>DN</v>
      </c>
      <c r="J47" s="355" t="str">
        <f>VLOOKUP($C47,VSUPdate!$C$3:$L$51,10,FALSE)</f>
        <v>Debit Note</v>
      </c>
      <c r="K47" s="432" t="s">
        <v>1913</v>
      </c>
      <c r="P47" s="355" t="str">
        <f t="shared" si="1"/>
        <v xml:space="preserve">   cnDatabase.Execute "IF EXISTS (SELECT *FROM VchSeriesMaster WHERE Code='*05601' AND NAME='Main') Print 'Exist' ELSE Insert Into VchSeriesMaster VALUES ('*05601','Main','56DN','" &amp; CompAlias &amp; "'+'/','/DrNt','A','Debit Note')</v>
      </c>
      <c r="AU47" s="489" t="str">
        <f t="shared" si="3"/>
        <v xml:space="preserve">   cnDatabase.Execute "IF EXISTS (Select * From VchSeriesMaster Where VchType='56DN') Update VchSeriesMaster Set VchName='Debit Note' Where VchType='56DN' ELSE Print 'VchType NOT Exist'</v>
      </c>
    </row>
  </sheetData>
  <autoFilter ref="A3:AC47" xr:uid="{E4E27755-604C-4634-9096-409CA9EA4F6D}"/>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E2AD-562C-496D-AE26-CEADF6A5D00C}">
  <sheetPr codeName="Sheet17"/>
  <dimension ref="A1:X40"/>
  <sheetViews>
    <sheetView workbookViewId="0">
      <pane xSplit="2" ySplit="3" topLeftCell="E25" activePane="bottomRight" state="frozen"/>
      <selection pane="topRight" activeCell="C1" sqref="C1"/>
      <selection pane="bottomLeft" activeCell="A2" sqref="A2"/>
      <selection pane="bottomRight" activeCell="X38" sqref="X38:X40"/>
    </sheetView>
  </sheetViews>
  <sheetFormatPr defaultRowHeight="15" outlineLevelCol="1"/>
  <cols>
    <col min="1" max="1" width="7" style="241" bestFit="1" customWidth="1"/>
    <col min="2" max="2" width="30" style="241" customWidth="1"/>
    <col min="3" max="3" width="28.7109375" style="241" customWidth="1" outlineLevel="1"/>
    <col min="4" max="4" width="14" style="434" bestFit="1" customWidth="1"/>
    <col min="5" max="5" width="7.5703125" style="429" bestFit="1" customWidth="1"/>
    <col min="6" max="6" width="10.140625" style="255" bestFit="1" customWidth="1"/>
    <col min="7" max="7" width="10.5703125" style="255"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7.42578125" style="241" bestFit="1" customWidth="1"/>
    <col min="14" max="14" width="17.42578125" style="241" customWidth="1"/>
    <col min="15" max="15" width="11" style="241" bestFit="1" customWidth="1"/>
    <col min="16" max="16" width="7" style="241" bestFit="1" customWidth="1"/>
    <col min="17" max="23" width="9.140625" style="304" hidden="1" customWidth="1" outlineLevel="1"/>
    <col min="24" max="24" width="9.140625" style="304" collapsed="1"/>
    <col min="25" max="16384" width="9.140625" style="304"/>
  </cols>
  <sheetData>
    <row r="1" spans="1:24">
      <c r="X1" s="304" t="s">
        <v>3029</v>
      </c>
    </row>
    <row r="2" spans="1:24">
      <c r="X2" s="304" t="s">
        <v>3024</v>
      </c>
    </row>
    <row r="3" spans="1:24">
      <c r="A3" s="346" t="s">
        <v>19</v>
      </c>
      <c r="B3" s="346" t="s">
        <v>275</v>
      </c>
      <c r="C3" s="346" t="s">
        <v>276</v>
      </c>
      <c r="D3" s="432" t="s">
        <v>2945</v>
      </c>
      <c r="E3" s="436" t="s">
        <v>2946</v>
      </c>
      <c r="F3" s="438" t="s">
        <v>2947</v>
      </c>
      <c r="G3" s="438" t="s">
        <v>2948</v>
      </c>
      <c r="H3" s="346" t="s">
        <v>2949</v>
      </c>
      <c r="I3" s="133" t="s">
        <v>300</v>
      </c>
      <c r="J3" s="133" t="s">
        <v>301</v>
      </c>
      <c r="K3" s="133" t="s">
        <v>302</v>
      </c>
      <c r="L3" s="346" t="s">
        <v>303</v>
      </c>
      <c r="M3" s="346" t="s">
        <v>2950</v>
      </c>
      <c r="N3" s="346" t="s">
        <v>2951</v>
      </c>
      <c r="O3" s="346" t="s">
        <v>2756</v>
      </c>
      <c r="P3" s="346" t="s">
        <v>19</v>
      </c>
      <c r="X3" s="243" t="s">
        <v>3025</v>
      </c>
    </row>
    <row r="4" spans="1:24">
      <c r="A4" s="353" t="s">
        <v>335</v>
      </c>
      <c r="B4" s="353" t="s">
        <v>2952</v>
      </c>
      <c r="C4" s="353" t="s">
        <v>2952</v>
      </c>
      <c r="D4" s="433" t="s">
        <v>2953</v>
      </c>
      <c r="E4" s="437">
        <v>8</v>
      </c>
      <c r="F4" s="439">
        <v>0</v>
      </c>
      <c r="G4" s="440">
        <v>0</v>
      </c>
      <c r="H4" s="355">
        <v>0</v>
      </c>
      <c r="I4" s="344" t="s">
        <v>135</v>
      </c>
      <c r="J4" s="412" t="s">
        <v>2070</v>
      </c>
      <c r="K4" s="161" t="s">
        <v>795</v>
      </c>
      <c r="L4" s="161" t="s">
        <v>795</v>
      </c>
      <c r="M4" s="403" t="s">
        <v>304</v>
      </c>
      <c r="N4" s="403" t="s">
        <v>304</v>
      </c>
      <c r="O4" s="353" t="s">
        <v>335</v>
      </c>
      <c r="P4" s="353" t="s">
        <v>335</v>
      </c>
      <c r="Q4" s="355"/>
      <c r="R4" s="355"/>
      <c r="S4" s="355"/>
      <c r="T4" s="355"/>
      <c r="U4" s="355"/>
      <c r="V4" s="355"/>
      <c r="W4" s="355"/>
      <c r="X4" s="355" t="str">
        <f>CONCATENATE(X$1,X$2,"'",A4,"' OR NAME='",B4,"') Print 'Exist' ELSE ",X$3,"'",A4,"','",B4,"','",C4,"','",D4,"','",E4,"','",F4,"','",G4,"','",H4,"','",I4,"',",J4,",'",K4,"',",L4,",'",M4,"','",N4,"')")</f>
        <v xml:space="preserve">   cnDatabase.Execute "IF EXISTS (SELECT Code FROM ElementMaster WHERE Code='*00011' OR NAME='Text-1') Print 'Exist' ELSE Insert Into ElementMaster VALUES ('*00011','Text-1','Text-1','Single Sheet','8','0','0','0','000001',GetDate(),'NULL',NULL,'N','N')</v>
      </c>
    </row>
    <row r="5" spans="1:24">
      <c r="A5" s="353" t="s">
        <v>338</v>
      </c>
      <c r="B5" s="353" t="s">
        <v>2954</v>
      </c>
      <c r="C5" s="353" t="s">
        <v>2954</v>
      </c>
      <c r="D5" s="433" t="s">
        <v>2955</v>
      </c>
      <c r="E5" s="437">
        <v>8</v>
      </c>
      <c r="F5" s="439">
        <v>0</v>
      </c>
      <c r="G5" s="440">
        <v>0</v>
      </c>
      <c r="H5" s="355">
        <v>0</v>
      </c>
      <c r="I5" s="344" t="s">
        <v>135</v>
      </c>
      <c r="J5" s="412" t="s">
        <v>2070</v>
      </c>
      <c r="K5" s="161" t="s">
        <v>795</v>
      </c>
      <c r="L5" s="161" t="s">
        <v>795</v>
      </c>
      <c r="M5" s="403" t="s">
        <v>304</v>
      </c>
      <c r="N5" s="403" t="s">
        <v>304</v>
      </c>
      <c r="O5" s="353" t="s">
        <v>338</v>
      </c>
      <c r="P5" s="353" t="s">
        <v>338</v>
      </c>
      <c r="Q5" s="355"/>
      <c r="R5" s="355"/>
      <c r="S5" s="355"/>
      <c r="T5" s="355"/>
      <c r="U5" s="355"/>
      <c r="V5" s="355"/>
      <c r="W5" s="355"/>
      <c r="X5" s="355" t="str">
        <f t="shared" ref="X5:X32" si="0">CONCATENATE(X$1,X$2,"'",A5,"' OR NAME='",B5,"') Print 'Exist' ELSE ",X$3,"'",A5,"','",B5,"','",C5,"','",D5,"','",E5,"','",F5,"','",G5,"','",H5,"','",I5,"',",J5,",'",K5,"',",L5,",'",M5,"','",N5,"')")</f>
        <v xml:space="preserve">   cnDatabase.Execute "IF EXISTS (SELECT Code FROM ElementMaster WHERE Code='*00012' OR NAME='Text-2') Print 'Exist' ELSE Insert Into ElementMaster VALUES ('*00012','Text-2','Text-2','Multi Forms','8','0','0','0','000001',GetDate(),'NULL',NULL,'N','N')</v>
      </c>
    </row>
    <row r="6" spans="1:24">
      <c r="A6" s="353" t="s">
        <v>340</v>
      </c>
      <c r="B6" s="353" t="s">
        <v>2956</v>
      </c>
      <c r="C6" s="353" t="s">
        <v>2956</v>
      </c>
      <c r="D6" s="433" t="s">
        <v>2955</v>
      </c>
      <c r="E6" s="437">
        <v>8</v>
      </c>
      <c r="F6" s="439">
        <v>0</v>
      </c>
      <c r="G6" s="440">
        <v>0</v>
      </c>
      <c r="H6" s="355">
        <v>0</v>
      </c>
      <c r="I6" s="344" t="s">
        <v>135</v>
      </c>
      <c r="J6" s="412" t="s">
        <v>2070</v>
      </c>
      <c r="K6" s="161" t="s">
        <v>795</v>
      </c>
      <c r="L6" s="161" t="s">
        <v>795</v>
      </c>
      <c r="M6" s="403" t="s">
        <v>304</v>
      </c>
      <c r="N6" s="403" t="s">
        <v>304</v>
      </c>
      <c r="O6" s="353" t="s">
        <v>340</v>
      </c>
      <c r="P6" s="353" t="s">
        <v>340</v>
      </c>
      <c r="Q6" s="355"/>
      <c r="R6" s="355"/>
      <c r="S6" s="355"/>
      <c r="T6" s="355"/>
      <c r="U6" s="355"/>
      <c r="V6" s="355"/>
      <c r="W6" s="355"/>
      <c r="X6" s="355" t="str">
        <f t="shared" si="0"/>
        <v xml:space="preserve">   cnDatabase.Execute "IF EXISTS (SELECT Code FROM ElementMaster WHERE Code='*00013' OR NAME='Text-3') Print 'Exist' ELSE Insert Into ElementMaster VALUES ('*00013','Text-3','Text-3','Multi Forms','8','0','0','0','000001',GetDate(),'NULL',NULL,'N','N')</v>
      </c>
    </row>
    <row r="7" spans="1:24">
      <c r="A7" s="353" t="s">
        <v>342</v>
      </c>
      <c r="B7" s="353" t="s">
        <v>343</v>
      </c>
      <c r="C7" s="353" t="s">
        <v>343</v>
      </c>
      <c r="D7" s="433" t="s">
        <v>2953</v>
      </c>
      <c r="E7" s="437">
        <v>2</v>
      </c>
      <c r="F7" s="439">
        <v>0</v>
      </c>
      <c r="G7" s="440">
        <v>0</v>
      </c>
      <c r="H7" s="355">
        <v>0</v>
      </c>
      <c r="I7" s="344" t="s">
        <v>135</v>
      </c>
      <c r="J7" s="412" t="s">
        <v>2070</v>
      </c>
      <c r="K7" s="161" t="s">
        <v>795</v>
      </c>
      <c r="L7" s="161" t="s">
        <v>795</v>
      </c>
      <c r="M7" s="403" t="s">
        <v>304</v>
      </c>
      <c r="N7" s="403" t="s">
        <v>304</v>
      </c>
      <c r="O7" s="353" t="s">
        <v>342</v>
      </c>
      <c r="P7" s="353" t="s">
        <v>342</v>
      </c>
      <c r="Q7" s="355"/>
      <c r="R7" s="355"/>
      <c r="S7" s="355"/>
      <c r="T7" s="355"/>
      <c r="U7" s="355"/>
      <c r="V7" s="355"/>
      <c r="W7" s="355"/>
      <c r="X7" s="355" t="str">
        <f t="shared" si="0"/>
        <v xml:space="preserve">   cnDatabase.Execute "IF EXISTS (SELECT Code FROM ElementMaster WHERE Code='*00014' OR NAME='Single Form') Print 'Exist' ELSE Insert Into ElementMaster VALUES ('*00014','Single Form','Single Form','Single Sheet','2','0','0','0','000001',GetDate(),'NULL',NULL,'N','N')</v>
      </c>
    </row>
    <row r="8" spans="1:24">
      <c r="A8" s="353" t="s">
        <v>344</v>
      </c>
      <c r="B8" s="353" t="s">
        <v>345</v>
      </c>
      <c r="C8" s="353" t="s">
        <v>345</v>
      </c>
      <c r="D8" s="433" t="s">
        <v>2953</v>
      </c>
      <c r="E8" s="437">
        <v>2</v>
      </c>
      <c r="F8" s="439">
        <v>0</v>
      </c>
      <c r="G8" s="440">
        <v>0</v>
      </c>
      <c r="H8" s="355">
        <v>0</v>
      </c>
      <c r="I8" s="344" t="s">
        <v>135</v>
      </c>
      <c r="J8" s="412" t="s">
        <v>2070</v>
      </c>
      <c r="K8" s="161" t="s">
        <v>795</v>
      </c>
      <c r="L8" s="161" t="s">
        <v>795</v>
      </c>
      <c r="M8" s="403" t="s">
        <v>304</v>
      </c>
      <c r="N8" s="403" t="s">
        <v>304</v>
      </c>
      <c r="O8" s="353" t="s">
        <v>344</v>
      </c>
      <c r="P8" s="353" t="s">
        <v>344</v>
      </c>
      <c r="Q8" s="355"/>
      <c r="R8" s="355"/>
      <c r="S8" s="355"/>
      <c r="T8" s="355"/>
      <c r="U8" s="355"/>
      <c r="V8" s="355"/>
      <c r="W8" s="355"/>
      <c r="X8" s="355" t="str">
        <f t="shared" si="0"/>
        <v xml:space="preserve">   cnDatabase.Execute "IF EXISTS (SELECT Code FROM ElementMaster WHERE Code='*00015' OR NAME='Combo Form') Print 'Exist' ELSE Insert Into ElementMaster VALUES ('*00015','Combo Form','Combo Form','Single Sheet','2','0','0','0','000001',GetDate(),'NULL',NULL,'N','N')</v>
      </c>
    </row>
    <row r="9" spans="1:24">
      <c r="A9" s="353" t="s">
        <v>346</v>
      </c>
      <c r="B9" s="353" t="s">
        <v>4163</v>
      </c>
      <c r="C9" s="353" t="s">
        <v>4163</v>
      </c>
      <c r="D9" s="433" t="s">
        <v>4164</v>
      </c>
      <c r="E9" s="437">
        <v>8</v>
      </c>
      <c r="F9" s="439">
        <v>0</v>
      </c>
      <c r="G9" s="440">
        <v>0</v>
      </c>
      <c r="H9" s="355">
        <v>0</v>
      </c>
      <c r="I9" s="344" t="s">
        <v>135</v>
      </c>
      <c r="J9" s="412" t="s">
        <v>2070</v>
      </c>
      <c r="K9" s="161" t="s">
        <v>795</v>
      </c>
      <c r="L9" s="161" t="s">
        <v>795</v>
      </c>
      <c r="M9" s="403" t="s">
        <v>304</v>
      </c>
      <c r="N9" s="403" t="s">
        <v>304</v>
      </c>
      <c r="O9" s="353" t="s">
        <v>346</v>
      </c>
      <c r="P9" s="353" t="s">
        <v>346</v>
      </c>
      <c r="Q9" s="355"/>
      <c r="R9" s="355"/>
      <c r="S9" s="355"/>
      <c r="T9" s="355"/>
      <c r="U9" s="355"/>
      <c r="V9" s="355"/>
      <c r="W9" s="355"/>
      <c r="X9" s="355" t="str">
        <f t="shared" si="0"/>
        <v xml:space="preserve">   cnDatabase.Execute "IF EXISTS (SELECT Code FROM ElementMaster WHERE Code='*00016' OR NAME='FG-1') Print 'Exist' ELSE Insert Into ElementMaster VALUES ('*00016','FG-1','FG-1','FG Group','8','0','0','0','000001',GetDate(),'NULL',NULL,'N','N')</v>
      </c>
    </row>
    <row r="10" spans="1:24">
      <c r="A10" s="353" t="s">
        <v>347</v>
      </c>
      <c r="B10" s="353" t="s">
        <v>348</v>
      </c>
      <c r="C10" s="353" t="s">
        <v>348</v>
      </c>
      <c r="D10" s="433" t="s">
        <v>348</v>
      </c>
      <c r="E10" s="437">
        <v>8</v>
      </c>
      <c r="F10" s="439">
        <v>0</v>
      </c>
      <c r="G10" s="440">
        <v>0</v>
      </c>
      <c r="H10" s="355">
        <v>0</v>
      </c>
      <c r="I10" s="344" t="s">
        <v>135</v>
      </c>
      <c r="J10" s="412" t="s">
        <v>2070</v>
      </c>
      <c r="K10" s="161" t="s">
        <v>795</v>
      </c>
      <c r="L10" s="161" t="s">
        <v>795</v>
      </c>
      <c r="M10" s="403" t="s">
        <v>304</v>
      </c>
      <c r="N10" s="403" t="s">
        <v>304</v>
      </c>
      <c r="O10" s="353" t="s">
        <v>347</v>
      </c>
      <c r="P10" s="353" t="s">
        <v>347</v>
      </c>
      <c r="Q10" s="355"/>
      <c r="R10" s="355"/>
      <c r="S10" s="355"/>
      <c r="T10" s="355"/>
      <c r="U10" s="355"/>
      <c r="V10" s="355"/>
      <c r="W10" s="355"/>
      <c r="X10" s="355" t="str">
        <f t="shared" si="0"/>
        <v xml:space="preserve">   cnDatabase.Execute "IF EXISTS (SELECT Code FROM ElementMaster WHERE Code='*00017' OR NAME='UFG') Print 'Exist' ELSE Insert Into ElementMaster VALUES ('*00017','UFG','UFG','UFG','8','0','0','0','000001',GetDate(),'NULL',NULL,'N','N')</v>
      </c>
    </row>
    <row r="11" spans="1:24">
      <c r="A11" s="353" t="s">
        <v>349</v>
      </c>
      <c r="B11" s="353" t="s">
        <v>350</v>
      </c>
      <c r="C11" s="353" t="s">
        <v>350</v>
      </c>
      <c r="D11" s="433" t="s">
        <v>2953</v>
      </c>
      <c r="E11" s="437">
        <v>2</v>
      </c>
      <c r="F11" s="439">
        <v>0</v>
      </c>
      <c r="G11" s="440">
        <v>0</v>
      </c>
      <c r="H11" s="355">
        <v>0</v>
      </c>
      <c r="I11" s="344" t="s">
        <v>135</v>
      </c>
      <c r="J11" s="412" t="s">
        <v>2070</v>
      </c>
      <c r="K11" s="161" t="s">
        <v>795</v>
      </c>
      <c r="L11" s="161" t="s">
        <v>795</v>
      </c>
      <c r="M11" s="403" t="s">
        <v>304</v>
      </c>
      <c r="N11" s="403" t="s">
        <v>304</v>
      </c>
      <c r="O11" s="353" t="s">
        <v>349</v>
      </c>
      <c r="P11" s="353" t="s">
        <v>349</v>
      </c>
      <c r="Q11" s="355"/>
      <c r="R11" s="355"/>
      <c r="S11" s="355"/>
      <c r="T11" s="355"/>
      <c r="U11" s="355"/>
      <c r="V11" s="355"/>
      <c r="W11" s="355"/>
      <c r="X11" s="355" t="str">
        <f t="shared" si="0"/>
        <v xml:space="preserve">   cnDatabase.Execute "IF EXISTS (SELECT Code FROM ElementMaster WHERE Code='*00018' OR NAME='Separator') Print 'Exist' ELSE Insert Into ElementMaster VALUES ('*00018','Separator','Separator','Single Sheet','2','0','0','0','000001',GetDate(),'NULL',NULL,'N','N')</v>
      </c>
    </row>
    <row r="12" spans="1:24">
      <c r="A12" s="353" t="s">
        <v>351</v>
      </c>
      <c r="B12" s="353" t="s">
        <v>352</v>
      </c>
      <c r="C12" s="353" t="s">
        <v>352</v>
      </c>
      <c r="D12" s="433" t="s">
        <v>2953</v>
      </c>
      <c r="E12" s="437">
        <v>4</v>
      </c>
      <c r="F12" s="439">
        <v>0</v>
      </c>
      <c r="G12" s="440">
        <v>0</v>
      </c>
      <c r="H12" s="355">
        <v>0</v>
      </c>
      <c r="I12" s="344" t="s">
        <v>135</v>
      </c>
      <c r="J12" s="412" t="s">
        <v>2070</v>
      </c>
      <c r="K12" s="161" t="s">
        <v>795</v>
      </c>
      <c r="L12" s="161" t="s">
        <v>795</v>
      </c>
      <c r="M12" s="403" t="s">
        <v>304</v>
      </c>
      <c r="N12" s="403" t="s">
        <v>304</v>
      </c>
      <c r="O12" s="353" t="s">
        <v>351</v>
      </c>
      <c r="P12" s="353" t="s">
        <v>351</v>
      </c>
      <c r="Q12" s="355"/>
      <c r="R12" s="355"/>
      <c r="S12" s="355"/>
      <c r="T12" s="355"/>
      <c r="U12" s="355"/>
      <c r="V12" s="355"/>
      <c r="W12" s="355"/>
      <c r="X12" s="355" t="str">
        <f t="shared" si="0"/>
        <v xml:space="preserve">   cnDatabase.Execute "IF EXISTS (SELECT Code FROM ElementMaster WHERE Code='*00019' OR NAME='End Paper') Print 'Exist' ELSE Insert Into ElementMaster VALUES ('*00019','End Paper','End Paper','Single Sheet','4','0','0','0','000001',GetDate(),'NULL',NULL,'N','N')</v>
      </c>
    </row>
    <row r="13" spans="1:24">
      <c r="A13" s="353" t="s">
        <v>353</v>
      </c>
      <c r="B13" s="353" t="s">
        <v>730</v>
      </c>
      <c r="C13" s="353" t="s">
        <v>730</v>
      </c>
      <c r="D13" s="433" t="s">
        <v>2953</v>
      </c>
      <c r="E13" s="437">
        <v>4</v>
      </c>
      <c r="F13" s="439">
        <v>0</v>
      </c>
      <c r="G13" s="440">
        <v>0</v>
      </c>
      <c r="H13" s="355">
        <v>0</v>
      </c>
      <c r="I13" s="344" t="s">
        <v>135</v>
      </c>
      <c r="J13" s="412" t="s">
        <v>2070</v>
      </c>
      <c r="K13" s="161" t="s">
        <v>795</v>
      </c>
      <c r="L13" s="161" t="s">
        <v>795</v>
      </c>
      <c r="M13" s="403" t="s">
        <v>304</v>
      </c>
      <c r="N13" s="403" t="s">
        <v>304</v>
      </c>
      <c r="O13" s="353" t="s">
        <v>353</v>
      </c>
      <c r="P13" s="353" t="s">
        <v>353</v>
      </c>
      <c r="Q13" s="355"/>
      <c r="R13" s="355"/>
      <c r="S13" s="355"/>
      <c r="T13" s="355"/>
      <c r="U13" s="355"/>
      <c r="V13" s="355"/>
      <c r="W13" s="355"/>
      <c r="X13" s="355" t="str">
        <f t="shared" si="0"/>
        <v xml:space="preserve">   cnDatabase.Execute "IF EXISTS (SELECT Code FROM ElementMaster WHERE Code='*00020' OR NAME='Cover') Print 'Exist' ELSE Insert Into ElementMaster VALUES ('*00020','Cover','Cover','Single Sheet','4','0','0','0','000001',GetDate(),'NULL',NULL,'N','N')</v>
      </c>
    </row>
    <row r="14" spans="1:24">
      <c r="A14" s="353" t="s">
        <v>2957</v>
      </c>
      <c r="B14" s="353" t="s">
        <v>354</v>
      </c>
      <c r="C14" s="353" t="s">
        <v>354</v>
      </c>
      <c r="D14" s="433" t="s">
        <v>2953</v>
      </c>
      <c r="E14" s="437">
        <v>4</v>
      </c>
      <c r="F14" s="439">
        <v>0</v>
      </c>
      <c r="G14" s="440">
        <v>0</v>
      </c>
      <c r="H14" s="355">
        <v>0</v>
      </c>
      <c r="I14" s="344" t="s">
        <v>135</v>
      </c>
      <c r="J14" s="412" t="s">
        <v>2070</v>
      </c>
      <c r="K14" s="161" t="s">
        <v>795</v>
      </c>
      <c r="L14" s="161" t="s">
        <v>795</v>
      </c>
      <c r="M14" s="403" t="s">
        <v>304</v>
      </c>
      <c r="N14" s="403" t="s">
        <v>304</v>
      </c>
      <c r="O14" s="353" t="s">
        <v>2957</v>
      </c>
      <c r="P14" s="353" t="s">
        <v>2957</v>
      </c>
      <c r="Q14" s="355"/>
      <c r="R14" s="355"/>
      <c r="S14" s="355"/>
      <c r="T14" s="355"/>
      <c r="U14" s="355"/>
      <c r="V14" s="355"/>
      <c r="W14" s="355"/>
      <c r="X14" s="355" t="str">
        <f t="shared" si="0"/>
        <v xml:space="preserve">   cnDatabase.Execute "IF EXISTS (SELECT Code FROM ElementMaster WHERE Code='*00027' OR NAME='Title') Print 'Exist' ELSE Insert Into ElementMaster VALUES ('*00027','Title','Title','Single Sheet','4','0','0','0','000001',GetDate(),'NULL',NULL,'N','N')</v>
      </c>
    </row>
    <row r="15" spans="1:24">
      <c r="A15" s="353" t="s">
        <v>2958</v>
      </c>
      <c r="B15" s="353" t="s">
        <v>2959</v>
      </c>
      <c r="C15" s="353" t="s">
        <v>2959</v>
      </c>
      <c r="D15" s="433" t="s">
        <v>2953</v>
      </c>
      <c r="E15" s="437">
        <v>6</v>
      </c>
      <c r="F15" s="439">
        <v>0</v>
      </c>
      <c r="G15" s="440">
        <v>0</v>
      </c>
      <c r="H15" s="355">
        <v>0</v>
      </c>
      <c r="I15" s="344" t="s">
        <v>135</v>
      </c>
      <c r="J15" s="412" t="s">
        <v>2070</v>
      </c>
      <c r="K15" s="161" t="s">
        <v>795</v>
      </c>
      <c r="L15" s="161" t="s">
        <v>795</v>
      </c>
      <c r="M15" s="403" t="s">
        <v>304</v>
      </c>
      <c r="N15" s="403" t="s">
        <v>304</v>
      </c>
      <c r="O15" s="353" t="s">
        <v>2958</v>
      </c>
      <c r="P15" s="353" t="s">
        <v>2958</v>
      </c>
      <c r="Q15" s="355"/>
      <c r="R15" s="355"/>
      <c r="S15" s="355"/>
      <c r="T15" s="355"/>
      <c r="U15" s="355"/>
      <c r="V15" s="355"/>
      <c r="W15" s="355"/>
      <c r="X15" s="355" t="str">
        <f t="shared" si="0"/>
        <v xml:space="preserve">   cnDatabase.Execute "IF EXISTS (SELECT Code FROM ElementMaster WHERE Code='*00028' OR NAME='Title(GateFold)') Print 'Exist' ELSE Insert Into ElementMaster VALUES ('*00028','Title(GateFold)','Title(GateFold)','Single Sheet','6','0','0','0','000001',GetDate(),'NULL',NULL,'N','N')</v>
      </c>
    </row>
    <row r="16" spans="1:24">
      <c r="A16" s="353" t="s">
        <v>2960</v>
      </c>
      <c r="B16" s="353" t="s">
        <v>2961</v>
      </c>
      <c r="C16" s="353" t="s">
        <v>2961</v>
      </c>
      <c r="D16" s="433" t="s">
        <v>2953</v>
      </c>
      <c r="E16" s="437">
        <v>4</v>
      </c>
      <c r="F16" s="439">
        <v>0</v>
      </c>
      <c r="G16" s="440">
        <v>0</v>
      </c>
      <c r="H16" s="355">
        <v>0</v>
      </c>
      <c r="I16" s="344" t="s">
        <v>135</v>
      </c>
      <c r="J16" s="412" t="s">
        <v>2070</v>
      </c>
      <c r="K16" s="161" t="s">
        <v>795</v>
      </c>
      <c r="L16" s="161" t="s">
        <v>795</v>
      </c>
      <c r="M16" s="403" t="s">
        <v>304</v>
      </c>
      <c r="N16" s="403" t="s">
        <v>304</v>
      </c>
      <c r="O16" s="353" t="s">
        <v>2960</v>
      </c>
      <c r="P16" s="353" t="s">
        <v>2960</v>
      </c>
      <c r="Q16" s="355"/>
      <c r="R16" s="355"/>
      <c r="S16" s="355"/>
      <c r="T16" s="355"/>
      <c r="U16" s="355"/>
      <c r="V16" s="355"/>
      <c r="W16" s="355"/>
      <c r="X16" s="355" t="str">
        <f t="shared" si="0"/>
        <v xml:space="preserve">   cnDatabase.Execute "IF EXISTS (SELECT Code FROM ElementMaster WHERE Code='*00029' OR NAME='PLC') Print 'Exist' ELSE Insert Into ElementMaster VALUES ('*00029','PLC','PLC','Single Sheet','4','0','0','0','000001',GetDate(),'NULL',NULL,'N','N')</v>
      </c>
    </row>
    <row r="17" spans="1:24">
      <c r="A17" s="353" t="s">
        <v>367</v>
      </c>
      <c r="B17" s="353" t="s">
        <v>2962</v>
      </c>
      <c r="C17" s="353" t="s">
        <v>2962</v>
      </c>
      <c r="D17" s="433" t="s">
        <v>2953</v>
      </c>
      <c r="E17" s="437">
        <v>2</v>
      </c>
      <c r="F17" s="439">
        <v>0</v>
      </c>
      <c r="G17" s="440">
        <v>0</v>
      </c>
      <c r="H17" s="355">
        <v>0</v>
      </c>
      <c r="I17" s="344" t="s">
        <v>135</v>
      </c>
      <c r="J17" s="412" t="s">
        <v>2070</v>
      </c>
      <c r="K17" s="161" t="s">
        <v>795</v>
      </c>
      <c r="L17" s="161" t="s">
        <v>795</v>
      </c>
      <c r="M17" s="403" t="s">
        <v>304</v>
      </c>
      <c r="N17" s="403" t="s">
        <v>304</v>
      </c>
      <c r="O17" s="353" t="s">
        <v>367</v>
      </c>
      <c r="P17" s="353" t="s">
        <v>367</v>
      </c>
      <c r="Q17" s="355"/>
      <c r="R17" s="355"/>
      <c r="S17" s="355"/>
      <c r="T17" s="355"/>
      <c r="U17" s="355"/>
      <c r="V17" s="355"/>
      <c r="W17" s="355"/>
      <c r="X17" s="355" t="str">
        <f t="shared" si="0"/>
        <v xml:space="preserve">   cnDatabase.Execute "IF EXISTS (SELECT Code FROM ElementMaster WHERE Code='*00030' OR NAME='Calendar Fly Leaf') Print 'Exist' ELSE Insert Into ElementMaster VALUES ('*00030','Calendar Fly Leaf','Calendar Fly Leaf','Single Sheet','2','0','0','0','000001',GetDate(),'NULL',NULL,'N','N')</v>
      </c>
    </row>
    <row r="18" spans="1:24">
      <c r="A18" s="353" t="s">
        <v>369</v>
      </c>
      <c r="B18" s="353" t="s">
        <v>2963</v>
      </c>
      <c r="C18" s="353" t="s">
        <v>2963</v>
      </c>
      <c r="D18" s="433" t="s">
        <v>2953</v>
      </c>
      <c r="E18" s="437">
        <v>2</v>
      </c>
      <c r="F18" s="439">
        <v>0</v>
      </c>
      <c r="G18" s="440">
        <v>0</v>
      </c>
      <c r="H18" s="355">
        <v>0</v>
      </c>
      <c r="I18" s="344" t="s">
        <v>135</v>
      </c>
      <c r="J18" s="412" t="s">
        <v>2070</v>
      </c>
      <c r="K18" s="161" t="s">
        <v>795</v>
      </c>
      <c r="L18" s="161" t="s">
        <v>795</v>
      </c>
      <c r="M18" s="403" t="s">
        <v>304</v>
      </c>
      <c r="N18" s="403" t="s">
        <v>304</v>
      </c>
      <c r="O18" s="353" t="s">
        <v>369</v>
      </c>
      <c r="P18" s="353" t="s">
        <v>369</v>
      </c>
      <c r="Q18" s="355"/>
      <c r="R18" s="355"/>
      <c r="S18" s="355"/>
      <c r="T18" s="355"/>
      <c r="U18" s="355"/>
      <c r="V18" s="355"/>
      <c r="W18" s="355"/>
      <c r="X18" s="355" t="str">
        <f t="shared" si="0"/>
        <v xml:space="preserve">   cnDatabase.Execute "IF EXISTS (SELECT Code FROM ElementMaster WHERE Code='*00031' OR NAME='Calendar Leaf') Print 'Exist' ELSE Insert Into ElementMaster VALUES ('*00031','Calendar Leaf','Calendar Leaf','Single Sheet','2','0','0','0','000001',GetDate(),'NULL',NULL,'N','N')</v>
      </c>
    </row>
    <row r="19" spans="1:24">
      <c r="A19" s="353" t="s">
        <v>371</v>
      </c>
      <c r="B19" s="353" t="s">
        <v>515</v>
      </c>
      <c r="C19" s="353" t="s">
        <v>515</v>
      </c>
      <c r="D19" s="433" t="s">
        <v>2955</v>
      </c>
      <c r="E19" s="437">
        <v>8</v>
      </c>
      <c r="F19" s="439">
        <v>0</v>
      </c>
      <c r="G19" s="440">
        <v>0</v>
      </c>
      <c r="H19" s="355">
        <v>0</v>
      </c>
      <c r="I19" s="344" t="s">
        <v>135</v>
      </c>
      <c r="J19" s="412" t="s">
        <v>2070</v>
      </c>
      <c r="K19" s="161" t="s">
        <v>795</v>
      </c>
      <c r="L19" s="161" t="s">
        <v>795</v>
      </c>
      <c r="M19" s="403" t="s">
        <v>304</v>
      </c>
      <c r="N19" s="403" t="s">
        <v>304</v>
      </c>
      <c r="O19" s="353" t="s">
        <v>371</v>
      </c>
      <c r="P19" s="353" t="s">
        <v>371</v>
      </c>
      <c r="Q19" s="355"/>
      <c r="R19" s="355"/>
      <c r="S19" s="355"/>
      <c r="T19" s="355"/>
      <c r="U19" s="355"/>
      <c r="V19" s="355"/>
      <c r="W19" s="355"/>
      <c r="X19" s="355" t="str">
        <f t="shared" si="0"/>
        <v xml:space="preserve">   cnDatabase.Execute "IF EXISTS (SELECT Code FROM ElementMaster WHERE Code='*00032' OR NAME='Annual Report') Print 'Exist' ELSE Insert Into ElementMaster VALUES ('*00032','Annual Report','Annual Report','Multi Forms','8','0','0','0','000001',GetDate(),'NULL',NULL,'N','N')</v>
      </c>
    </row>
    <row r="20" spans="1:24">
      <c r="A20" s="353" t="s">
        <v>373</v>
      </c>
      <c r="B20" s="353" t="s">
        <v>538</v>
      </c>
      <c r="C20" s="353" t="s">
        <v>538</v>
      </c>
      <c r="D20" s="433" t="s">
        <v>2953</v>
      </c>
      <c r="E20" s="437">
        <v>2</v>
      </c>
      <c r="F20" s="439">
        <v>0</v>
      </c>
      <c r="G20" s="440">
        <v>0</v>
      </c>
      <c r="H20" s="355">
        <v>0</v>
      </c>
      <c r="I20" s="344" t="s">
        <v>135</v>
      </c>
      <c r="J20" s="412" t="s">
        <v>2070</v>
      </c>
      <c r="K20" s="161" t="s">
        <v>795</v>
      </c>
      <c r="L20" s="161" t="s">
        <v>795</v>
      </c>
      <c r="M20" s="403" t="s">
        <v>304</v>
      </c>
      <c r="N20" s="403" t="s">
        <v>304</v>
      </c>
      <c r="O20" s="353" t="s">
        <v>373</v>
      </c>
      <c r="P20" s="353" t="s">
        <v>373</v>
      </c>
      <c r="Q20" s="355"/>
      <c r="R20" s="355"/>
      <c r="S20" s="355"/>
      <c r="T20" s="355"/>
      <c r="U20" s="355"/>
      <c r="V20" s="355"/>
      <c r="W20" s="355"/>
      <c r="X20" s="355" t="str">
        <f t="shared" si="0"/>
        <v xml:space="preserve">   cnDatabase.Execute "IF EXISTS (SELECT Code FROM ElementMaster WHERE Code='*00033' OR NAME='Label') Print 'Exist' ELSE Insert Into ElementMaster VALUES ('*00033','Label','Label','Single Sheet','2','0','0','0','000001',GetDate(),'NULL',NULL,'N','N')</v>
      </c>
    </row>
    <row r="21" spans="1:24">
      <c r="A21" s="353" t="s">
        <v>374</v>
      </c>
      <c r="B21" s="353" t="s">
        <v>537</v>
      </c>
      <c r="C21" s="353" t="s">
        <v>537</v>
      </c>
      <c r="D21" s="433" t="s">
        <v>2953</v>
      </c>
      <c r="E21" s="437">
        <v>2</v>
      </c>
      <c r="F21" s="439">
        <v>0</v>
      </c>
      <c r="G21" s="440">
        <v>0</v>
      </c>
      <c r="H21" s="355">
        <v>0</v>
      </c>
      <c r="I21" s="344" t="s">
        <v>135</v>
      </c>
      <c r="J21" s="412" t="s">
        <v>2070</v>
      </c>
      <c r="K21" s="161" t="s">
        <v>795</v>
      </c>
      <c r="L21" s="161" t="s">
        <v>795</v>
      </c>
      <c r="M21" s="403" t="s">
        <v>304</v>
      </c>
      <c r="N21" s="403" t="s">
        <v>304</v>
      </c>
      <c r="O21" s="353" t="s">
        <v>374</v>
      </c>
      <c r="P21" s="353" t="s">
        <v>374</v>
      </c>
      <c r="Q21" s="355"/>
      <c r="R21" s="355"/>
      <c r="S21" s="355"/>
      <c r="T21" s="355"/>
      <c r="U21" s="355"/>
      <c r="V21" s="355"/>
      <c r="W21" s="355"/>
      <c r="X21" s="355" t="str">
        <f t="shared" si="0"/>
        <v xml:space="preserve">   cnDatabase.Execute "IF EXISTS (SELECT Code FROM ElementMaster WHERE Code='*00034' OR NAME='Letter Head') Print 'Exist' ELSE Insert Into ElementMaster VALUES ('*00034','Letter Head','Letter Head','Single Sheet','2','0','0','0','000001',GetDate(),'NULL',NULL,'N','N')</v>
      </c>
    </row>
    <row r="22" spans="1:24">
      <c r="A22" s="353" t="s">
        <v>375</v>
      </c>
      <c r="B22" s="353" t="s">
        <v>523</v>
      </c>
      <c r="C22" s="353" t="s">
        <v>523</v>
      </c>
      <c r="D22" s="433" t="s">
        <v>2953</v>
      </c>
      <c r="E22" s="437">
        <v>2</v>
      </c>
      <c r="F22" s="439">
        <v>0</v>
      </c>
      <c r="G22" s="440">
        <v>0</v>
      </c>
      <c r="H22" s="355">
        <v>0</v>
      </c>
      <c r="I22" s="344" t="s">
        <v>135</v>
      </c>
      <c r="J22" s="412" t="s">
        <v>2070</v>
      </c>
      <c r="K22" s="161" t="s">
        <v>795</v>
      </c>
      <c r="L22" s="161" t="s">
        <v>795</v>
      </c>
      <c r="M22" s="403" t="s">
        <v>304</v>
      </c>
      <c r="N22" s="403" t="s">
        <v>304</v>
      </c>
      <c r="O22" s="353" t="s">
        <v>375</v>
      </c>
      <c r="P22" s="353" t="s">
        <v>375</v>
      </c>
      <c r="Q22" s="355"/>
      <c r="R22" s="355"/>
      <c r="S22" s="355"/>
      <c r="T22" s="355"/>
      <c r="U22" s="355"/>
      <c r="V22" s="355"/>
      <c r="W22" s="355"/>
      <c r="X22" s="355" t="str">
        <f t="shared" si="0"/>
        <v xml:space="preserve">   cnDatabase.Execute "IF EXISTS (SELECT Code FROM ElementMaster WHERE Code='*00035' OR NAME='Leaflet') Print 'Exist' ELSE Insert Into ElementMaster VALUES ('*00035','Leaflet','Leaflet','Single Sheet','2','0','0','0','000001',GetDate(),'NULL',NULL,'N','N')</v>
      </c>
    </row>
    <row r="23" spans="1:24">
      <c r="A23" s="353" t="s">
        <v>376</v>
      </c>
      <c r="B23" s="353" t="s">
        <v>368</v>
      </c>
      <c r="C23" s="353" t="s">
        <v>368</v>
      </c>
      <c r="D23" s="433" t="s">
        <v>2953</v>
      </c>
      <c r="E23" s="437">
        <v>2</v>
      </c>
      <c r="F23" s="439">
        <v>0</v>
      </c>
      <c r="G23" s="440">
        <v>0</v>
      </c>
      <c r="H23" s="355">
        <v>0</v>
      </c>
      <c r="I23" s="344" t="s">
        <v>135</v>
      </c>
      <c r="J23" s="412" t="s">
        <v>2070</v>
      </c>
      <c r="K23" s="161" t="s">
        <v>795</v>
      </c>
      <c r="L23" s="161" t="s">
        <v>795</v>
      </c>
      <c r="M23" s="403" t="s">
        <v>304</v>
      </c>
      <c r="N23" s="403" t="s">
        <v>304</v>
      </c>
      <c r="O23" s="353" t="s">
        <v>376</v>
      </c>
      <c r="P23" s="353" t="s">
        <v>376</v>
      </c>
      <c r="Q23" s="355"/>
      <c r="R23" s="355"/>
      <c r="S23" s="355"/>
      <c r="T23" s="355"/>
      <c r="U23" s="355"/>
      <c r="V23" s="355"/>
      <c r="W23" s="355"/>
      <c r="X23" s="355" t="str">
        <f t="shared" si="0"/>
        <v xml:space="preserve">   cnDatabase.Execute "IF EXISTS (SELECT Code FROM ElementMaster WHERE Code='*00036' OR NAME='Poster') Print 'Exist' ELSE Insert Into ElementMaster VALUES ('*00036','Poster','Poster','Single Sheet','2','0','0','0','000001',GetDate(),'NULL',NULL,'N','N')</v>
      </c>
    </row>
    <row r="24" spans="1:24">
      <c r="A24" s="353" t="s">
        <v>377</v>
      </c>
      <c r="B24" s="353" t="s">
        <v>2964</v>
      </c>
      <c r="C24" s="353" t="s">
        <v>2964</v>
      </c>
      <c r="D24" s="433" t="s">
        <v>2953</v>
      </c>
      <c r="E24" s="437">
        <v>2</v>
      </c>
      <c r="F24" s="439">
        <v>0</v>
      </c>
      <c r="G24" s="440">
        <v>0</v>
      </c>
      <c r="H24" s="355">
        <v>0</v>
      </c>
      <c r="I24" s="344" t="s">
        <v>135</v>
      </c>
      <c r="J24" s="412" t="s">
        <v>2070</v>
      </c>
      <c r="K24" s="161" t="s">
        <v>795</v>
      </c>
      <c r="L24" s="161" t="s">
        <v>795</v>
      </c>
      <c r="M24" s="403" t="s">
        <v>304</v>
      </c>
      <c r="N24" s="403" t="s">
        <v>304</v>
      </c>
      <c r="O24" s="353" t="s">
        <v>377</v>
      </c>
      <c r="P24" s="353" t="s">
        <v>377</v>
      </c>
      <c r="Q24" s="355"/>
      <c r="R24" s="355"/>
      <c r="S24" s="355"/>
      <c r="T24" s="355"/>
      <c r="U24" s="355"/>
      <c r="V24" s="355"/>
      <c r="W24" s="355"/>
      <c r="X24" s="355" t="str">
        <f t="shared" si="0"/>
        <v xml:space="preserve">   cnDatabase.Execute "IF EXISTS (SELECT Code FROM ElementMaster WHERE Code='*00037' OR NAME='Sticker') Print 'Exist' ELSE Insert Into ElementMaster VALUES ('*00037','Sticker','Sticker','Single Sheet','2','0','0','0','000001',GetDate(),'NULL',NULL,'N','N')</v>
      </c>
    </row>
    <row r="25" spans="1:24">
      <c r="A25" s="353" t="s">
        <v>378</v>
      </c>
      <c r="B25" s="353" t="s">
        <v>2965</v>
      </c>
      <c r="C25" s="353" t="s">
        <v>2965</v>
      </c>
      <c r="D25" s="433" t="s">
        <v>2953</v>
      </c>
      <c r="E25" s="437">
        <v>4</v>
      </c>
      <c r="F25" s="439">
        <v>0</v>
      </c>
      <c r="G25" s="440">
        <v>0</v>
      </c>
      <c r="H25" s="355">
        <v>0</v>
      </c>
      <c r="I25" s="344" t="s">
        <v>135</v>
      </c>
      <c r="J25" s="412" t="s">
        <v>2070</v>
      </c>
      <c r="K25" s="161" t="s">
        <v>795</v>
      </c>
      <c r="L25" s="161" t="s">
        <v>795</v>
      </c>
      <c r="M25" s="403" t="s">
        <v>304</v>
      </c>
      <c r="N25" s="403" t="s">
        <v>304</v>
      </c>
      <c r="O25" s="353" t="s">
        <v>378</v>
      </c>
      <c r="P25" s="353" t="s">
        <v>378</v>
      </c>
      <c r="Q25" s="355"/>
      <c r="R25" s="355"/>
      <c r="S25" s="355"/>
      <c r="T25" s="355"/>
      <c r="U25" s="355"/>
      <c r="V25" s="355"/>
      <c r="W25" s="355"/>
      <c r="X25" s="355" t="str">
        <f t="shared" si="0"/>
        <v xml:space="preserve">   cnDatabase.Execute "IF EXISTS (SELECT Code FROM ElementMaster WHERE Code='*00038' OR NAME='Folders') Print 'Exist' ELSE Insert Into ElementMaster VALUES ('*00038','Folders','Folders','Single Sheet','4','0','0','0','000001',GetDate(),'NULL',NULL,'N','N')</v>
      </c>
    </row>
    <row r="26" spans="1:24">
      <c r="A26" s="353" t="s">
        <v>379</v>
      </c>
      <c r="B26" s="353" t="s">
        <v>2966</v>
      </c>
      <c r="C26" s="353" t="s">
        <v>2966</v>
      </c>
      <c r="D26" s="433" t="s">
        <v>2953</v>
      </c>
      <c r="E26" s="437">
        <v>6</v>
      </c>
      <c r="F26" s="439">
        <v>0</v>
      </c>
      <c r="G26" s="440">
        <v>0</v>
      </c>
      <c r="H26" s="355">
        <v>0</v>
      </c>
      <c r="I26" s="344" t="s">
        <v>135</v>
      </c>
      <c r="J26" s="412" t="s">
        <v>2070</v>
      </c>
      <c r="K26" s="161" t="s">
        <v>795</v>
      </c>
      <c r="L26" s="161" t="s">
        <v>795</v>
      </c>
      <c r="M26" s="403" t="s">
        <v>304</v>
      </c>
      <c r="N26" s="403" t="s">
        <v>304</v>
      </c>
      <c r="O26" s="353" t="s">
        <v>379</v>
      </c>
      <c r="P26" s="353" t="s">
        <v>379</v>
      </c>
      <c r="Q26" s="355"/>
      <c r="R26" s="355"/>
      <c r="S26" s="355"/>
      <c r="T26" s="355"/>
      <c r="U26" s="355"/>
      <c r="V26" s="355"/>
      <c r="W26" s="355"/>
      <c r="X26" s="355" t="str">
        <f t="shared" si="0"/>
        <v xml:space="preserve">   cnDatabase.Execute "IF EXISTS (SELECT Code FROM ElementMaster WHERE Code='*00039' OR NAME='Dust Cover') Print 'Exist' ELSE Insert Into ElementMaster VALUES ('*00039','Dust Cover','Dust Cover','Single Sheet','6','0','0','0','000001',GetDate(),'NULL',NULL,'N','N')</v>
      </c>
    </row>
    <row r="27" spans="1:24">
      <c r="A27" s="353" t="s">
        <v>380</v>
      </c>
      <c r="B27" s="353" t="s">
        <v>2967</v>
      </c>
      <c r="C27" s="353" t="s">
        <v>2967</v>
      </c>
      <c r="D27" s="433" t="s">
        <v>2953</v>
      </c>
      <c r="E27" s="437">
        <v>2</v>
      </c>
      <c r="F27" s="439">
        <v>0</v>
      </c>
      <c r="G27" s="440">
        <v>0</v>
      </c>
      <c r="H27" s="355">
        <v>0</v>
      </c>
      <c r="I27" s="344" t="s">
        <v>135</v>
      </c>
      <c r="J27" s="412" t="s">
        <v>2070</v>
      </c>
      <c r="K27" s="161" t="s">
        <v>795</v>
      </c>
      <c r="L27" s="161" t="s">
        <v>795</v>
      </c>
      <c r="M27" s="403" t="s">
        <v>304</v>
      </c>
      <c r="N27" s="403" t="s">
        <v>304</v>
      </c>
      <c r="O27" s="353" t="s">
        <v>380</v>
      </c>
      <c r="P27" s="353" t="s">
        <v>380</v>
      </c>
      <c r="Q27" s="355"/>
      <c r="R27" s="355"/>
      <c r="S27" s="355"/>
      <c r="T27" s="355"/>
      <c r="U27" s="355"/>
      <c r="V27" s="355"/>
      <c r="W27" s="355"/>
      <c r="X27" s="355" t="str">
        <f t="shared" si="0"/>
        <v xml:space="preserve">   cnDatabase.Execute "IF EXISTS (SELECT Code FROM ElementMaster WHERE Code='*00040' OR NAME='Danglar') Print 'Exist' ELSE Insert Into ElementMaster VALUES ('*00040','Danglar','Danglar','Single Sheet','2','0','0','0','000001',GetDate(),'NULL',NULL,'N','N')</v>
      </c>
    </row>
    <row r="28" spans="1:24">
      <c r="A28" s="353" t="s">
        <v>381</v>
      </c>
      <c r="B28" s="353" t="s">
        <v>518</v>
      </c>
      <c r="C28" s="353" t="s">
        <v>518</v>
      </c>
      <c r="D28" s="433" t="s">
        <v>2953</v>
      </c>
      <c r="E28" s="437">
        <v>2</v>
      </c>
      <c r="F28" s="439">
        <v>0</v>
      </c>
      <c r="G28" s="440">
        <v>0</v>
      </c>
      <c r="H28" s="355">
        <v>0</v>
      </c>
      <c r="I28" s="344" t="s">
        <v>135</v>
      </c>
      <c r="J28" s="412" t="s">
        <v>2070</v>
      </c>
      <c r="K28" s="161" t="s">
        <v>795</v>
      </c>
      <c r="L28" s="161" t="s">
        <v>795</v>
      </c>
      <c r="M28" s="403" t="s">
        <v>304</v>
      </c>
      <c r="N28" s="403" t="s">
        <v>304</v>
      </c>
      <c r="O28" s="353" t="s">
        <v>381</v>
      </c>
      <c r="P28" s="353" t="s">
        <v>381</v>
      </c>
      <c r="Q28" s="355"/>
      <c r="R28" s="355"/>
      <c r="S28" s="355"/>
      <c r="T28" s="355"/>
      <c r="U28" s="355"/>
      <c r="V28" s="355"/>
      <c r="W28" s="355"/>
      <c r="X28" s="355" t="str">
        <f t="shared" si="0"/>
        <v xml:space="preserve">   cnDatabase.Execute "IF EXISTS (SELECT Code FROM ElementMaster WHERE Code='*00041' OR NAME='Carton') Print 'Exist' ELSE Insert Into ElementMaster VALUES ('*00041','Carton','Carton','Single Sheet','2','0','0','0','000001',GetDate(),'NULL',NULL,'N','N')</v>
      </c>
    </row>
    <row r="29" spans="1:24">
      <c r="A29" s="353" t="s">
        <v>382</v>
      </c>
      <c r="B29" s="353" t="s">
        <v>2968</v>
      </c>
      <c r="C29" s="353" t="s">
        <v>2968</v>
      </c>
      <c r="D29" s="433" t="s">
        <v>2953</v>
      </c>
      <c r="E29" s="437">
        <v>2</v>
      </c>
      <c r="F29" s="439">
        <v>0</v>
      </c>
      <c r="G29" s="440">
        <v>0</v>
      </c>
      <c r="H29" s="355">
        <v>0</v>
      </c>
      <c r="I29" s="344" t="s">
        <v>135</v>
      </c>
      <c r="J29" s="412" t="s">
        <v>2070</v>
      </c>
      <c r="K29" s="161" t="s">
        <v>795</v>
      </c>
      <c r="L29" s="161" t="s">
        <v>795</v>
      </c>
      <c r="M29" s="403" t="s">
        <v>304</v>
      </c>
      <c r="N29" s="403" t="s">
        <v>304</v>
      </c>
      <c r="O29" s="353" t="s">
        <v>382</v>
      </c>
      <c r="P29" s="353" t="s">
        <v>382</v>
      </c>
      <c r="Q29" s="355"/>
      <c r="R29" s="355"/>
      <c r="S29" s="355"/>
      <c r="T29" s="355"/>
      <c r="U29" s="355"/>
      <c r="V29" s="355"/>
      <c r="W29" s="355"/>
      <c r="X29" s="355" t="str">
        <f t="shared" si="0"/>
        <v xml:space="preserve">   cnDatabase.Execute "IF EXISTS (SELECT Code FROM ElementMaster WHERE Code='*00042' OR NAME='Carton [Inner]') Print 'Exist' ELSE Insert Into ElementMaster VALUES ('*00042','Carton [Inner]','Carton [Inner]','Single Sheet','2','0','0','0','000001',GetDate(),'NULL',NULL,'N','N')</v>
      </c>
    </row>
    <row r="30" spans="1:24">
      <c r="A30" s="353" t="s">
        <v>386</v>
      </c>
      <c r="B30" s="353" t="s">
        <v>2969</v>
      </c>
      <c r="C30" s="353" t="s">
        <v>2969</v>
      </c>
      <c r="D30" s="433" t="s">
        <v>2953</v>
      </c>
      <c r="E30" s="437">
        <v>2</v>
      </c>
      <c r="F30" s="439">
        <v>0</v>
      </c>
      <c r="G30" s="440">
        <v>0</v>
      </c>
      <c r="H30" s="355">
        <v>0</v>
      </c>
      <c r="I30" s="344" t="s">
        <v>135</v>
      </c>
      <c r="J30" s="412" t="s">
        <v>2070</v>
      </c>
      <c r="K30" s="161" t="s">
        <v>795</v>
      </c>
      <c r="L30" s="161" t="s">
        <v>795</v>
      </c>
      <c r="M30" s="403" t="s">
        <v>304</v>
      </c>
      <c r="N30" s="403" t="s">
        <v>304</v>
      </c>
      <c r="O30" s="353" t="s">
        <v>386</v>
      </c>
      <c r="P30" s="353" t="s">
        <v>386</v>
      </c>
      <c r="Q30" s="355"/>
      <c r="R30" s="355"/>
      <c r="S30" s="355"/>
      <c r="T30" s="355"/>
      <c r="U30" s="355"/>
      <c r="V30" s="355"/>
      <c r="W30" s="355"/>
      <c r="X30" s="355" t="str">
        <f t="shared" si="0"/>
        <v xml:space="preserve">   cnDatabase.Execute "IF EXISTS (SELECT Code FROM ElementMaster WHERE Code='*00043' OR NAME='Carton [Outer]') Print 'Exist' ELSE Insert Into ElementMaster VALUES ('*00043','Carton [Outer]','Carton [Outer]','Single Sheet','2','0','0','0','000001',GetDate(),'NULL',NULL,'N','N')</v>
      </c>
    </row>
    <row r="31" spans="1:24">
      <c r="A31" s="353" t="s">
        <v>388</v>
      </c>
      <c r="B31" s="353" t="s">
        <v>725</v>
      </c>
      <c r="C31" s="353" t="s">
        <v>725</v>
      </c>
      <c r="D31" s="433" t="s">
        <v>2953</v>
      </c>
      <c r="E31" s="437">
        <v>2</v>
      </c>
      <c r="F31" s="439">
        <v>0</v>
      </c>
      <c r="G31" s="440">
        <v>0</v>
      </c>
      <c r="H31" s="355">
        <v>0</v>
      </c>
      <c r="I31" s="344" t="s">
        <v>135</v>
      </c>
      <c r="J31" s="412" t="s">
        <v>2070</v>
      </c>
      <c r="K31" s="161" t="s">
        <v>795</v>
      </c>
      <c r="L31" s="161" t="s">
        <v>795</v>
      </c>
      <c r="M31" s="403" t="s">
        <v>304</v>
      </c>
      <c r="N31" s="403" t="s">
        <v>304</v>
      </c>
      <c r="O31" s="353" t="s">
        <v>388</v>
      </c>
      <c r="P31" s="353" t="s">
        <v>388</v>
      </c>
      <c r="Q31" s="355"/>
      <c r="R31" s="355"/>
      <c r="S31" s="355"/>
      <c r="T31" s="355"/>
      <c r="U31" s="355"/>
      <c r="V31" s="355"/>
      <c r="W31" s="355"/>
      <c r="X31" s="355" t="str">
        <f t="shared" si="0"/>
        <v xml:space="preserve">   cnDatabase.Execute "IF EXISTS (SELECT Code FROM ElementMaster WHERE Code='*00044' OR NAME='Card') Print 'Exist' ELSE Insert Into ElementMaster VALUES ('*00044','Card','Card','Single Sheet','2','0','0','0','000001',GetDate(),'NULL',NULL,'N','N')</v>
      </c>
    </row>
    <row r="32" spans="1:24">
      <c r="A32" s="353" t="s">
        <v>390</v>
      </c>
      <c r="B32" s="353" t="s">
        <v>370</v>
      </c>
      <c r="C32" s="353" t="s">
        <v>370</v>
      </c>
      <c r="D32" s="433" t="s">
        <v>2953</v>
      </c>
      <c r="E32" s="437">
        <v>2</v>
      </c>
      <c r="F32" s="439">
        <v>0</v>
      </c>
      <c r="G32" s="440">
        <v>0</v>
      </c>
      <c r="H32" s="355">
        <v>0</v>
      </c>
      <c r="I32" s="344" t="s">
        <v>135</v>
      </c>
      <c r="J32" s="412" t="s">
        <v>2070</v>
      </c>
      <c r="K32" s="161" t="s">
        <v>795</v>
      </c>
      <c r="L32" s="161" t="s">
        <v>795</v>
      </c>
      <c r="M32" s="403" t="s">
        <v>304</v>
      </c>
      <c r="N32" s="403" t="s">
        <v>304</v>
      </c>
      <c r="O32" s="353" t="s">
        <v>390</v>
      </c>
      <c r="P32" s="353" t="s">
        <v>390</v>
      </c>
      <c r="Q32" s="355"/>
      <c r="R32" s="355"/>
      <c r="S32" s="355"/>
      <c r="T32" s="355"/>
      <c r="U32" s="355"/>
      <c r="V32" s="355"/>
      <c r="W32" s="355"/>
      <c r="X32" s="355" t="str">
        <f t="shared" si="0"/>
        <v xml:space="preserve">   cnDatabase.Execute "IF EXISTS (SELECT Code FROM ElementMaster WHERE Code='*00045' OR NAME='Envelope') Print 'Exist' ELSE Insert Into ElementMaster VALUES ('*00045','Envelope','Envelope','Single Sheet','2','0','0','0','000001',GetDate(),'NULL',NULL,'N','N')</v>
      </c>
    </row>
    <row r="33" spans="1:24">
      <c r="A33" s="353" t="s">
        <v>392</v>
      </c>
      <c r="B33" s="353" t="s">
        <v>4119</v>
      </c>
      <c r="C33" s="353" t="s">
        <v>4119</v>
      </c>
      <c r="D33" s="433" t="s">
        <v>0</v>
      </c>
      <c r="E33" s="437">
        <v>8</v>
      </c>
      <c r="F33" s="439">
        <v>0</v>
      </c>
      <c r="G33" s="440">
        <v>0</v>
      </c>
      <c r="H33" s="355">
        <v>0</v>
      </c>
      <c r="I33" s="344" t="s">
        <v>135</v>
      </c>
      <c r="J33" s="412" t="s">
        <v>2070</v>
      </c>
      <c r="K33" s="161" t="s">
        <v>795</v>
      </c>
      <c r="L33" s="161" t="s">
        <v>795</v>
      </c>
      <c r="M33" s="403" t="s">
        <v>304</v>
      </c>
      <c r="N33" s="403" t="s">
        <v>304</v>
      </c>
      <c r="O33" s="353" t="s">
        <v>392</v>
      </c>
      <c r="P33" s="353" t="s">
        <v>392</v>
      </c>
      <c r="Q33" s="355"/>
      <c r="R33" s="355"/>
      <c r="S33" s="355"/>
      <c r="T33" s="355"/>
      <c r="U33" s="355"/>
      <c r="V33" s="355"/>
      <c r="W33" s="355"/>
      <c r="X33" s="355" t="str">
        <f t="shared" ref="X33:X37" si="1">CONCATENATE(X$1,X$2,"'",A33,"' OR NAME='",B33,"') Print 'Exist' ELSE ",X$3,"'",A33,"','",B33,"','",C33,"','",D33,"','",E33,"','",F33,"','",G33,"','",H33,"','",I33,"',",J33,",'",K33,"',",L33,",'",M33,"','",N33,"')")</f>
        <v xml:space="preserve">   cnDatabase.Execute "IF EXISTS (SELECT Code FROM ElementMaster WHERE Code='*00046' OR NAME='FG-2') Print 'Exist' ELSE Insert Into ElementMaster VALUES ('*00046','FG-2','FG-2','FG','8','0','0','0','000001',GetDate(),'NULL',NULL,'N','N')</v>
      </c>
    </row>
    <row r="34" spans="1:24">
      <c r="A34" s="353" t="s">
        <v>444</v>
      </c>
      <c r="B34" s="353" t="s">
        <v>4120</v>
      </c>
      <c r="C34" s="353" t="s">
        <v>4120</v>
      </c>
      <c r="D34" s="433" t="s">
        <v>0</v>
      </c>
      <c r="E34" s="437">
        <v>8</v>
      </c>
      <c r="F34" s="439">
        <v>0</v>
      </c>
      <c r="G34" s="440">
        <v>0</v>
      </c>
      <c r="H34" s="355">
        <v>0</v>
      </c>
      <c r="I34" s="344" t="s">
        <v>135</v>
      </c>
      <c r="J34" s="412" t="s">
        <v>2070</v>
      </c>
      <c r="K34" s="161" t="s">
        <v>795</v>
      </c>
      <c r="L34" s="161" t="s">
        <v>795</v>
      </c>
      <c r="M34" s="403" t="s">
        <v>304</v>
      </c>
      <c r="N34" s="403" t="s">
        <v>304</v>
      </c>
      <c r="O34" s="353" t="s">
        <v>444</v>
      </c>
      <c r="P34" s="353" t="s">
        <v>444</v>
      </c>
      <c r="Q34" s="355"/>
      <c r="R34" s="355"/>
      <c r="S34" s="355"/>
      <c r="T34" s="355"/>
      <c r="U34" s="355"/>
      <c r="V34" s="355"/>
      <c r="W34" s="355"/>
      <c r="X34" s="355" t="str">
        <f t="shared" si="1"/>
        <v xml:space="preserve">   cnDatabase.Execute "IF EXISTS (SELECT Code FROM ElementMaster WHERE Code='*00047' OR NAME='FG-3') Print 'Exist' ELSE Insert Into ElementMaster VALUES ('*00047','FG-3','FG-3','FG','8','0','0','0','000001',GetDate(),'NULL',NULL,'N','N')</v>
      </c>
    </row>
    <row r="35" spans="1:24">
      <c r="A35" s="353" t="s">
        <v>3722</v>
      </c>
      <c r="B35" s="353" t="s">
        <v>4121</v>
      </c>
      <c r="C35" s="353" t="s">
        <v>4121</v>
      </c>
      <c r="D35" s="433" t="s">
        <v>0</v>
      </c>
      <c r="E35" s="437">
        <v>8</v>
      </c>
      <c r="F35" s="439">
        <v>0</v>
      </c>
      <c r="G35" s="440">
        <v>0</v>
      </c>
      <c r="H35" s="355">
        <v>0</v>
      </c>
      <c r="I35" s="344" t="s">
        <v>135</v>
      </c>
      <c r="J35" s="412" t="s">
        <v>2070</v>
      </c>
      <c r="K35" s="161" t="s">
        <v>795</v>
      </c>
      <c r="L35" s="161" t="s">
        <v>795</v>
      </c>
      <c r="M35" s="403" t="s">
        <v>304</v>
      </c>
      <c r="N35" s="403" t="s">
        <v>304</v>
      </c>
      <c r="O35" s="353" t="s">
        <v>3722</v>
      </c>
      <c r="P35" s="353" t="s">
        <v>3722</v>
      </c>
      <c r="Q35" s="355"/>
      <c r="R35" s="355"/>
      <c r="S35" s="355"/>
      <c r="T35" s="355"/>
      <c r="U35" s="355"/>
      <c r="V35" s="355"/>
      <c r="W35" s="355"/>
      <c r="X35" s="355" t="str">
        <f t="shared" si="1"/>
        <v xml:space="preserve">   cnDatabase.Execute "IF EXISTS (SELECT Code FROM ElementMaster WHERE Code='*00048' OR NAME='FG-4') Print 'Exist' ELSE Insert Into ElementMaster VALUES ('*00048','FG-4','FG-4','FG','8','0','0','0','000001',GetDate(),'NULL',NULL,'N','N')</v>
      </c>
    </row>
    <row r="36" spans="1:24">
      <c r="A36" s="353" t="s">
        <v>4117</v>
      </c>
      <c r="B36" s="353" t="s">
        <v>4122</v>
      </c>
      <c r="C36" s="353" t="s">
        <v>4122</v>
      </c>
      <c r="D36" s="433" t="s">
        <v>0</v>
      </c>
      <c r="E36" s="437">
        <v>8</v>
      </c>
      <c r="F36" s="439">
        <v>0</v>
      </c>
      <c r="G36" s="440">
        <v>0</v>
      </c>
      <c r="H36" s="355">
        <v>0</v>
      </c>
      <c r="I36" s="344" t="s">
        <v>135</v>
      </c>
      <c r="J36" s="412" t="s">
        <v>2070</v>
      </c>
      <c r="K36" s="161" t="s">
        <v>795</v>
      </c>
      <c r="L36" s="161" t="s">
        <v>795</v>
      </c>
      <c r="M36" s="403" t="s">
        <v>304</v>
      </c>
      <c r="N36" s="403" t="s">
        <v>304</v>
      </c>
      <c r="O36" s="353" t="s">
        <v>4117</v>
      </c>
      <c r="P36" s="353" t="s">
        <v>4117</v>
      </c>
      <c r="Q36" s="355"/>
      <c r="R36" s="355"/>
      <c r="S36" s="355"/>
      <c r="T36" s="355"/>
      <c r="U36" s="355"/>
      <c r="V36" s="355"/>
      <c r="W36" s="355"/>
      <c r="X36" s="355" t="str">
        <f t="shared" si="1"/>
        <v xml:space="preserve">   cnDatabase.Execute "IF EXISTS (SELECT Code FROM ElementMaster WHERE Code='*00049' OR NAME='FG-5') Print 'Exist' ELSE Insert Into ElementMaster VALUES ('*00049','FG-5','FG-5','FG','8','0','0','0','000001',GetDate(),'NULL',NULL,'N','N')</v>
      </c>
    </row>
    <row r="37" spans="1:24">
      <c r="A37" s="353" t="s">
        <v>4118</v>
      </c>
      <c r="B37" s="353" t="s">
        <v>4123</v>
      </c>
      <c r="C37" s="353" t="s">
        <v>4123</v>
      </c>
      <c r="D37" s="433" t="s">
        <v>0</v>
      </c>
      <c r="E37" s="437">
        <v>8</v>
      </c>
      <c r="F37" s="439">
        <v>0</v>
      </c>
      <c r="G37" s="440">
        <v>0</v>
      </c>
      <c r="H37" s="355">
        <v>0</v>
      </c>
      <c r="I37" s="344" t="s">
        <v>135</v>
      </c>
      <c r="J37" s="412" t="s">
        <v>2070</v>
      </c>
      <c r="K37" s="161" t="s">
        <v>795</v>
      </c>
      <c r="L37" s="161" t="s">
        <v>795</v>
      </c>
      <c r="M37" s="403" t="s">
        <v>304</v>
      </c>
      <c r="N37" s="403" t="s">
        <v>304</v>
      </c>
      <c r="O37" s="353" t="s">
        <v>4118</v>
      </c>
      <c r="P37" s="353" t="s">
        <v>4118</v>
      </c>
      <c r="Q37" s="355"/>
      <c r="R37" s="355"/>
      <c r="S37" s="355"/>
      <c r="T37" s="355"/>
      <c r="U37" s="355"/>
      <c r="V37" s="355"/>
      <c r="W37" s="355"/>
      <c r="X37" s="355" t="str">
        <f t="shared" si="1"/>
        <v xml:space="preserve">   cnDatabase.Execute "IF EXISTS (SELECT Code FROM ElementMaster WHERE Code='*00050' OR NAME='FG-6') Print 'Exist' ELSE Insert Into ElementMaster VALUES ('*00050','FG-6','FG-6','FG','8','0','0','0','000001',GetDate(),'NULL',NULL,'N','N')</v>
      </c>
    </row>
    <row r="38" spans="1:24">
      <c r="A38" s="353" t="s">
        <v>4183</v>
      </c>
      <c r="B38" s="353" t="s">
        <v>4186</v>
      </c>
      <c r="C38" s="353" t="s">
        <v>4186</v>
      </c>
      <c r="D38" s="433" t="s">
        <v>2953</v>
      </c>
      <c r="E38" s="437">
        <v>2</v>
      </c>
      <c r="F38" s="439">
        <v>0</v>
      </c>
      <c r="G38" s="440">
        <v>0</v>
      </c>
      <c r="H38" s="355">
        <v>0</v>
      </c>
      <c r="I38" s="344" t="s">
        <v>135</v>
      </c>
      <c r="J38" s="412" t="s">
        <v>2070</v>
      </c>
      <c r="K38" s="161" t="s">
        <v>795</v>
      </c>
      <c r="L38" s="161" t="s">
        <v>795</v>
      </c>
      <c r="M38" s="403" t="s">
        <v>304</v>
      </c>
      <c r="N38" s="403" t="s">
        <v>304</v>
      </c>
      <c r="O38" s="353" t="s">
        <v>4183</v>
      </c>
      <c r="P38" s="353" t="s">
        <v>4183</v>
      </c>
      <c r="Q38" s="355"/>
      <c r="R38" s="355"/>
      <c r="S38" s="355"/>
      <c r="T38" s="355"/>
      <c r="U38" s="355"/>
      <c r="V38" s="355"/>
      <c r="W38" s="355"/>
      <c r="X38" s="355" t="str">
        <f t="shared" ref="X38:X40" si="2">CONCATENATE(X$1,X$2,"'",A38,"' OR NAME='",B38,"') Print 'Exist' ELSE ",X$3,"'",A38,"','",B38,"','",C38,"','",D38,"','",E38,"','",F38,"','",G38,"','",H38,"','",I38,"',",J38,",'",K38,"',",L38,",'",M38,"','",N38,"')")</f>
        <v xml:space="preserve">   cnDatabase.Execute "IF EXISTS (SELECT Code FROM ElementMaster WHERE Code='*00051' OR NAME='Mono Carton') Print 'Exist' ELSE Insert Into ElementMaster VALUES ('*00051','Mono Carton','Mono Carton','Single Sheet','2','0','0','0','000001',GetDate(),'NULL',NULL,'N','N')</v>
      </c>
    </row>
    <row r="39" spans="1:24">
      <c r="A39" s="353" t="s">
        <v>4184</v>
      </c>
      <c r="B39" s="353" t="s">
        <v>4187</v>
      </c>
      <c r="C39" s="353" t="s">
        <v>4187</v>
      </c>
      <c r="D39" s="433" t="s">
        <v>2953</v>
      </c>
      <c r="E39" s="437">
        <v>2</v>
      </c>
      <c r="F39" s="439">
        <v>0</v>
      </c>
      <c r="G39" s="440">
        <v>0</v>
      </c>
      <c r="H39" s="355">
        <v>0</v>
      </c>
      <c r="I39" s="344" t="s">
        <v>135</v>
      </c>
      <c r="J39" s="412" t="s">
        <v>2070</v>
      </c>
      <c r="K39" s="161" t="s">
        <v>795</v>
      </c>
      <c r="L39" s="161" t="s">
        <v>795</v>
      </c>
      <c r="M39" s="403" t="s">
        <v>304</v>
      </c>
      <c r="N39" s="403" t="s">
        <v>304</v>
      </c>
      <c r="O39" s="353" t="s">
        <v>4184</v>
      </c>
      <c r="P39" s="353" t="s">
        <v>4184</v>
      </c>
      <c r="Q39" s="355"/>
      <c r="R39" s="355"/>
      <c r="S39" s="355"/>
      <c r="T39" s="355"/>
      <c r="U39" s="355"/>
      <c r="V39" s="355"/>
      <c r="W39" s="355"/>
      <c r="X39" s="355" t="str">
        <f t="shared" si="2"/>
        <v xml:space="preserve">   cnDatabase.Execute "IF EXISTS (SELECT Code FROM ElementMaster WHERE Code='*00052' OR NAME='Carton_Sheet-1') Print 'Exist' ELSE Insert Into ElementMaster VALUES ('*00052','Carton_Sheet-1','Carton_Sheet-1','Single Sheet','2','0','0','0','000001',GetDate(),'NULL',NULL,'N','N')</v>
      </c>
    </row>
    <row r="40" spans="1:24">
      <c r="A40" s="353" t="s">
        <v>4185</v>
      </c>
      <c r="B40" s="353" t="s">
        <v>4188</v>
      </c>
      <c r="C40" s="353" t="s">
        <v>4188</v>
      </c>
      <c r="D40" s="433" t="s">
        <v>2953</v>
      </c>
      <c r="E40" s="437">
        <v>2</v>
      </c>
      <c r="F40" s="439">
        <v>0</v>
      </c>
      <c r="G40" s="440">
        <v>0</v>
      </c>
      <c r="H40" s="355">
        <v>0</v>
      </c>
      <c r="I40" s="344" t="s">
        <v>135</v>
      </c>
      <c r="J40" s="412" t="s">
        <v>2070</v>
      </c>
      <c r="K40" s="161" t="s">
        <v>795</v>
      </c>
      <c r="L40" s="161" t="s">
        <v>795</v>
      </c>
      <c r="M40" s="403" t="s">
        <v>304</v>
      </c>
      <c r="N40" s="403" t="s">
        <v>304</v>
      </c>
      <c r="O40" s="353" t="s">
        <v>4185</v>
      </c>
      <c r="P40" s="353" t="s">
        <v>4185</v>
      </c>
      <c r="Q40" s="355"/>
      <c r="R40" s="355"/>
      <c r="S40" s="355"/>
      <c r="T40" s="355"/>
      <c r="U40" s="355"/>
      <c r="V40" s="355"/>
      <c r="W40" s="355"/>
      <c r="X40" s="355" t="str">
        <f t="shared" si="2"/>
        <v xml:space="preserve">   cnDatabase.Execute "IF EXISTS (SELECT Code FROM ElementMaster WHERE Code='*00053' OR NAME='Carton_Sheet-2') Print 'Exist' ELSE Insert Into ElementMaster VALUES ('*00053','Carton_Sheet-2','Carton_Sheet-2','Single Sheet','2','0','0','0','000001',GetDate(),'NULL',NULL,'N','N')</v>
      </c>
    </row>
  </sheetData>
  <autoFilter ref="A3:AQ32" xr:uid="{CF4576C0-58E1-4125-A47B-BA0A144B2BC4}">
    <sortState xmlns:xlrd2="http://schemas.microsoft.com/office/spreadsheetml/2017/richdata2" ref="A4:X32">
      <sortCondition ref="A3:A32"/>
    </sortState>
  </autoFilter>
  <phoneticPr fontId="20" type="noConversion"/>
  <conditionalFormatting sqref="O41:O1048576 O3">
    <cfRule type="duplicateValues" dxfId="125" priority="24"/>
  </conditionalFormatting>
  <conditionalFormatting sqref="A1:A1048576">
    <cfRule type="duplicateValues" dxfId="124" priority="23"/>
  </conditionalFormatting>
  <conditionalFormatting sqref="P41:P1048576 P3">
    <cfRule type="duplicateValues" dxfId="123" priority="22"/>
  </conditionalFormatting>
  <conditionalFormatting sqref="O4:O32">
    <cfRule type="duplicateValues" dxfId="122" priority="21"/>
  </conditionalFormatting>
  <conditionalFormatting sqref="P4:P32">
    <cfRule type="duplicateValues" dxfId="121" priority="20"/>
  </conditionalFormatting>
  <conditionalFormatting sqref="O33:O40">
    <cfRule type="duplicateValues" dxfId="120" priority="4"/>
  </conditionalFormatting>
  <conditionalFormatting sqref="P33:P40">
    <cfRule type="duplicateValues" dxfId="119" priority="3"/>
  </conditionalFormatting>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63CC-8D62-45A2-AEC8-116C0EB9C23F}">
  <sheetPr codeName="Sheet18"/>
  <dimension ref="A1:BL68"/>
  <sheetViews>
    <sheetView workbookViewId="0">
      <pane xSplit="5" ySplit="3" topLeftCell="J37" activePane="bottomRight" state="frozen"/>
      <selection pane="topRight" activeCell="C1" sqref="C1"/>
      <selection pane="bottomLeft" activeCell="A2" sqref="A2"/>
      <selection pane="bottomRight" activeCell="P38" sqref="P38"/>
    </sheetView>
  </sheetViews>
  <sheetFormatPr defaultRowHeight="15" outlineLevelCol="1"/>
  <cols>
    <col min="1" max="1" width="7" style="241" bestFit="1" customWidth="1"/>
    <col min="2" max="2" width="8.42578125" style="241" bestFit="1" customWidth="1"/>
    <col min="3" max="3" width="9.7109375" style="429" bestFit="1" customWidth="1"/>
    <col min="4" max="4" width="17.7109375" style="429" bestFit="1" customWidth="1"/>
    <col min="5" max="5" width="10.85546875" style="241" bestFit="1" customWidth="1"/>
    <col min="6" max="6" width="11.28515625" style="241" bestFit="1" customWidth="1"/>
    <col min="7" max="7" width="11.5703125" style="241" bestFit="1" customWidth="1"/>
    <col min="8" max="8" width="12" style="241" bestFit="1" customWidth="1"/>
    <col min="9" max="10" width="18.28515625" style="304" customWidth="1" outlineLevel="1"/>
    <col min="11" max="15" width="9.140625" style="304" customWidth="1" outlineLevel="1"/>
    <col min="16" max="16" width="80" style="304" bestFit="1" customWidth="1"/>
    <col min="17" max="16384" width="9.140625" style="304"/>
  </cols>
  <sheetData>
    <row r="1" spans="1:64">
      <c r="P1" s="161" t="s">
        <v>3029</v>
      </c>
      <c r="Q1" s="161" t="s">
        <v>3037</v>
      </c>
    </row>
    <row r="2" spans="1:64">
      <c r="P2" s="161" t="s">
        <v>3036</v>
      </c>
    </row>
    <row r="3" spans="1:64">
      <c r="A3" s="241" t="s">
        <v>19</v>
      </c>
      <c r="B3" s="241" t="s">
        <v>2825</v>
      </c>
      <c r="C3" s="429" t="s">
        <v>2826</v>
      </c>
      <c r="D3" s="430" t="s">
        <v>2827</v>
      </c>
      <c r="E3" s="347" t="s">
        <v>2828</v>
      </c>
      <c r="F3" s="241" t="s">
        <v>2831</v>
      </c>
      <c r="G3" s="241" t="s">
        <v>2830</v>
      </c>
      <c r="H3" s="347" t="s">
        <v>2829</v>
      </c>
      <c r="P3" s="473" t="s">
        <v>3038</v>
      </c>
    </row>
    <row r="4" spans="1:64">
      <c r="A4" s="427" t="str">
        <f>VLOOKUP(F4,GM!$N$3:$O$1055,2,FALSE)</f>
        <v>*11011</v>
      </c>
      <c r="B4" s="427" t="str">
        <f>VLOOKUP(G4,GM!$N$3:$O$1055,2,FALSE)</f>
        <v>*01039</v>
      </c>
      <c r="C4" s="429">
        <v>16</v>
      </c>
      <c r="D4" s="430">
        <v>16</v>
      </c>
      <c r="E4" s="427" t="str">
        <f>VLOOKUP(H4,GM!$N$3:$O$1055,2,FALSE)</f>
        <v>*01017</v>
      </c>
      <c r="F4" s="241" t="s">
        <v>2133</v>
      </c>
      <c r="G4" s="241" t="s">
        <v>2101</v>
      </c>
      <c r="H4" s="347" t="s">
        <v>2091</v>
      </c>
      <c r="I4" s="355" t="str">
        <f>VLOOKUP(A4,GM!$A$3:$B$1054,2,FALSE)</f>
        <v>04.00X06.87</v>
      </c>
      <c r="J4" s="355" t="str">
        <f>VLOOKUP(B4,GM!$A$3:$B$1054,2,FALSE)</f>
        <v>20.00X30.00</v>
      </c>
      <c r="K4" s="355"/>
      <c r="L4" s="355"/>
      <c r="M4" s="355"/>
      <c r="N4" s="355"/>
      <c r="O4" s="355"/>
      <c r="P4" s="355" t="str">
        <f>CONCATENATE(P$1,Q$1,P$2,"'",B4,"') ",P$2,"'",E4,"') IF EXISTS (Select Code+[TextSIZE]+convert(nvarchar,[UPS/Form])+convert(nvarchar,[Ups/BdgForm])+TitleSize As FSIZE From FinishSizeChild Where (Code+[TextSIZE]+convert(nvarchar,[UPS/Form])+convert(nvarchar,[Ups/BdgForm])+TitleSize)=('", A4,B4,C4,D4,E4,"')) Print 'Finish Size Exist' ELSE",P$3,"'",A4,"','",B4,"','",C4,"','",D4,"','",E4, "') ELSE Print 'Titlt Size Not Exist' Else Print 'Text Size Not Exist'")</f>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(Code+[TextSIZE]+convert(nvarchar,[UPS/Form])+convert(nvarchar,[Ups/BdgForm])+TitleSize)=('*11011*010391616*01017')) Print 'Finish Size Exist' ELSE Insert Into FinishSizeChild VALUES ('*11011','*01039','16','16','*01017') ELSE Print 'Titlt Size Not Exist' Else Print 'Text Size Not Exist'</v>
      </c>
      <c r="BL4" s="304" t="s">
        <v>3039</v>
      </c>
    </row>
    <row r="5" spans="1:64">
      <c r="A5" s="427" t="str">
        <f>VLOOKUP(F5,GM!$N$3:$O$1055,2,FALSE)</f>
        <v>*11012</v>
      </c>
      <c r="B5" s="427" t="str">
        <f>VLOOKUP(G5,GM!$N$3:$O$1055,2,FALSE)</f>
        <v>*01030</v>
      </c>
      <c r="C5" s="429">
        <v>16</v>
      </c>
      <c r="D5" s="430">
        <v>16</v>
      </c>
      <c r="E5" s="427" t="str">
        <f>VLOOKUP(H5,GM!$N$3:$O$1055,2,FALSE)</f>
        <v>*01031</v>
      </c>
      <c r="F5" s="241" t="s">
        <v>2134</v>
      </c>
      <c r="G5" s="241" t="s">
        <v>2096</v>
      </c>
      <c r="H5" s="347" t="s">
        <v>2097</v>
      </c>
      <c r="I5" s="355" t="str">
        <f>VLOOKUP(A5,GM!$A$3:$B$1054,2,FALSE)</f>
        <v>04.25X05.50</v>
      </c>
      <c r="J5" s="355" t="str">
        <f>VLOOKUP(B5,GM!$A$3:$B$1054,2,FALSE)</f>
        <v>18.00X24.00</v>
      </c>
      <c r="K5" s="355"/>
      <c r="L5" s="355"/>
      <c r="M5" s="355"/>
      <c r="N5" s="355"/>
      <c r="O5" s="355"/>
      <c r="P5" s="355" t="str">
        <f t="shared" ref="P5:P68" si="0">CONCATENATE(P$1,Q$1,P$2,"'",B5,"') ",P$2,"'",E5,"') IF EXISTS (Select Code+[TextSIZE]+convert(nvarchar,[UPS/Form])+convert(nvarchar,[Ups/BdgForm])+TitleSize As FSIZE From FinishSizeChild Where (Code+[TextSIZE]+convert(nvarchar,[UPS/Form])+convert(nvarchar,[Ups/BdgForm])+TitleSize)=('", A5,B5,C5,D5,E5,"')) Print 'Finish Size Exist' ELSE",P$3,"'",A5,"','",B5,"','",C5,"','",D5,"','",E5, "') ELSE Print 'Titlt Size Not Exist' Else Print 'Text Size Not Exist'")</f>
        <v xml:space="preserve">   cnDatabase.Execute  "IF EXISTS (SELECT *FROM GeneralMaster WHERE Code='*01030') IF EXISTS (SELECT *FROM GeneralMaster WHERE Code='*01031') IF EXISTS (Select Code+[TextSIZE]+convert(nvarchar,[UPS/Form])+convert(nvarchar,[Ups/BdgForm])+TitleSize As FSIZE From FinishSizeChild Where (Code+[TextSIZE]+convert(nvarchar,[UPS/Form])+convert(nvarchar,[Ups/BdgForm])+TitleSize)=('*11012*010301616*01031')) Print 'Finish Size Exist' ELSE Insert Into FinishSizeChild VALUES ('*11012','*01030','16','16','*01031') ELSE Print 'Titlt Size Not Exist' Else Print 'Text Size Not Exist'</v>
      </c>
    </row>
    <row r="6" spans="1:64">
      <c r="A6" s="427" t="str">
        <f>VLOOKUP(F6,GM!$N$3:$O$1055,2,FALSE)</f>
        <v>*11012</v>
      </c>
      <c r="B6" s="427" t="str">
        <f>VLOOKUP(G6,GM!$N$3:$O$1055,2,FALSE)</f>
        <v>*01064</v>
      </c>
      <c r="C6" s="429">
        <v>32</v>
      </c>
      <c r="D6" s="430">
        <v>16</v>
      </c>
      <c r="E6" s="427" t="str">
        <f>VLOOKUP(H6,GM!$N$3:$O$1055,2,FALSE)</f>
        <v>*01031</v>
      </c>
      <c r="F6" s="241" t="s">
        <v>2134</v>
      </c>
      <c r="G6" s="241" t="s">
        <v>2112</v>
      </c>
      <c r="H6" s="347" t="s">
        <v>2097</v>
      </c>
      <c r="I6" s="355" t="str">
        <f>VLOOKUP(A6,GM!$A$3:$B$1054,2,FALSE)</f>
        <v>04.25X05.50</v>
      </c>
      <c r="J6" s="355" t="str">
        <f>VLOOKUP(B6,GM!$A$3:$B$1054,2,FALSE)</f>
        <v>24.00X36.00</v>
      </c>
      <c r="K6" s="355"/>
      <c r="L6" s="355"/>
      <c r="M6" s="355"/>
      <c r="N6" s="355"/>
      <c r="O6" s="355"/>
      <c r="P6" s="355" t="str">
        <f t="shared" si="0"/>
        <v xml:space="preserve">   cnDatabase.Execute  "IF EXISTS (SELECT *FROM GeneralMaster WHERE Code='*01064') IF EXISTS (SELECT *FROM GeneralMaster WHERE Code='*01031') IF EXISTS (Select Code+[TextSIZE]+convert(nvarchar,[UPS/Form])+convert(nvarchar,[Ups/BdgForm])+TitleSize As FSIZE From FinishSizeChild Where (Code+[TextSIZE]+convert(nvarchar,[UPS/Form])+convert(nvarchar,[Ups/BdgForm])+TitleSize)=('*11012*010643216*01031')) Print 'Finish Size Exist' ELSE Insert Into FinishSizeChild VALUES ('*11012','*01064','32','16','*01031') ELSE Print 'Titlt Size Not Exist' Else Print 'Text Size Not Exist'</v>
      </c>
    </row>
    <row r="7" spans="1:64">
      <c r="A7" s="427" t="str">
        <f>VLOOKUP(F7,GM!$N$3:$O$1055,2,FALSE)</f>
        <v>*11013</v>
      </c>
      <c r="B7" s="427" t="str">
        <f>VLOOKUP(G7,GM!$N$3:$O$1055,2,FALSE)</f>
        <v>*01039</v>
      </c>
      <c r="C7" s="429">
        <v>16</v>
      </c>
      <c r="D7" s="430">
        <v>16</v>
      </c>
      <c r="E7" s="427" t="str">
        <f>VLOOKUP(H7,GM!$N$3:$O$1055,2,FALSE)</f>
        <v>*01017</v>
      </c>
      <c r="F7" s="241" t="s">
        <v>2135</v>
      </c>
      <c r="G7" s="241" t="s">
        <v>2101</v>
      </c>
      <c r="H7" s="347" t="s">
        <v>2091</v>
      </c>
      <c r="I7" s="355" t="str">
        <f>VLOOKUP(A7,GM!$A$3:$B$1054,2,FALSE)</f>
        <v>04.25X07.00</v>
      </c>
      <c r="J7" s="355" t="str">
        <f>VLOOKUP(B7,GM!$A$3:$B$1054,2,FALSE)</f>
        <v>20.00X30.00</v>
      </c>
      <c r="P7"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(Code+[TextSIZE]+convert(nvarchar,[UPS/Form])+convert(nvarchar,[Ups/BdgForm])+TitleSize)=('*11013*010391616*01017')) Print 'Finish Size Exist' ELSE Insert Into FinishSizeChild VALUES ('*11013','*01039','16','16','*01017') ELSE Print 'Titlt Size Not Exist' Else Print 'Text Size Not Exist'</v>
      </c>
    </row>
    <row r="8" spans="1:64">
      <c r="A8" s="427" t="str">
        <f>VLOOKUP(F8,GM!$N$3:$O$1055,2,FALSE)</f>
        <v>*11014</v>
      </c>
      <c r="B8" s="427" t="str">
        <f>VLOOKUP(G8,GM!$N$3:$O$1055,2,FALSE)</f>
        <v>*01039</v>
      </c>
      <c r="C8" s="429">
        <v>16</v>
      </c>
      <c r="D8" s="430">
        <v>16</v>
      </c>
      <c r="E8" s="427" t="str">
        <f>VLOOKUP(H8,GM!$N$3:$O$1055,2,FALSE)</f>
        <v>*01017</v>
      </c>
      <c r="F8" s="241" t="s">
        <v>2136</v>
      </c>
      <c r="G8" s="241" t="s">
        <v>2101</v>
      </c>
      <c r="H8" s="347" t="s">
        <v>2091</v>
      </c>
      <c r="I8" s="355" t="str">
        <f>VLOOKUP(A8,GM!$A$3:$B$1054,2,FALSE)</f>
        <v>04.37X07.00</v>
      </c>
      <c r="J8" s="355" t="str">
        <f>VLOOKUP(B8,GM!$A$3:$B$1054,2,FALSE)</f>
        <v>20.00X30.00</v>
      </c>
      <c r="P8"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(Code+[TextSIZE]+convert(nvarchar,[UPS/Form])+convert(nvarchar,[Ups/BdgForm])+TitleSize)=('*11014*010391616*01017')) Print 'Finish Size Exist' ELSE Insert Into FinishSizeChild VALUES ('*11014','*01039','16','16','*01017') ELSE Print 'Titlt Size Not Exist' Else Print 'Text Size Not Exist'</v>
      </c>
    </row>
    <row r="9" spans="1:64">
      <c r="A9" s="427" t="str">
        <f>VLOOKUP(F9,GM!$N$3:$O$1055,2,FALSE)</f>
        <v>*11015</v>
      </c>
      <c r="B9" s="427" t="str">
        <f>VLOOKUP(G9,GM!$N$3:$O$1055,2,FALSE)</f>
        <v>*01055</v>
      </c>
      <c r="C9" s="429">
        <v>16</v>
      </c>
      <c r="D9" s="430">
        <v>16</v>
      </c>
      <c r="E9" s="427" t="str">
        <f>VLOOKUP(H9,GM!$N$3:$O$1055,2,FALSE)</f>
        <v>*01028</v>
      </c>
      <c r="F9" s="241" t="s">
        <v>2137</v>
      </c>
      <c r="G9" s="241" t="s">
        <v>2107</v>
      </c>
      <c r="H9" s="347" t="s">
        <v>2095</v>
      </c>
      <c r="I9" s="355" t="str">
        <f>VLOOKUP(A9,GM!$A$3:$B$1054,2,FALSE)</f>
        <v>04.72X07.48</v>
      </c>
      <c r="J9" s="355" t="str">
        <f>VLOOKUP(B9,GM!$A$3:$B$1054,2,FALSE)</f>
        <v>22.00X32.00</v>
      </c>
      <c r="P9"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(Code+[TextSIZE]+convert(nvarchar,[UPS/Form])+convert(nvarchar,[Ups/BdgForm])+TitleSize)=('*11015*010551616*01028')) Print 'Finish Size Exist' ELSE Insert Into FinishSizeChild VALUES ('*11015','*01055','16','16','*01028') ELSE Print 'Titlt Size Not Exist' Else Print 'Text Size Not Exist'</v>
      </c>
    </row>
    <row r="10" spans="1:64">
      <c r="A10" s="427" t="str">
        <f>VLOOKUP(F10,GM!$N$3:$O$1055,2,FALSE)</f>
        <v>*11016</v>
      </c>
      <c r="B10" s="427" t="str">
        <f>VLOOKUP(G10,GM!$N$3:$O$1055,2,FALSE)</f>
        <v>*01048</v>
      </c>
      <c r="C10" s="429">
        <v>16</v>
      </c>
      <c r="D10" s="430">
        <v>16</v>
      </c>
      <c r="E10" s="427" t="str">
        <f>VLOOKUP(H10,GM!$N$3:$O$1055,2,FALSE)</f>
        <v>*01017</v>
      </c>
      <c r="F10" s="241" t="s">
        <v>2138</v>
      </c>
      <c r="G10" s="241" t="s">
        <v>2103</v>
      </c>
      <c r="H10" s="347" t="s">
        <v>2091</v>
      </c>
      <c r="I10" s="355" t="str">
        <f>VLOOKUP(A10,GM!$A$3:$B$1054,2,FALSE)</f>
        <v>05.00X07.00</v>
      </c>
      <c r="J10" s="355" t="str">
        <f>VLOOKUP(B10,GM!$A$3:$B$1054,2,FALSE)</f>
        <v>21.00X31.00</v>
      </c>
      <c r="P10"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(Code+[TextSIZE]+convert(nvarchar,[UPS/Form])+convert(nvarchar,[Ups/BdgForm])+TitleSize)=('*11016*010481616*01017')) Print 'Finish Size Exist' ELSE Insert Into FinishSizeChild VALUES ('*11016','*01048','16','16','*01017') ELSE Print 'Titlt Size Not Exist' Else Print 'Text Size Not Exist'</v>
      </c>
    </row>
    <row r="11" spans="1:64">
      <c r="A11" s="427" t="str">
        <f>VLOOKUP(F11,GM!$N$3:$O$1055,2,FALSE)</f>
        <v>*11017</v>
      </c>
      <c r="B11" s="427" t="str">
        <f>VLOOKUP(G11,GM!$N$3:$O$1055,2,FALSE)</f>
        <v>*01051</v>
      </c>
      <c r="C11" s="429">
        <v>16</v>
      </c>
      <c r="D11" s="430">
        <v>16</v>
      </c>
      <c r="E11" s="427" t="str">
        <f>VLOOKUP(H11,GM!$N$3:$O$1055,2,FALSE)</f>
        <v>*01028</v>
      </c>
      <c r="F11" s="241" t="s">
        <v>2139</v>
      </c>
      <c r="G11" s="241" t="s">
        <v>2105</v>
      </c>
      <c r="H11" s="347" t="s">
        <v>2095</v>
      </c>
      <c r="I11" s="355" t="str">
        <f>VLOOKUP(A11,GM!$A$3:$B$1054,2,FALSE)</f>
        <v>05.00X08.00</v>
      </c>
      <c r="J11" s="355" t="str">
        <f>VLOOKUP(B11,GM!$A$3:$B$1054,2,FALSE)</f>
        <v>21.00X34.00</v>
      </c>
      <c r="P11" s="355" t="str">
        <f t="shared" si="0"/>
        <v xml:space="preserve">   cnDatabase.Execute  "IF EXISTS (SELECT *FROM GeneralMaster WHERE Code='*01051') IF EXISTS (SELECT *FROM GeneralMaster WHERE Code='*01028') IF EXISTS (Select Code+[TextSIZE]+convert(nvarchar,[UPS/Form])+convert(nvarchar,[Ups/BdgForm])+TitleSize As FSIZE From FinishSizeChild Where (Code+[TextSIZE]+convert(nvarchar,[UPS/Form])+convert(nvarchar,[Ups/BdgForm])+TitleSize)=('*11017*010511616*01028')) Print 'Finish Size Exist' ELSE Insert Into FinishSizeChild VALUES ('*11017','*01051','16','16','*01028') ELSE Print 'Titlt Size Not Exist' Else Print 'Text Size Not Exist'</v>
      </c>
    </row>
    <row r="12" spans="1:64">
      <c r="A12" s="427" t="str">
        <f>VLOOKUP(F12,GM!$N$3:$O$1055,2,FALSE)</f>
        <v>*11018</v>
      </c>
      <c r="B12" s="427" t="str">
        <f>VLOOKUP(G12,GM!$N$3:$O$1055,2,FALSE)</f>
        <v>*01058</v>
      </c>
      <c r="C12" s="429">
        <v>16</v>
      </c>
      <c r="D12" s="430">
        <v>16</v>
      </c>
      <c r="E12" s="427" t="str">
        <f>VLOOKUP(H12,GM!$N$3:$O$1055,2,FALSE)</f>
        <v>*01028</v>
      </c>
      <c r="F12" s="241" t="s">
        <v>2140</v>
      </c>
      <c r="G12" s="241" t="s">
        <v>2109</v>
      </c>
      <c r="H12" s="347" t="s">
        <v>2095</v>
      </c>
      <c r="I12" s="355" t="str">
        <f>VLOOKUP(A12,GM!$A$3:$B$1054,2,FALSE)</f>
        <v>05.06X07.81</v>
      </c>
      <c r="J12" s="355" t="str">
        <f>VLOOKUP(B12,GM!$A$3:$B$1054,2,FALSE)</f>
        <v>23.00X33.00</v>
      </c>
      <c r="P12" s="355"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(Code+[TextSIZE]+convert(nvarchar,[UPS/Form])+convert(nvarchar,[Ups/BdgForm])+TitleSize)=('*11018*010581616*01028')) Print 'Finish Size Exist' ELSE Insert Into FinishSizeChild VALUES ('*11018','*01058','16','16','*01028') ELSE Print 'Titlt Size Not Exist' Else Print 'Text Size Not Exist'</v>
      </c>
    </row>
    <row r="13" spans="1:64">
      <c r="A13" s="427" t="str">
        <f>VLOOKUP(F13,GM!$N$3:$O$1055,2,FALSE)</f>
        <v>*11019</v>
      </c>
      <c r="B13" s="427" t="str">
        <f>VLOOKUP(G13,GM!$N$3:$O$1055,2,FALSE)</f>
        <v>*01056</v>
      </c>
      <c r="C13" s="429">
        <v>16</v>
      </c>
      <c r="D13" s="430">
        <v>16</v>
      </c>
      <c r="E13" s="427" t="str">
        <f>VLOOKUP(H13,GM!$N$3:$O$1055,2,FALSE)</f>
        <v>*01028</v>
      </c>
      <c r="F13" s="241" t="s">
        <v>2141</v>
      </c>
      <c r="G13" s="241" t="s">
        <v>2108</v>
      </c>
      <c r="H13" s="347" t="s">
        <v>2095</v>
      </c>
      <c r="I13" s="355" t="str">
        <f>VLOOKUP(A13,GM!$A$3:$B$1054,2,FALSE)</f>
        <v>05.25X08.00</v>
      </c>
      <c r="J13" s="355" t="str">
        <f>VLOOKUP(B13,GM!$A$3:$B$1054,2,FALSE)</f>
        <v>22.00X34.00</v>
      </c>
      <c r="P13" s="355" t="str">
        <f t="shared" si="0"/>
        <v xml:space="preserve">   cnDatabase.Execute  "IF EXISTS (SELECT *FROM GeneralMaster WHERE Code='*01056') IF EXISTS (SELECT *FROM GeneralMaster WHERE Code='*01028') IF EXISTS (Select Code+[TextSIZE]+convert(nvarchar,[UPS/Form])+convert(nvarchar,[Ups/BdgForm])+TitleSize As FSIZE From FinishSizeChild Where (Code+[TextSIZE]+convert(nvarchar,[UPS/Form])+convert(nvarchar,[Ups/BdgForm])+TitleSize)=('*11019*010561616*01028')) Print 'Finish Size Exist' ELSE Insert Into FinishSizeChild VALUES ('*11019','*01056','16','16','*01028') ELSE Print 'Titlt Size Not Exist' Else Print 'Text Size Not Exist'</v>
      </c>
    </row>
    <row r="14" spans="1:64">
      <c r="A14" s="427" t="str">
        <f>VLOOKUP(F14,GM!$N$3:$O$1055,2,FALSE)</f>
        <v>*11020</v>
      </c>
      <c r="B14" s="427" t="str">
        <f>VLOOKUP(G14,GM!$N$3:$O$1055,2,FALSE)</f>
        <v>*01028</v>
      </c>
      <c r="C14" s="429">
        <v>8</v>
      </c>
      <c r="D14" s="430">
        <v>16</v>
      </c>
      <c r="E14" s="427" t="str">
        <f>VLOOKUP(H14,GM!$N$3:$O$1055,2,FALSE)</f>
        <v>*01028</v>
      </c>
      <c r="F14" s="241" t="s">
        <v>2142</v>
      </c>
      <c r="G14" s="241" t="s">
        <v>2095</v>
      </c>
      <c r="H14" s="347" t="s">
        <v>2095</v>
      </c>
      <c r="I14" s="355" t="str">
        <f>VLOOKUP(A14,GM!$A$3:$B$1054,2,FALSE)</f>
        <v>05.50X08.50</v>
      </c>
      <c r="J14" s="355" t="str">
        <f>VLOOKUP(B14,GM!$A$3:$B$1054,2,FALSE)</f>
        <v>18.00X23.00</v>
      </c>
      <c r="P14" s="355"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(Code+[TextSIZE]+convert(nvarchar,[UPS/Form])+convert(nvarchar,[Ups/BdgForm])+TitleSize)=('*11020*01028816*01028')) Print 'Finish Size Exist' ELSE Insert Into FinishSizeChild VALUES ('*11020','*01028','8','16','*01028') ELSE Print 'Titlt Size Not Exist' Else Print 'Text Size Not Exist'</v>
      </c>
    </row>
    <row r="15" spans="1:64">
      <c r="A15" s="427" t="str">
        <f>VLOOKUP(F15,GM!$N$3:$O$1055,2,FALSE)</f>
        <v>*11020</v>
      </c>
      <c r="B15" s="427" t="str">
        <f>VLOOKUP(G15,GM!$N$3:$O$1055,2,FALSE)</f>
        <v>*01060</v>
      </c>
      <c r="C15" s="429">
        <v>16</v>
      </c>
      <c r="D15" s="430">
        <v>16</v>
      </c>
      <c r="E15" s="427" t="str">
        <f>VLOOKUP(H15,GM!$N$3:$O$1055,2,FALSE)</f>
        <v>*01028</v>
      </c>
      <c r="F15" s="241" t="s">
        <v>2142</v>
      </c>
      <c r="G15" s="241" t="s">
        <v>2110</v>
      </c>
      <c r="H15" s="347" t="s">
        <v>2095</v>
      </c>
      <c r="I15" s="355" t="str">
        <f>VLOOKUP(A15,GM!$A$3:$B$1054,2,FALSE)</f>
        <v>05.50X08.50</v>
      </c>
      <c r="J15" s="355" t="str">
        <f>VLOOKUP(B15,GM!$A$3:$B$1054,2,FALSE)</f>
        <v>23.00X36.00</v>
      </c>
      <c r="P15"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(Code+[TextSIZE]+convert(nvarchar,[UPS/Form])+convert(nvarchar,[Ups/BdgForm])+TitleSize)=('*11020*010601616*01028')) Print 'Finish Size Exist' ELSE Insert Into FinishSizeChild VALUES ('*11020','*01060','16','16','*01028') ELSE Print 'Titlt Size Not Exist' Else Print 'Text Size Not Exist'</v>
      </c>
    </row>
    <row r="16" spans="1:64">
      <c r="A16" s="427" t="str">
        <f>VLOOKUP(F16,GM!$N$3:$O$1055,2,FALSE)</f>
        <v>*11021</v>
      </c>
      <c r="B16" s="427" t="str">
        <f>VLOOKUP(G16,GM!$N$3:$O$1055,2,FALSE)</f>
        <v>*01067</v>
      </c>
      <c r="C16" s="429">
        <v>16</v>
      </c>
      <c r="D16" s="430">
        <v>16</v>
      </c>
      <c r="E16" s="427" t="str">
        <f>VLOOKUP(H16,GM!$N$3:$O$1055,2,FALSE)</f>
        <v>*01031</v>
      </c>
      <c r="F16" s="241" t="s">
        <v>2143</v>
      </c>
      <c r="G16" s="241" t="s">
        <v>2113</v>
      </c>
      <c r="H16" s="347" t="s">
        <v>2097</v>
      </c>
      <c r="I16" s="355" t="str">
        <f>VLOOKUP(A16,GM!$A$3:$B$1054,2,FALSE)</f>
        <v>05.83X08.27</v>
      </c>
      <c r="J16" s="355" t="str">
        <f>VLOOKUP(B16,GM!$A$3:$B$1054,2,FALSE)</f>
        <v>25.00X36.00</v>
      </c>
      <c r="P16"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(Code+[TextSIZE]+convert(nvarchar,[UPS/Form])+convert(nvarchar,[Ups/BdgForm])+TitleSize)=('*11021*010671616*01031')) Print 'Finish Size Exist' ELSE Insert Into FinishSizeChild VALUES ('*11021','*01067','16','16','*01031') ELSE Print 'Titlt Size Not Exist' Else Print 'Text Size Not Exist'</v>
      </c>
    </row>
    <row r="17" spans="1:16">
      <c r="A17" s="427" t="str">
        <f>VLOOKUP(F17,GM!$N$3:$O$1055,2,FALSE)</f>
        <v>*11033</v>
      </c>
      <c r="B17" s="427" t="str">
        <f>VLOOKUP(G17,GM!$N$3:$O$1055,2,FALSE)</f>
        <v>*01039</v>
      </c>
      <c r="C17" s="429">
        <v>8</v>
      </c>
      <c r="D17" s="430">
        <v>16</v>
      </c>
      <c r="E17" s="427" t="str">
        <f>VLOOKUP(H17,GM!$N$3:$O$1055,2,FALSE)</f>
        <v>*01017</v>
      </c>
      <c r="F17" s="241" t="s">
        <v>2155</v>
      </c>
      <c r="G17" s="241" t="s">
        <v>2101</v>
      </c>
      <c r="H17" s="347" t="s">
        <v>2091</v>
      </c>
      <c r="I17" s="355" t="str">
        <f>VLOOKUP(A17,GM!$A$3:$B$1054,2,FALSE)</f>
        <v>07.25X09.50</v>
      </c>
      <c r="J17" s="355" t="str">
        <f>VLOOKUP(B17,GM!$A$3:$B$1054,2,FALSE)</f>
        <v>20.00X30.00</v>
      </c>
      <c r="P17"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(Code+[TextSIZE]+convert(nvarchar,[UPS/Form])+convert(nvarchar,[Ups/BdgForm])+TitleSize)=('*11033*01039816*01017')) Print 'Finish Size Exist' ELSE Insert Into FinishSizeChild VALUES ('*11033','*01039','8','16','*01017') ELSE Print 'Titlt Size Not Exist' Else Print 'Text Size Not Exist'</v>
      </c>
    </row>
    <row r="18" spans="1:16">
      <c r="A18" s="427" t="str">
        <f>VLOOKUP(F18,GM!$N$3:$O$1055,2,FALSE)</f>
        <v>*11023</v>
      </c>
      <c r="B18" s="427" t="str">
        <f>VLOOKUP(G18,GM!$N$3:$O$1055,2,FALSE)</f>
        <v>*01031</v>
      </c>
      <c r="C18" s="429">
        <v>8</v>
      </c>
      <c r="D18" s="430">
        <v>16</v>
      </c>
      <c r="E18" s="427" t="str">
        <f>VLOOKUP(H18,GM!$N$3:$O$1055,2,FALSE)</f>
        <v>*01031</v>
      </c>
      <c r="F18" s="241" t="s">
        <v>2145</v>
      </c>
      <c r="G18" s="241" t="s">
        <v>2097</v>
      </c>
      <c r="H18" s="347" t="s">
        <v>2097</v>
      </c>
      <c r="I18" s="355" t="str">
        <f>VLOOKUP(A18,GM!$A$3:$B$1054,2,FALSE)</f>
        <v>06.00X08.50</v>
      </c>
      <c r="J18" s="355" t="str">
        <f>VLOOKUP(B18,GM!$A$3:$B$1054,2,FALSE)</f>
        <v>18.00X25.00</v>
      </c>
      <c r="P18" s="355" t="str">
        <f t="shared" si="0"/>
        <v xml:space="preserve">   cnDatabase.Execute  "IF EXISTS (SELECT *FROM GeneralMaster WHERE Code='*01031') IF EXISTS (SELECT *FROM GeneralMaster WHERE Code='*01031') IF EXISTS (Select Code+[TextSIZE]+convert(nvarchar,[UPS/Form])+convert(nvarchar,[Ups/BdgForm])+TitleSize As FSIZE From FinishSizeChild Where (Code+[TextSIZE]+convert(nvarchar,[UPS/Form])+convert(nvarchar,[Ups/BdgForm])+TitleSize)=('*11023*01031816*01031')) Print 'Finish Size Exist' ELSE Insert Into FinishSizeChild VALUES ('*11023','*01031','8','16','*01031') ELSE Print 'Titlt Size Not Exist' Else Print 'Text Size Not Exist'</v>
      </c>
    </row>
    <row r="19" spans="1:16">
      <c r="A19" s="427" t="str">
        <f>VLOOKUP(F19,GM!$N$3:$O$1055,2,FALSE)</f>
        <v>*11023</v>
      </c>
      <c r="B19" s="427" t="str">
        <f>VLOOKUP(G19,GM!$N$3:$O$1055,2,FALSE)</f>
        <v>*01067</v>
      </c>
      <c r="C19" s="429">
        <v>16</v>
      </c>
      <c r="D19" s="430">
        <v>16</v>
      </c>
      <c r="E19" s="427" t="str">
        <f>VLOOKUP(H19,GM!$N$3:$O$1055,2,FALSE)</f>
        <v>*01031</v>
      </c>
      <c r="F19" s="241" t="s">
        <v>2145</v>
      </c>
      <c r="G19" s="241" t="s">
        <v>2113</v>
      </c>
      <c r="H19" s="347" t="s">
        <v>2097</v>
      </c>
      <c r="I19" s="355" t="str">
        <f>VLOOKUP(A19,GM!$A$3:$B$1054,2,FALSE)</f>
        <v>06.00X08.50</v>
      </c>
      <c r="J19" s="355" t="str">
        <f>VLOOKUP(B19,GM!$A$3:$B$1054,2,FALSE)</f>
        <v>25.00X36.00</v>
      </c>
      <c r="P19"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(Code+[TextSIZE]+convert(nvarchar,[UPS/Form])+convert(nvarchar,[Ups/BdgForm])+TitleSize)=('*11023*010671616*01031')) Print 'Finish Size Exist' ELSE Insert Into FinishSizeChild VALUES ('*11023','*01067','16','16','*01031') ELSE Print 'Titlt Size Not Exist' Else Print 'Text Size Not Exist'</v>
      </c>
    </row>
    <row r="20" spans="1:16">
      <c r="A20" s="427" t="str">
        <f>VLOOKUP(F20,GM!$N$3:$O$1055,2,FALSE)</f>
        <v>*11024</v>
      </c>
      <c r="B20" s="427" t="str">
        <f>VLOOKUP(G20,GM!$N$3:$O$1055,2,FALSE)</f>
        <v>*01033</v>
      </c>
      <c r="C20" s="429">
        <v>8</v>
      </c>
      <c r="D20" s="430">
        <v>16</v>
      </c>
      <c r="E20" s="427" t="str">
        <f>VLOOKUP(H20,GM!$N$3:$O$1055,2,FALSE)</f>
        <v>*01033</v>
      </c>
      <c r="F20" s="241" t="s">
        <v>2146</v>
      </c>
      <c r="G20" s="241" t="s">
        <v>2098</v>
      </c>
      <c r="H20" s="347" t="s">
        <v>2098</v>
      </c>
      <c r="I20" s="355" t="str">
        <f>VLOOKUP(A20,GM!$A$3:$B$1054,2,FALSE)</f>
        <v>06.00X09.00</v>
      </c>
      <c r="J20" s="355" t="str">
        <f>VLOOKUP(B20,GM!$A$3:$B$1054,2,FALSE)</f>
        <v>19.00X25.00</v>
      </c>
      <c r="P20" s="355" t="str">
        <f t="shared" si="0"/>
        <v xml:space="preserve">   cnDatabase.Execute  "IF EXISTS (SELECT *FROM GeneralMaster WHERE Code='*01033') IF EXISTS (SELECT *FROM GeneralMaster WHERE Code='*01033') IF EXISTS (Select Code+[TextSIZE]+convert(nvarchar,[UPS/Form])+convert(nvarchar,[Ups/BdgForm])+TitleSize As FSIZE From FinishSizeChild Where (Code+[TextSIZE]+convert(nvarchar,[UPS/Form])+convert(nvarchar,[Ups/BdgForm])+TitleSize)=('*11024*01033816*01033')) Print 'Finish Size Exist' ELSE Insert Into FinishSizeChild VALUES ('*11024','*01033','8','16','*01033') ELSE Print 'Titlt Size Not Exist' Else Print 'Text Size Not Exist'</v>
      </c>
    </row>
    <row r="21" spans="1:16">
      <c r="A21" s="427" t="str">
        <f>VLOOKUP(F21,GM!$N$3:$O$1055,2,FALSE)</f>
        <v>*11024</v>
      </c>
      <c r="B21" s="427" t="str">
        <f>VLOOKUP(G21,GM!$N$3:$O$1055,2,FALSE)</f>
        <v>*01068</v>
      </c>
      <c r="C21" s="429">
        <v>16</v>
      </c>
      <c r="D21" s="430">
        <v>16</v>
      </c>
      <c r="E21" s="427" t="str">
        <f>VLOOKUP(H21,GM!$N$3:$O$1055,2,FALSE)</f>
        <v>*01033</v>
      </c>
      <c r="F21" s="241" t="s">
        <v>2146</v>
      </c>
      <c r="G21" s="241" t="s">
        <v>2114</v>
      </c>
      <c r="H21" s="347" t="s">
        <v>2098</v>
      </c>
      <c r="I21" s="355" t="str">
        <f>VLOOKUP(A21,GM!$A$3:$B$1054,2,FALSE)</f>
        <v>06.00X09.00</v>
      </c>
      <c r="J21" s="355" t="str">
        <f>VLOOKUP(B21,GM!$A$3:$B$1054,2,FALSE)</f>
        <v>25.00X38.00</v>
      </c>
      <c r="P21" s="355" t="str">
        <f t="shared" si="0"/>
        <v xml:space="preserve">   cnDatabase.Execute  "IF EXISTS (SELECT *FROM GeneralMaster WHERE Code='*01068') IF EXISTS (SELECT *FROM GeneralMaster WHERE Code='*01033') IF EXISTS (Select Code+[TextSIZE]+convert(nvarchar,[UPS/Form])+convert(nvarchar,[Ups/BdgForm])+TitleSize As FSIZE From FinishSizeChild Where (Code+[TextSIZE]+convert(nvarchar,[UPS/Form])+convert(nvarchar,[Ups/BdgForm])+TitleSize)=('*11024*010681616*01033')) Print 'Finish Size Exist' ELSE Insert Into FinishSizeChild VALUES ('*11024','*01068','16','16','*01033') ELSE Print 'Titlt Size Not Exist' Else Print 'Text Size Not Exist'</v>
      </c>
    </row>
    <row r="22" spans="1:16">
      <c r="A22" s="427" t="str">
        <f>VLOOKUP(F22,GM!$N$3:$O$1055,2,FALSE)</f>
        <v>*11025</v>
      </c>
      <c r="B22" s="427" t="str">
        <f>VLOOKUP(G22,GM!$N$3:$O$1055,2,FALSE)</f>
        <v>*01068</v>
      </c>
      <c r="C22" s="429">
        <v>16</v>
      </c>
      <c r="D22" s="430">
        <v>16</v>
      </c>
      <c r="E22" s="427" t="str">
        <f>VLOOKUP(H22,GM!$N$3:$O$1055,2,FALSE)</f>
        <v>*01017</v>
      </c>
      <c r="F22" s="241" t="s">
        <v>2147</v>
      </c>
      <c r="G22" s="241" t="s">
        <v>2114</v>
      </c>
      <c r="H22" s="347" t="s">
        <v>2091</v>
      </c>
      <c r="I22" s="355" t="str">
        <f>VLOOKUP(A22,GM!$A$3:$B$1054,2,FALSE)</f>
        <v>06.14X09.21</v>
      </c>
      <c r="J22" s="355" t="str">
        <f>VLOOKUP(B22,GM!$A$3:$B$1054,2,FALSE)</f>
        <v>25.00X38.00</v>
      </c>
      <c r="P22" s="355" t="str">
        <f t="shared" si="0"/>
        <v xml:space="preserve">   cnDatabase.Execute  "IF EXISTS (SELECT *FROM GeneralMaster WHERE Code='*01068') IF EXISTS (SELECT *FROM GeneralMaster WHERE Code='*01017') IF EXISTS (Select Code+[TextSIZE]+convert(nvarchar,[UPS/Form])+convert(nvarchar,[Ups/BdgForm])+TitleSize As FSIZE From FinishSizeChild Where (Code+[TextSIZE]+convert(nvarchar,[UPS/Form])+convert(nvarchar,[Ups/BdgForm])+TitleSize)=('*11025*010681616*01017')) Print 'Finish Size Exist' ELSE Insert Into FinishSizeChild VALUES ('*11025','*01068','16','16','*01017') ELSE Print 'Titlt Size Not Exist' Else Print 'Text Size Not Exist'</v>
      </c>
    </row>
    <row r="23" spans="1:16">
      <c r="A23" s="427" t="str">
        <f>VLOOKUP(F23,GM!$N$3:$O$1055,2,FALSE)</f>
        <v>*11026</v>
      </c>
      <c r="B23" s="427" t="str">
        <f>VLOOKUP(G23,GM!$N$3:$O$1055,2,FALSE)</f>
        <v>*01037</v>
      </c>
      <c r="C23" s="429">
        <v>8</v>
      </c>
      <c r="D23" s="430">
        <v>16</v>
      </c>
      <c r="E23" s="427" t="str">
        <f>VLOOKUP(H23,GM!$N$3:$O$1055,2,FALSE)</f>
        <v>*01017</v>
      </c>
      <c r="F23" s="241" t="s">
        <v>2148</v>
      </c>
      <c r="G23" s="241" t="s">
        <v>2099</v>
      </c>
      <c r="H23" s="347" t="s">
        <v>2091</v>
      </c>
      <c r="I23" s="355" t="str">
        <f>VLOOKUP(A23,GM!$A$3:$B$1054,2,FALSE)</f>
        <v>06.25X09.50</v>
      </c>
      <c r="J23" s="355" t="str">
        <f>VLOOKUP(B23,GM!$A$3:$B$1054,2,FALSE)</f>
        <v>20.00X26.00</v>
      </c>
      <c r="P23" s="355" t="str">
        <f t="shared" si="0"/>
        <v xml:space="preserve">   cnDatabase.Execute  "IF EXISTS (SELECT *FROM GeneralMaster WHERE Code='*01037') IF EXISTS (SELECT *FROM GeneralMaster WHERE Code='*01017') IF EXISTS (Select Code+[TextSIZE]+convert(nvarchar,[UPS/Form])+convert(nvarchar,[Ups/BdgForm])+TitleSize As FSIZE From FinishSizeChild Where (Code+[TextSIZE]+convert(nvarchar,[UPS/Form])+convert(nvarchar,[Ups/BdgForm])+TitleSize)=('*11026*01037816*01017')) Print 'Finish Size Exist' ELSE Insert Into FinishSizeChild VALUES ('*11026','*01037','8','16','*01017') ELSE Print 'Titlt Size Not Exist' Else Print 'Text Size Not Exist'</v>
      </c>
    </row>
    <row r="24" spans="1:16">
      <c r="A24" s="427" t="str">
        <f>VLOOKUP(F24,GM!$N$3:$O$1055,2,FALSE)</f>
        <v>*11026</v>
      </c>
      <c r="B24" s="427" t="str">
        <f>VLOOKUP(G24,GM!$N$3:$O$1055,2,FALSE)</f>
        <v>*01070</v>
      </c>
      <c r="C24" s="429">
        <v>16</v>
      </c>
      <c r="D24" s="430">
        <v>16</v>
      </c>
      <c r="E24" s="427" t="str">
        <f>VLOOKUP(H24,GM!$N$3:$O$1055,2,FALSE)</f>
        <v>*01017</v>
      </c>
      <c r="F24" s="241" t="s">
        <v>2148</v>
      </c>
      <c r="G24" s="241" t="s">
        <v>2115</v>
      </c>
      <c r="H24" s="347" t="s">
        <v>2091</v>
      </c>
      <c r="I24" s="355" t="str">
        <f>VLOOKUP(A24,GM!$A$3:$B$1054,2,FALSE)</f>
        <v>06.25X09.50</v>
      </c>
      <c r="J24" s="355" t="str">
        <f>VLOOKUP(B24,GM!$A$3:$B$1054,2,FALSE)</f>
        <v>26.00X40.00</v>
      </c>
      <c r="P24"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(Code+[TextSIZE]+convert(nvarchar,[UPS/Form])+convert(nvarchar,[Ups/BdgForm])+TitleSize)=('*11026*010701616*01017')) Print 'Finish Size Exist' ELSE Insert Into FinishSizeChild VALUES ('*11026','*01070','16','16','*01017') ELSE Print 'Titlt Size Not Exist' Else Print 'Text Size Not Exist'</v>
      </c>
    </row>
    <row r="25" spans="1:16">
      <c r="A25" s="427" t="str">
        <f>VLOOKUP(F25,GM!$N$3:$O$1055,2,FALSE)</f>
        <v>*11027</v>
      </c>
      <c r="B25" s="427" t="str">
        <f>VLOOKUP(G25,GM!$N$3:$O$1055,2,FALSE)</f>
        <v>*01054</v>
      </c>
      <c r="C25" s="429">
        <v>8</v>
      </c>
      <c r="D25" s="430">
        <v>16</v>
      </c>
      <c r="E25" s="427" t="str">
        <f>VLOOKUP(H25,GM!$N$3:$O$1055,2,FALSE)</f>
        <v>*01017</v>
      </c>
      <c r="F25" s="241" t="s">
        <v>2149</v>
      </c>
      <c r="G25" s="241" t="s">
        <v>2106</v>
      </c>
      <c r="H25" s="347" t="s">
        <v>2091</v>
      </c>
      <c r="I25" s="355" t="str">
        <f>VLOOKUP(A25,GM!$A$3:$B$1054,2,FALSE)</f>
        <v>06.63X10.25</v>
      </c>
      <c r="J25" s="355" t="str">
        <f>VLOOKUP(B25,GM!$A$3:$B$1054,2,FALSE)</f>
        <v>22.00X28.00</v>
      </c>
      <c r="P25" s="355" t="str">
        <f t="shared" si="0"/>
        <v xml:space="preserve">   cnDatabase.Execute  "IF EXISTS (SELECT *FROM GeneralMaster WHERE Code='*01054') IF EXISTS (SELECT *FROM GeneralMaster WHERE Code='*01017') IF EXISTS (Select Code+[TextSIZE]+convert(nvarchar,[UPS/Form])+convert(nvarchar,[Ups/BdgForm])+TitleSize As FSIZE From FinishSizeChild Where (Code+[TextSIZE]+convert(nvarchar,[UPS/Form])+convert(nvarchar,[Ups/BdgForm])+TitleSize)=('*11027*01054816*01017')) Print 'Finish Size Exist' ELSE Insert Into FinishSizeChild VALUES ('*11027','*01054','8','16','*01017') ELSE Print 'Titlt Size Not Exist' Else Print 'Text Size Not Exist'</v>
      </c>
    </row>
    <row r="26" spans="1:16">
      <c r="A26" s="427" t="str">
        <f>VLOOKUP(F26,GM!$N$3:$O$1055,2,FALSE)</f>
        <v>*11028</v>
      </c>
      <c r="B26" s="427" t="str">
        <f>VLOOKUP(G26,GM!$N$3:$O$1055,2,FALSE)</f>
        <v>*01072</v>
      </c>
      <c r="C26" s="429">
        <v>16</v>
      </c>
      <c r="D26" s="430">
        <v>16</v>
      </c>
      <c r="E26" s="427" t="str">
        <f>VLOOKUP(H26,GM!$N$3:$O$1055,2,FALSE)</f>
        <v>*01017</v>
      </c>
      <c r="F26" s="241" t="s">
        <v>2150</v>
      </c>
      <c r="G26" s="241" t="s">
        <v>2116</v>
      </c>
      <c r="H26" s="347" t="s">
        <v>2091</v>
      </c>
      <c r="I26" s="355" t="str">
        <f>VLOOKUP(A26,GM!$A$3:$B$1054,2,FALSE)</f>
        <v>06.69X09.61</v>
      </c>
      <c r="J26" s="355" t="str">
        <f>VLOOKUP(B26,GM!$A$3:$B$1054,2,FALSE)</f>
        <v>28.00X40.00</v>
      </c>
      <c r="P26"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(Code+[TextSIZE]+convert(nvarchar,[UPS/Form])+convert(nvarchar,[Ups/BdgForm])+TitleSize)=('*11028*010721616*01017')) Print 'Finish Size Exist' ELSE Insert Into FinishSizeChild VALUES ('*11028','*01072','16','16','*01017') ELSE Print 'Titlt Size Not Exist' Else Print 'Text Size Not Exist'</v>
      </c>
    </row>
    <row r="27" spans="1:16">
      <c r="A27" s="427" t="str">
        <f>VLOOKUP(F27,GM!$N$3:$O$1055,2,FALSE)</f>
        <v>*11029</v>
      </c>
      <c r="B27" s="427" t="str">
        <f>VLOOKUP(G27,GM!$N$3:$O$1055,2,FALSE)</f>
        <v>*01038</v>
      </c>
      <c r="C27" s="429">
        <v>8</v>
      </c>
      <c r="D27" s="430">
        <v>16</v>
      </c>
      <c r="E27" s="427" t="str">
        <f>VLOOKUP(H27,GM!$N$3:$O$1055,2,FALSE)</f>
        <v>*01017</v>
      </c>
      <c r="F27" s="241" t="s">
        <v>2151</v>
      </c>
      <c r="G27" s="241" t="s">
        <v>2100</v>
      </c>
      <c r="H27" s="347" t="s">
        <v>2091</v>
      </c>
      <c r="I27" s="355" t="str">
        <f>VLOOKUP(A27,GM!$A$3:$B$1054,2,FALSE)</f>
        <v>06.75X09.50</v>
      </c>
      <c r="J27" s="355" t="str">
        <f>VLOOKUP(B27,GM!$A$3:$B$1054,2,FALSE)</f>
        <v>20.00X28.00</v>
      </c>
      <c r="P27" s="355" t="str">
        <f t="shared" si="0"/>
        <v xml:space="preserve">   cnDatabase.Execute  "IF EXISTS (SELECT *FROM GeneralMaster WHERE Code='*01038') IF EXISTS (SELECT *FROM GeneralMaster WHERE Code='*01017') IF EXISTS (Select Code+[TextSIZE]+convert(nvarchar,[UPS/Form])+convert(nvarchar,[Ups/BdgForm])+TitleSize As FSIZE From FinishSizeChild Where (Code+[TextSIZE]+convert(nvarchar,[UPS/Form])+convert(nvarchar,[Ups/BdgForm])+TitleSize)=('*11029*01038816*01017')) Print 'Finish Size Exist' ELSE Insert Into FinishSizeChild VALUES ('*11029','*01038','8','16','*01017') ELSE Print 'Titlt Size Not Exist' Else Print 'Text Size Not Exist'</v>
      </c>
    </row>
    <row r="28" spans="1:16">
      <c r="A28" s="427" t="str">
        <f>VLOOKUP(F28,GM!$N$3:$O$1055,2,FALSE)</f>
        <v>*11029</v>
      </c>
      <c r="B28" s="427" t="str">
        <f>VLOOKUP(G28,GM!$N$3:$O$1055,2,FALSE)</f>
        <v>*01072</v>
      </c>
      <c r="C28" s="429">
        <v>16</v>
      </c>
      <c r="D28" s="430">
        <v>16</v>
      </c>
      <c r="E28" s="427" t="str">
        <f>VLOOKUP(H28,GM!$N$3:$O$1055,2,FALSE)</f>
        <v>*01017</v>
      </c>
      <c r="F28" s="241" t="s">
        <v>2151</v>
      </c>
      <c r="G28" s="241" t="s">
        <v>2116</v>
      </c>
      <c r="H28" s="347" t="s">
        <v>2091</v>
      </c>
      <c r="I28" s="355" t="str">
        <f>VLOOKUP(A28,GM!$A$3:$B$1054,2,FALSE)</f>
        <v>06.75X09.50</v>
      </c>
      <c r="J28" s="355" t="str">
        <f>VLOOKUP(B28,GM!$A$3:$B$1054,2,FALSE)</f>
        <v>28.00X40.00</v>
      </c>
      <c r="P28"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(Code+[TextSIZE]+convert(nvarchar,[UPS/Form])+convert(nvarchar,[Ups/BdgForm])+TitleSize)=('*11029*010721616*01017')) Print 'Finish Size Exist' ELSE Insert Into FinishSizeChild VALUES ('*11029','*01072','16','16','*01017') ELSE Print 'Titlt Size Not Exist' Else Print 'Text Size Not Exist'</v>
      </c>
    </row>
    <row r="29" spans="1:16">
      <c r="A29" s="427" t="str">
        <f>VLOOKUP(F29,GM!$N$3:$O$1055,2,FALSE)</f>
        <v>*11030</v>
      </c>
      <c r="B29" s="427" t="str">
        <f>VLOOKUP(G29,GM!$N$3:$O$1055,2,FALSE)</f>
        <v>*01055</v>
      </c>
      <c r="C29" s="429">
        <v>12</v>
      </c>
      <c r="D29" s="430">
        <v>24</v>
      </c>
      <c r="E29" s="427" t="str">
        <f>VLOOKUP(H29,GM!$N$3:$O$1055,2,FALSE)</f>
        <v>*01028</v>
      </c>
      <c r="F29" s="241" t="s">
        <v>2152</v>
      </c>
      <c r="G29" s="241" t="s">
        <v>2107</v>
      </c>
      <c r="H29" s="347" t="s">
        <v>2095</v>
      </c>
      <c r="I29" s="355" t="str">
        <f>VLOOKUP(A29,GM!$A$3:$B$1054,2,FALSE)</f>
        <v>07.00X07.00</v>
      </c>
      <c r="J29" s="355" t="str">
        <f>VLOOKUP(B29,GM!$A$3:$B$1054,2,FALSE)</f>
        <v>22.00X32.00</v>
      </c>
      <c r="P29"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(Code+[TextSIZE]+convert(nvarchar,[UPS/Form])+convert(nvarchar,[Ups/BdgForm])+TitleSize)=('*11030*010551224*01028')) Print 'Finish Size Exist' ELSE Insert Into FinishSizeChild VALUES ('*11030','*01055','12','24','*01028') ELSE Print 'Titlt Size Not Exist' Else Print 'Text Size Not Exist'</v>
      </c>
    </row>
    <row r="30" spans="1:16">
      <c r="A30" s="427" t="str">
        <f>VLOOKUP(F30,GM!$N$3:$O$1055,2,FALSE)</f>
        <v>*11031</v>
      </c>
      <c r="B30" s="427" t="str">
        <f>VLOOKUP(G30,GM!$N$3:$O$1055,2,FALSE)</f>
        <v>*01039</v>
      </c>
      <c r="C30" s="429">
        <v>8</v>
      </c>
      <c r="D30" s="430">
        <v>16</v>
      </c>
      <c r="E30" s="427" t="str">
        <f>VLOOKUP(H30,GM!$N$3:$O$1055,2,FALSE)</f>
        <v>*01017</v>
      </c>
      <c r="F30" s="241" t="s">
        <v>2153</v>
      </c>
      <c r="G30" s="241" t="s">
        <v>2101</v>
      </c>
      <c r="H30" s="347" t="s">
        <v>2091</v>
      </c>
      <c r="I30" s="355" t="str">
        <f>VLOOKUP(A30,GM!$A$3:$B$1054,2,FALSE)</f>
        <v>07.00X09.00</v>
      </c>
      <c r="J30" s="355" t="str">
        <f>VLOOKUP(B30,GM!$A$3:$B$1054,2,FALSE)</f>
        <v>20.00X30.00</v>
      </c>
      <c r="P30"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(Code+[TextSIZE]+convert(nvarchar,[UPS/Form])+convert(nvarchar,[Ups/BdgForm])+TitleSize)=('*11031*01039816*01017')) Print 'Finish Size Exist' ELSE Insert Into FinishSizeChild VALUES ('*11031','*01039','8','16','*01017') ELSE Print 'Titlt Size Not Exist' Else Print 'Text Size Not Exist'</v>
      </c>
    </row>
    <row r="31" spans="1:16">
      <c r="A31" s="427" t="str">
        <f>VLOOKUP(F31,GM!$N$3:$O$1055,2,FALSE)</f>
        <v>*11032</v>
      </c>
      <c r="B31" s="427" t="str">
        <f>VLOOKUP(G31,GM!$N$3:$O$1055,2,FALSE)</f>
        <v>*01046</v>
      </c>
      <c r="C31" s="429">
        <v>8</v>
      </c>
      <c r="D31" s="430">
        <v>16</v>
      </c>
      <c r="E31" s="427" t="str">
        <f>VLOOKUP(H31,GM!$N$3:$O$1055,2,FALSE)</f>
        <v>*01017</v>
      </c>
      <c r="F31" s="241" t="s">
        <v>2154</v>
      </c>
      <c r="G31" s="241" t="s">
        <v>2102</v>
      </c>
      <c r="H31" s="347" t="s">
        <v>2091</v>
      </c>
      <c r="I31" s="355" t="str">
        <f>VLOOKUP(A31,GM!$A$3:$B$1054,2,FALSE)</f>
        <v>07.00X10.00</v>
      </c>
      <c r="J31" s="355" t="str">
        <f>VLOOKUP(B31,GM!$A$3:$B$1054,2,FALSE)</f>
        <v>21.00X30.00</v>
      </c>
      <c r="P31" s="355" t="str">
        <f t="shared" si="0"/>
        <v xml:space="preserve">   cnDatabase.Execute  "IF EXISTS (SELECT *FROM GeneralMaster WHERE Code='*01046') IF EXISTS (SELECT *FROM GeneralMaster WHERE Code='*01017') IF EXISTS (Select Code+[TextSIZE]+convert(nvarchar,[UPS/Form])+convert(nvarchar,[Ups/BdgForm])+TitleSize As FSIZE From FinishSizeChild Where (Code+[TextSIZE]+convert(nvarchar,[UPS/Form])+convert(nvarchar,[Ups/BdgForm])+TitleSize)=('*11032*01046816*01017')) Print 'Finish Size Exist' ELSE Insert Into FinishSizeChild VALUES ('*11032','*01046','8','16','*01017') ELSE Print 'Titlt Size Not Exist' Else Print 'Text Size Not Exist'</v>
      </c>
    </row>
    <row r="32" spans="1:16">
      <c r="A32" s="427" t="str">
        <f>VLOOKUP(F32,GM!$N$3:$O$1055,2,FALSE)</f>
        <v>*11034</v>
      </c>
      <c r="B32" s="427" t="str">
        <f>VLOOKUP(G32,GM!$N$3:$O$1055,2,FALSE)</f>
        <v>*01048</v>
      </c>
      <c r="C32" s="429">
        <v>8</v>
      </c>
      <c r="D32" s="430">
        <v>16</v>
      </c>
      <c r="E32" s="427" t="str">
        <f>VLOOKUP(H32,GM!$N$3:$O$1055,2,FALSE)</f>
        <v>*01017</v>
      </c>
      <c r="F32" s="241" t="s">
        <v>2156</v>
      </c>
      <c r="G32" s="241" t="s">
        <v>2103</v>
      </c>
      <c r="H32" s="347" t="s">
        <v>2091</v>
      </c>
      <c r="I32" s="355" t="str">
        <f>VLOOKUP(A32,GM!$A$3:$B$1054,2,FALSE)</f>
        <v>07.44X09.69</v>
      </c>
      <c r="J32" s="355" t="str">
        <f>VLOOKUP(B32,GM!$A$3:$B$1054,2,FALSE)</f>
        <v>21.00X31.00</v>
      </c>
      <c r="P32"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(Code+[TextSIZE]+convert(nvarchar,[UPS/Form])+convert(nvarchar,[Ups/BdgForm])+TitleSize)=('*11034*01048816*01017')) Print 'Finish Size Exist' ELSE Insert Into FinishSizeChild VALUES ('*11034','*01048','8','16','*01017') ELSE Print 'Titlt Size Not Exist' Else Print 'Text Size Not Exist'</v>
      </c>
    </row>
    <row r="33" spans="1:16">
      <c r="A33" s="427" t="str">
        <f>VLOOKUP(F33,GM!$N$3:$O$1055,2,FALSE)</f>
        <v>*11035</v>
      </c>
      <c r="B33" s="427" t="str">
        <f>VLOOKUP(G33,GM!$N$3:$O$1055,2,FALSE)</f>
        <v>*01063</v>
      </c>
      <c r="C33" s="429">
        <v>12</v>
      </c>
      <c r="D33" s="430">
        <v>24</v>
      </c>
      <c r="E33" s="427" t="str">
        <f>VLOOKUP(H33,GM!$N$3:$O$1055,2,FALSE)</f>
        <v>*01031</v>
      </c>
      <c r="F33" s="241" t="s">
        <v>2157</v>
      </c>
      <c r="G33" s="241" t="s">
        <v>2111</v>
      </c>
      <c r="H33" s="347" t="s">
        <v>2097</v>
      </c>
      <c r="I33" s="355" t="str">
        <f>VLOOKUP(A33,GM!$A$3:$B$1054,2,FALSE)</f>
        <v>07.50X07.50</v>
      </c>
      <c r="J33" s="355" t="str">
        <f>VLOOKUP(B33,GM!$A$3:$B$1054,2,FALSE)</f>
        <v>24.00X34.00</v>
      </c>
      <c r="P33" s="355"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(Code+[TextSIZE]+convert(nvarchar,[UPS/Form])+convert(nvarchar,[Ups/BdgForm])+TitleSize)=('*11035*010631224*01031')) Print 'Finish Size Exist' ELSE Insert Into FinishSizeChild VALUES ('*11035','*01063','12','24','*01031') ELSE Print 'Titlt Size Not Exist' Else Print 'Text Size Not Exist'</v>
      </c>
    </row>
    <row r="34" spans="1:16">
      <c r="A34" s="427" t="str">
        <f>VLOOKUP(F34,GM!$N$3:$O$1055,2,FALSE)</f>
        <v>*11036</v>
      </c>
      <c r="B34" s="427" t="str">
        <f>VLOOKUP(G34,GM!$N$3:$O$1055,2,FALSE)</f>
        <v>*01048</v>
      </c>
      <c r="C34" s="429">
        <v>8</v>
      </c>
      <c r="D34" s="430">
        <v>16</v>
      </c>
      <c r="E34" s="427" t="str">
        <f>VLOOKUP(H34,GM!$N$3:$O$1055,2,FALSE)</f>
        <v>*01017</v>
      </c>
      <c r="F34" s="241" t="s">
        <v>2158</v>
      </c>
      <c r="G34" s="241" t="s">
        <v>2103</v>
      </c>
      <c r="H34" s="347" t="s">
        <v>2091</v>
      </c>
      <c r="I34" s="355" t="str">
        <f>VLOOKUP(A34,GM!$A$3:$B$1054,2,FALSE)</f>
        <v>07.50X09.25</v>
      </c>
      <c r="J34" s="355" t="str">
        <f>VLOOKUP(B34,GM!$A$3:$B$1054,2,FALSE)</f>
        <v>21.00X31.00</v>
      </c>
      <c r="P34"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(Code+[TextSIZE]+convert(nvarchar,[UPS/Form])+convert(nvarchar,[Ups/BdgForm])+TitleSize)=('*11036*01048816*01017')) Print 'Finish Size Exist' ELSE Insert Into FinishSizeChild VALUES ('*11036','*01048','8','16','*01017') ELSE Print 'Titlt Size Not Exist' Else Print 'Text Size Not Exist'</v>
      </c>
    </row>
    <row r="35" spans="1:16">
      <c r="A35" s="427" t="str">
        <f>VLOOKUP(F35,GM!$N$3:$O$1055,2,FALSE)</f>
        <v>*11037</v>
      </c>
      <c r="B35" s="427" t="str">
        <f>VLOOKUP(G35,GM!$N$3:$O$1055,2,FALSE)</f>
        <v>*01048</v>
      </c>
      <c r="C35" s="429">
        <v>8</v>
      </c>
      <c r="D35" s="430">
        <v>16</v>
      </c>
      <c r="E35" s="427" t="str">
        <f>VLOOKUP(H35,GM!$N$3:$O$1055,2,FALSE)</f>
        <v>*01017</v>
      </c>
      <c r="F35" s="241" t="s">
        <v>2159</v>
      </c>
      <c r="G35" s="241" t="s">
        <v>2103</v>
      </c>
      <c r="H35" s="347" t="s">
        <v>2091</v>
      </c>
      <c r="I35" s="355" t="str">
        <f>VLOOKUP(A35,GM!$A$3:$B$1054,2,FALSE)</f>
        <v>07.50X09.50</v>
      </c>
      <c r="J35" s="355" t="str">
        <f>VLOOKUP(B35,GM!$A$3:$B$1054,2,FALSE)</f>
        <v>21.00X31.00</v>
      </c>
      <c r="P35"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(Code+[TextSIZE]+convert(nvarchar,[UPS/Form])+convert(nvarchar,[Ups/BdgForm])+TitleSize)=('*11037*01048816*01017')) Print 'Finish Size Exist' ELSE Insert Into FinishSizeChild VALUES ('*11037','*01048','8','16','*01017') ELSE Print 'Titlt Size Not Exist' Else Print 'Text Size Not Exist'</v>
      </c>
    </row>
    <row r="36" spans="1:16">
      <c r="A36" s="427" t="str">
        <f>VLOOKUP(F36,GM!$N$3:$O$1055,2,FALSE)</f>
        <v>*11038</v>
      </c>
      <c r="B36" s="427" t="str">
        <f>VLOOKUP(G36,GM!$N$3:$O$1055,2,FALSE)</f>
        <v>*01055</v>
      </c>
      <c r="C36" s="429">
        <v>8</v>
      </c>
      <c r="D36" s="430">
        <v>16</v>
      </c>
      <c r="E36" s="427" t="str">
        <f>VLOOKUP(H36,GM!$N$3:$O$1055,2,FALSE)</f>
        <v>*01028</v>
      </c>
      <c r="F36" s="241" t="s">
        <v>2160</v>
      </c>
      <c r="G36" s="241" t="s">
        <v>2107</v>
      </c>
      <c r="H36" s="347" t="s">
        <v>2095</v>
      </c>
      <c r="I36" s="355" t="str">
        <f>VLOOKUP(A36,GM!$A$3:$B$1054,2,FALSE)</f>
        <v>07.75X10.50</v>
      </c>
      <c r="J36" s="355" t="str">
        <f>VLOOKUP(B36,GM!$A$3:$B$1054,2,FALSE)</f>
        <v>22.00X32.00</v>
      </c>
      <c r="P36"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(Code+[TextSIZE]+convert(nvarchar,[UPS/Form])+convert(nvarchar,[Ups/BdgForm])+TitleSize)=('*11038*01055816*01028')) Print 'Finish Size Exist' ELSE Insert Into FinishSizeChild VALUES ('*11038','*01055','8','16','*01028') ELSE Print 'Titlt Size Not Exist' Else Print 'Text Size Not Exist'</v>
      </c>
    </row>
    <row r="37" spans="1:16">
      <c r="A37" s="427" t="str">
        <f>VLOOKUP(F37,GM!$N$3:$O$1055,2,FALSE)</f>
        <v>*11039</v>
      </c>
      <c r="B37" s="427" t="str">
        <f>VLOOKUP(G37,GM!$N$3:$O$1055,2,FALSE)</f>
        <v>*01067</v>
      </c>
      <c r="C37" s="429">
        <v>12</v>
      </c>
      <c r="D37" s="430">
        <v>24</v>
      </c>
      <c r="E37" s="427" t="str">
        <f>VLOOKUP(H37,GM!$N$3:$O$1055,2,FALSE)</f>
        <v>*01031</v>
      </c>
      <c r="F37" s="241" t="s">
        <v>2161</v>
      </c>
      <c r="G37" s="241" t="s">
        <v>2113</v>
      </c>
      <c r="H37" s="347" t="s">
        <v>2097</v>
      </c>
      <c r="I37" s="355" t="str">
        <f>VLOOKUP(A37,GM!$A$3:$B$1054,2,FALSE)</f>
        <v>08.00X08.00</v>
      </c>
      <c r="J37" s="355" t="str">
        <f>VLOOKUP(B37,GM!$A$3:$B$1054,2,FALSE)</f>
        <v>25.00X36.00</v>
      </c>
      <c r="P37"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(Code+[TextSIZE]+convert(nvarchar,[UPS/Form])+convert(nvarchar,[Ups/BdgForm])+TitleSize)=('*11039*010671224*01031')) Print 'Finish Size Exist' ELSE Insert Into FinishSizeChild VALUES ('*11039','*01067','12','24','*01031') ELSE Print 'Titlt Size Not Exist' Else Print 'Text Size Not Exist'</v>
      </c>
    </row>
    <row r="38" spans="1:16">
      <c r="A38" s="427" t="str">
        <f>VLOOKUP(F38,GM!$N$3:$O$1055,2,FALSE)</f>
        <v>*11040</v>
      </c>
      <c r="B38" s="427" t="str">
        <f>VLOOKUP(G38,GM!$N$3:$O$1055,2,FALSE)</f>
        <v>*01050</v>
      </c>
      <c r="C38" s="429">
        <v>8</v>
      </c>
      <c r="D38" s="430">
        <v>16</v>
      </c>
      <c r="E38" s="427" t="str">
        <f>VLOOKUP(H38,GM!$N$3:$O$1055,2,FALSE)</f>
        <v>*01028</v>
      </c>
      <c r="F38" s="241" t="s">
        <v>2162</v>
      </c>
      <c r="G38" s="241" t="s">
        <v>2104</v>
      </c>
      <c r="H38" s="347" t="s">
        <v>2095</v>
      </c>
      <c r="I38" s="355" t="str">
        <f>VLOOKUP(A38,GM!$A$3:$B$1054,2,FALSE)</f>
        <v>08.00X10.00</v>
      </c>
      <c r="J38" s="355" t="str">
        <f>VLOOKUP(B38,GM!$A$3:$B$1054,2,FALSE)</f>
        <v>21.00X33.00</v>
      </c>
      <c r="P38" s="355" t="str">
        <f t="shared" si="0"/>
        <v xml:space="preserve">   cnDatabase.Execute  "IF EXISTS (SELECT *FROM GeneralMaster WHERE Code='*01050') IF EXISTS (SELECT *FROM GeneralMaster WHERE Code='*01028') IF EXISTS (Select Code+[TextSIZE]+convert(nvarchar,[UPS/Form])+convert(nvarchar,[Ups/BdgForm])+TitleSize As FSIZE From FinishSizeChild Where (Code+[TextSIZE]+convert(nvarchar,[UPS/Form])+convert(nvarchar,[Ups/BdgForm])+TitleSize)=('*11040*01050816*01028')) Print 'Finish Size Exist' ELSE Insert Into FinishSizeChild VALUES ('*11040','*01050','8','16','*01028') ELSE Print 'Titlt Size Not Exist' Else Print 'Text Size Not Exist'</v>
      </c>
    </row>
    <row r="39" spans="1:16">
      <c r="A39" s="427" t="str">
        <f>VLOOKUP(F39,GM!$N$3:$O$1055,2,FALSE)</f>
        <v>*11041</v>
      </c>
      <c r="B39" s="427" t="str">
        <f>VLOOKUP(G39,GM!$N$3:$O$1055,2,FALSE)</f>
        <v>*01058</v>
      </c>
      <c r="C39" s="429">
        <v>8</v>
      </c>
      <c r="D39" s="430">
        <v>16</v>
      </c>
      <c r="E39" s="427" t="str">
        <f>VLOOKUP(H39,GM!$N$3:$O$1055,2,FALSE)</f>
        <v>*01028</v>
      </c>
      <c r="F39" s="241" t="s">
        <v>2163</v>
      </c>
      <c r="G39" s="241" t="s">
        <v>2109</v>
      </c>
      <c r="H39" s="347" t="s">
        <v>2095</v>
      </c>
      <c r="I39" s="355" t="str">
        <f>VLOOKUP(A39,GM!$A$3:$B$1054,2,FALSE)</f>
        <v>08.00X10.88</v>
      </c>
      <c r="J39" s="355" t="str">
        <f>VLOOKUP(B39,GM!$A$3:$B$1054,2,FALSE)</f>
        <v>23.00X33.00</v>
      </c>
      <c r="P39" s="355"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(Code+[TextSIZE]+convert(nvarchar,[UPS/Form])+convert(nvarchar,[Ups/BdgForm])+TitleSize)=('*11041*01058816*01028')) Print 'Finish Size Exist' ELSE Insert Into FinishSizeChild VALUES ('*11041','*01058','8','16','*01028') ELSE Print 'Titlt Size Not Exist' Else Print 'Text Size Not Exist'</v>
      </c>
    </row>
    <row r="40" spans="1:16">
      <c r="A40" s="427" t="str">
        <f>VLOOKUP(F40,GM!$N$3:$O$1055,2,FALSE)</f>
        <v>*11042</v>
      </c>
      <c r="B40" s="427" t="str">
        <f>VLOOKUP(G40,GM!$N$3:$O$1055,2,FALSE)</f>
        <v>*01027</v>
      </c>
      <c r="C40" s="429">
        <v>4</v>
      </c>
      <c r="D40" s="430">
        <v>8</v>
      </c>
      <c r="E40" s="427" t="str">
        <f>VLOOKUP(H40,GM!$N$3:$O$1055,2,FALSE)</f>
        <v>*01031</v>
      </c>
      <c r="F40" s="241" t="s">
        <v>2164</v>
      </c>
      <c r="G40" s="241" t="s">
        <v>2094</v>
      </c>
      <c r="H40" s="347" t="s">
        <v>2097</v>
      </c>
      <c r="I40" s="355" t="str">
        <f>VLOOKUP(A40,GM!$A$3:$B$1054,2,FALSE)</f>
        <v>08.00X11.25</v>
      </c>
      <c r="J40" s="355" t="str">
        <f>VLOOKUP(B40,GM!$A$3:$B$1054,2,FALSE)</f>
        <v>17.00X24.00</v>
      </c>
      <c r="P40" s="355" t="str">
        <f t="shared" si="0"/>
        <v xml:space="preserve">   cnDatabase.Execute  "IF EXISTS (SELECT *FROM GeneralMaster WHERE Code='*01027') IF EXISTS (SELECT *FROM GeneralMaster WHERE Code='*01031') IF EXISTS (Select Code+[TextSIZE]+convert(nvarchar,[UPS/Form])+convert(nvarchar,[Ups/BdgForm])+TitleSize As FSIZE From FinishSizeChild Where (Code+[TextSIZE]+convert(nvarchar,[UPS/Form])+convert(nvarchar,[Ups/BdgForm])+TitleSize)=('*11042*0102748*01031')) Print 'Finish Size Exist' ELSE Insert Into FinishSizeChild VALUES ('*11042','*01027','4','8','*01031') ELSE Print 'Titlt Size Not Exist' Else Print 'Text Size Not Exist'</v>
      </c>
    </row>
    <row r="41" spans="1:16">
      <c r="A41" s="427" t="str">
        <f>VLOOKUP(F41,GM!$N$3:$O$1055,2,FALSE)</f>
        <v>*11043</v>
      </c>
      <c r="B41" s="427" t="str">
        <f>VLOOKUP(G41,GM!$N$3:$O$1055,2,FALSE)</f>
        <v>*01070</v>
      </c>
      <c r="C41" s="429">
        <v>12</v>
      </c>
      <c r="D41" s="430">
        <v>24</v>
      </c>
      <c r="E41" s="427" t="str">
        <f>VLOOKUP(H41,GM!$N$3:$O$1055,2,FALSE)</f>
        <v>*01017</v>
      </c>
      <c r="F41" s="241" t="s">
        <v>2165</v>
      </c>
      <c r="G41" s="241" t="s">
        <v>2115</v>
      </c>
      <c r="H41" s="347" t="s">
        <v>2091</v>
      </c>
      <c r="I41" s="355" t="str">
        <f>VLOOKUP(A41,GM!$A$3:$B$1054,2,FALSE)</f>
        <v>08.25X08.25</v>
      </c>
      <c r="J41" s="355" t="str">
        <f>VLOOKUP(B41,GM!$A$3:$B$1054,2,FALSE)</f>
        <v>26.00X40.00</v>
      </c>
      <c r="P41"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(Code+[TextSIZE]+convert(nvarchar,[UPS/Form])+convert(nvarchar,[Ups/BdgForm])+TitleSize)=('*11043*010701224*01017')) Print 'Finish Size Exist' ELSE Insert Into FinishSizeChild VALUES ('*11043','*01070','12','24','*01017') ELSE Print 'Titlt Size Not Exist' Else Print 'Text Size Not Exist'</v>
      </c>
    </row>
    <row r="42" spans="1:16">
      <c r="A42" s="427" t="str">
        <f>VLOOKUP(F42,GM!$N$3:$O$1055,2,FALSE)</f>
        <v>*11044</v>
      </c>
      <c r="B42" s="427" t="str">
        <f>VLOOKUP(G42,GM!$N$3:$O$1055,2,FALSE)</f>
        <v>*01060</v>
      </c>
      <c r="C42" s="429">
        <v>8</v>
      </c>
      <c r="D42" s="430">
        <v>16</v>
      </c>
      <c r="E42" s="427" t="str">
        <f>VLOOKUP(H42,GM!$N$3:$O$1055,2,FALSE)</f>
        <v>*01028</v>
      </c>
      <c r="F42" s="241" t="s">
        <v>2166</v>
      </c>
      <c r="G42" s="241" t="s">
        <v>2110</v>
      </c>
      <c r="H42" s="347" t="s">
        <v>2095</v>
      </c>
      <c r="I42" s="355" t="str">
        <f>VLOOKUP(A42,GM!$A$3:$B$1054,2,FALSE)</f>
        <v>08.25X11.00</v>
      </c>
      <c r="J42" s="355" t="str">
        <f>VLOOKUP(B42,GM!$A$3:$B$1054,2,FALSE)</f>
        <v>23.00X36.00</v>
      </c>
      <c r="P42"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(Code+[TextSIZE]+convert(nvarchar,[UPS/Form])+convert(nvarchar,[Ups/BdgForm])+TitleSize)=('*11044*01060816*01028')) Print 'Finish Size Exist' ELSE Insert Into FinishSizeChild VALUES ('*11044','*01060','8','16','*01028') ELSE Print 'Titlt Size Not Exist' Else Print 'Text Size Not Exist'</v>
      </c>
    </row>
    <row r="43" spans="1:16">
      <c r="A43" s="427" t="str">
        <f>VLOOKUP(F43,GM!$N$3:$O$1055,2,FALSE)</f>
        <v>*11046</v>
      </c>
      <c r="B43" s="427" t="str">
        <f>VLOOKUP(G43,GM!$N$3:$O$1055,2,FALSE)</f>
        <v>*01060</v>
      </c>
      <c r="C43" s="429">
        <v>8</v>
      </c>
      <c r="D43" s="430">
        <v>16</v>
      </c>
      <c r="E43" s="427" t="str">
        <f>VLOOKUP(H43,GM!$N$3:$O$1055,2,FALSE)</f>
        <v>*01028</v>
      </c>
      <c r="F43" s="241" t="s">
        <v>2168</v>
      </c>
      <c r="G43" s="241" t="s">
        <v>2110</v>
      </c>
      <c r="H43" s="347" t="s">
        <v>2095</v>
      </c>
      <c r="I43" s="355" t="str">
        <f>VLOOKUP(A43,GM!$A$3:$B$1054,2,FALSE)</f>
        <v>08.50X08.50</v>
      </c>
      <c r="J43" s="355" t="str">
        <f>VLOOKUP(B43,GM!$A$3:$B$1054,2,FALSE)</f>
        <v>23.00X36.00</v>
      </c>
      <c r="P43"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(Code+[TextSIZE]+convert(nvarchar,[UPS/Form])+convert(nvarchar,[Ups/BdgForm])+TitleSize)=('*11046*01060816*01028')) Print 'Finish Size Exist' ELSE Insert Into FinishSizeChild VALUES ('*11046','*01060','8','16','*01028') ELSE Print 'Titlt Size Not Exist' Else Print 'Text Size Not Exist'</v>
      </c>
    </row>
    <row r="44" spans="1:16">
      <c r="A44" s="427" t="str">
        <f>VLOOKUP(F44,GM!$N$3:$O$1055,2,FALSE)</f>
        <v>*11047</v>
      </c>
      <c r="B44" s="427" t="str">
        <f>VLOOKUP(G44,GM!$N$3:$O$1055,2,FALSE)</f>
        <v>*01039</v>
      </c>
      <c r="C44" s="429">
        <v>6</v>
      </c>
      <c r="D44" s="429">
        <v>12</v>
      </c>
      <c r="E44" s="427" t="str">
        <f>VLOOKUP(H44,GM!$N$3:$O$1055,2,FALSE)</f>
        <v>*01017</v>
      </c>
      <c r="F44" s="241" t="s">
        <v>2169</v>
      </c>
      <c r="G44" s="241" t="s">
        <v>2101</v>
      </c>
      <c r="H44" s="241" t="s">
        <v>2091</v>
      </c>
      <c r="I44" s="355" t="str">
        <f>VLOOKUP(A44,GM!$A$3:$B$1054,2,FALSE)</f>
        <v>08.50X09.00</v>
      </c>
      <c r="J44" s="355" t="str">
        <f>VLOOKUP(B44,GM!$A$3:$B$1054,2,FALSE)</f>
        <v>20.00X30.00</v>
      </c>
      <c r="P44"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(Code+[TextSIZE]+convert(nvarchar,[UPS/Form])+convert(nvarchar,[Ups/BdgForm])+TitleSize)=('*11047*01039612*01017')) Print 'Finish Size Exist' ELSE Insert Into FinishSizeChild VALUES ('*11047','*01039','6','12','*01017') ELSE Print 'Titlt Size Not Exist' Else Print 'Text Size Not Exist'</v>
      </c>
    </row>
    <row r="45" spans="1:16">
      <c r="A45" s="427" t="str">
        <f>VLOOKUP(F45,GM!$N$3:$O$1055,2,FALSE)</f>
        <v>*11049</v>
      </c>
      <c r="B45" s="427" t="str">
        <f>VLOOKUP(G45,GM!$N$3:$O$1055,2,FALSE)</f>
        <v>*01073</v>
      </c>
      <c r="C45" s="429">
        <v>16</v>
      </c>
      <c r="D45" s="429">
        <v>16</v>
      </c>
      <c r="E45" s="427" t="str">
        <f>VLOOKUP(H45,GM!$N$3:$O$1055,2,FALSE)</f>
        <v>*01017</v>
      </c>
      <c r="F45" s="241" t="s">
        <v>2171</v>
      </c>
      <c r="G45" s="241" t="s">
        <v>2117</v>
      </c>
      <c r="H45" s="241" t="s">
        <v>2091</v>
      </c>
      <c r="I45" s="355" t="str">
        <f>VLOOKUP(A45,GM!$A$3:$B$1054,2,FALSE)</f>
        <v>09.00X07.00</v>
      </c>
      <c r="J45" s="355" t="str">
        <f>VLOOKUP(B45,GM!$A$3:$B$1054,2,FALSE)</f>
        <v>30.00X40.00</v>
      </c>
      <c r="P45" s="355"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(Code+[TextSIZE]+convert(nvarchar,[UPS/Form])+convert(nvarchar,[Ups/BdgForm])+TitleSize)=('*11049*010731616*01017')) Print 'Finish Size Exist' ELSE Insert Into FinishSizeChild VALUES ('*11049','*01073','16','16','*01017') ELSE Print 'Titlt Size Not Exist' Else Print 'Text Size Not Exist'</v>
      </c>
    </row>
    <row r="46" spans="1:16">
      <c r="A46" s="427" t="str">
        <f>VLOOKUP(F46,GM!$N$3:$O$1055,2,FALSE)</f>
        <v>*11050</v>
      </c>
      <c r="B46" s="427" t="str">
        <f>VLOOKUP(G46,GM!$N$3:$O$1055,2,FALSE)</f>
        <v>*01068</v>
      </c>
      <c r="C46" s="429">
        <v>8</v>
      </c>
      <c r="D46" s="429">
        <v>16</v>
      </c>
      <c r="E46" s="427" t="str">
        <f>VLOOKUP(H46,GM!$N$3:$O$1055,2,FALSE)</f>
        <v>*01031</v>
      </c>
      <c r="F46" s="241" t="s">
        <v>2172</v>
      </c>
      <c r="G46" s="241" t="s">
        <v>2114</v>
      </c>
      <c r="H46" s="241" t="s">
        <v>2097</v>
      </c>
      <c r="I46" s="355" t="str">
        <f>VLOOKUP(A46,GM!$A$3:$B$1054,2,FALSE)</f>
        <v>09.00X12.00</v>
      </c>
      <c r="J46" s="355" t="str">
        <f>VLOOKUP(B46,GM!$A$3:$B$1054,2,FALSE)</f>
        <v>25.00X38.00</v>
      </c>
      <c r="P46" s="355"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(Code+[TextSIZE]+convert(nvarchar,[UPS/Form])+convert(nvarchar,[Ups/BdgForm])+TitleSize)=('*11050*01068816*01031')) Print 'Finish Size Exist' ELSE Insert Into FinishSizeChild VALUES ('*11050','*01068','8','16','*01031') ELSE Print 'Titlt Size Not Exist' Else Print 'Text Size Not Exist'</v>
      </c>
    </row>
    <row r="47" spans="1:16">
      <c r="A47" s="427" t="str">
        <f>VLOOKUP(F47,GM!$N$3:$O$1055,2,FALSE)</f>
        <v>*11051</v>
      </c>
      <c r="B47" s="427" t="str">
        <f>VLOOKUP(G47,GM!$N$3:$O$1055,2,FALSE)</f>
        <v>*01055</v>
      </c>
      <c r="C47" s="429">
        <v>6</v>
      </c>
      <c r="D47" s="429">
        <v>12</v>
      </c>
      <c r="E47" s="427" t="str">
        <f>VLOOKUP(H47,GM!$N$3:$O$1055,2,FALSE)</f>
        <v>*01028</v>
      </c>
      <c r="F47" s="241" t="s">
        <v>2173</v>
      </c>
      <c r="G47" s="241" t="s">
        <v>2107</v>
      </c>
      <c r="H47" s="241" t="s">
        <v>2095</v>
      </c>
      <c r="I47" s="355" t="str">
        <f>VLOOKUP(A47,GM!$A$3:$B$1054,2,FALSE)</f>
        <v>10.00X10.00</v>
      </c>
      <c r="J47" s="355" t="str">
        <f>VLOOKUP(B47,GM!$A$3:$B$1054,2,FALSE)</f>
        <v>22.00X32.00</v>
      </c>
      <c r="P47"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(Code+[TextSIZE]+convert(nvarchar,[UPS/Form])+convert(nvarchar,[Ups/BdgForm])+TitleSize)=('*11051*01055612*01028')) Print 'Finish Size Exist' ELSE Insert Into FinishSizeChild VALUES ('*11051','*01055','6','12','*01028') ELSE Print 'Titlt Size Not Exist' Else Print 'Text Size Not Exist'</v>
      </c>
    </row>
    <row r="48" spans="1:16">
      <c r="A48" s="427" t="str">
        <f>VLOOKUP(F48,GM!$N$3:$O$1055,2,FALSE)</f>
        <v>*11052</v>
      </c>
      <c r="B48" s="427" t="str">
        <f>VLOOKUP(G48,GM!$N$3:$O$1055,2,FALSE)</f>
        <v>*01072</v>
      </c>
      <c r="C48" s="429">
        <v>6</v>
      </c>
      <c r="D48" s="429">
        <v>12</v>
      </c>
      <c r="E48" s="427" t="str">
        <f>VLOOKUP(H48,GM!$N$3:$O$1055,2,FALSE)</f>
        <v>*01017</v>
      </c>
      <c r="F48" s="241" t="s">
        <v>2174</v>
      </c>
      <c r="G48" s="241" t="s">
        <v>2116</v>
      </c>
      <c r="H48" s="241" t="s">
        <v>2091</v>
      </c>
      <c r="I48" s="355" t="str">
        <f>VLOOKUP(A48,GM!$A$3:$B$1054,2,FALSE)</f>
        <v>11.00X13.00</v>
      </c>
      <c r="J48" s="355" t="str">
        <f>VLOOKUP(B48,GM!$A$3:$B$1054,2,FALSE)</f>
        <v>28.00X40.00</v>
      </c>
      <c r="P48"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(Code+[TextSIZE]+convert(nvarchar,[UPS/Form])+convert(nvarchar,[Ups/BdgForm])+TitleSize)=('*11052*01072612*01017')) Print 'Finish Size Exist' ELSE Insert Into FinishSizeChild VALUES ('*11052','*01072','6','12','*01017') ELSE Print 'Titlt Size Not Exist' Else Print 'Text Size Not Exist'</v>
      </c>
    </row>
    <row r="49" spans="1:16">
      <c r="A49" s="427" t="str">
        <f>VLOOKUP(F49,GM!$N$3:$O$1055,2,FALSE)</f>
        <v>*11053</v>
      </c>
      <c r="B49" s="427" t="str">
        <f>VLOOKUP(G49,GM!$N$3:$O$1055,2,FALSE)</f>
        <v>*01060</v>
      </c>
      <c r="C49" s="429">
        <v>4</v>
      </c>
      <c r="D49" s="429">
        <v>8</v>
      </c>
      <c r="E49" s="427" t="str">
        <f>VLOOKUP(H49,GM!$N$3:$O$1055,2,FALSE)</f>
        <v>*01028</v>
      </c>
      <c r="F49" s="241" t="s">
        <v>2175</v>
      </c>
      <c r="G49" s="241" t="s">
        <v>2110</v>
      </c>
      <c r="H49" s="241" t="s">
        <v>2095</v>
      </c>
      <c r="I49" s="355" t="str">
        <f>VLOOKUP(A49,GM!$A$3:$B$1054,2,FALSE)</f>
        <v>11.00X17.00</v>
      </c>
      <c r="J49" s="355" t="str">
        <f>VLOOKUP(B49,GM!$A$3:$B$1054,2,FALSE)</f>
        <v>23.00X36.00</v>
      </c>
      <c r="P49"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(Code+[TextSIZE]+convert(nvarchar,[UPS/Form])+convert(nvarchar,[Ups/BdgForm])+TitleSize)=('*11053*0106048*01028')) Print 'Finish Size Exist' ELSE Insert Into FinishSizeChild VALUES ('*11053','*01060','4','8','*01028') ELSE Print 'Titlt Size Not Exist' Else Print 'Text Size Not Exist'</v>
      </c>
    </row>
    <row r="50" spans="1:16">
      <c r="A50" s="427" t="str">
        <f>VLOOKUP(F50,GM!$N$3:$O$1055,2,FALSE)</f>
        <v>*11054</v>
      </c>
      <c r="B50" s="427" t="str">
        <f>VLOOKUP(G50,GM!$N$3:$O$1055,2,FALSE)</f>
        <v>*01068</v>
      </c>
      <c r="C50" s="429">
        <v>4</v>
      </c>
      <c r="D50" s="429">
        <v>8</v>
      </c>
      <c r="E50" s="427" t="str">
        <f>VLOOKUP(H50,GM!$N$3:$O$1055,2,FALSE)</f>
        <v>*01031</v>
      </c>
      <c r="F50" s="241" t="s">
        <v>2176</v>
      </c>
      <c r="G50" s="241" t="s">
        <v>2114</v>
      </c>
      <c r="H50" s="241" t="s">
        <v>2097</v>
      </c>
      <c r="I50" s="355" t="str">
        <f>VLOOKUP(A50,GM!$A$3:$B$1054,2,FALSE)</f>
        <v>11.00X18.00</v>
      </c>
      <c r="J50" s="355" t="str">
        <f>VLOOKUP(B50,GM!$A$3:$B$1054,2,FALSE)</f>
        <v>25.00X38.00</v>
      </c>
      <c r="P50" s="355"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(Code+[TextSIZE]+convert(nvarchar,[UPS/Form])+convert(nvarchar,[Ups/BdgForm])+TitleSize)=('*11054*0106848*01031')) Print 'Finish Size Exist' ELSE Insert Into FinishSizeChild VALUES ('*11054','*01068','4','8','*01031') ELSE Print 'Titlt Size Not Exist' Else Print 'Text Size Not Exist'</v>
      </c>
    </row>
    <row r="51" spans="1:16">
      <c r="A51" s="427" t="str">
        <f>VLOOKUP(F51,GM!$N$3:$O$1055,2,FALSE)</f>
        <v>*11055</v>
      </c>
      <c r="B51" s="427" t="str">
        <f>VLOOKUP(G51,GM!$N$3:$O$1055,2,FALSE)</f>
        <v>*01070</v>
      </c>
      <c r="C51" s="429">
        <v>6</v>
      </c>
      <c r="D51" s="429">
        <v>12</v>
      </c>
      <c r="E51" s="427" t="str">
        <f>VLOOKUP(H51,GM!$N$3:$O$1055,2,FALSE)</f>
        <v>*01017</v>
      </c>
      <c r="F51" s="241" t="s">
        <v>2177</v>
      </c>
      <c r="G51" s="241" t="s">
        <v>2115</v>
      </c>
      <c r="H51" s="241" t="s">
        <v>2091</v>
      </c>
      <c r="I51" s="355" t="str">
        <f>VLOOKUP(A51,GM!$A$3:$B$1054,2,FALSE)</f>
        <v>12.00X12.00</v>
      </c>
      <c r="J51" s="355" t="str">
        <f>VLOOKUP(B51,GM!$A$3:$B$1054,2,FALSE)</f>
        <v>26.00X40.00</v>
      </c>
      <c r="P51"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(Code+[TextSIZE]+convert(nvarchar,[UPS/Form])+convert(nvarchar,[Ups/BdgForm])+TitleSize)=('*11055*01070612*01017')) Print 'Finish Size Exist' ELSE Insert Into FinishSizeChild VALUES ('*11055','*01070','6','12','*01017') ELSE Print 'Titlt Size Not Exist' Else Print 'Text Size Not Exist'</v>
      </c>
    </row>
    <row r="52" spans="1:16">
      <c r="A52" s="427" t="str">
        <f>VLOOKUP(F52,GM!$N$3:$O$1055,2,FALSE)</f>
        <v>*11004</v>
      </c>
      <c r="B52" s="427" t="str">
        <f>VLOOKUP(G52,GM!$N$3:$O$1055,2,FALSE)</f>
        <v>*01073</v>
      </c>
      <c r="C52" s="429">
        <v>4</v>
      </c>
      <c r="D52" s="429">
        <v>8</v>
      </c>
      <c r="E52" s="427" t="str">
        <f>VLOOKUP(H52,GM!$N$3:$O$1055,2,FALSE)</f>
        <v>*01017</v>
      </c>
      <c r="F52" s="241" t="s">
        <v>2178</v>
      </c>
      <c r="G52" s="241" t="s">
        <v>2117</v>
      </c>
      <c r="H52" s="241" t="s">
        <v>2091</v>
      </c>
      <c r="I52" s="355" t="str">
        <f>VLOOKUP(A52,GM!$A$3:$B$1054,2,FALSE)</f>
        <v>14.00X19.00</v>
      </c>
      <c r="J52" s="355" t="str">
        <f>VLOOKUP(B52,GM!$A$3:$B$1054,2,FALSE)</f>
        <v>30.00X40.00</v>
      </c>
      <c r="P52" s="355"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(Code+[TextSIZE]+convert(nvarchar,[UPS/Form])+convert(nvarchar,[Ups/BdgForm])+TitleSize)=('*11004*0107348*01017')) Print 'Finish Size Exist' ELSE Insert Into FinishSizeChild VALUES ('*11004','*01073','4','8','*01017') ELSE Print 'Titlt Size Not Exist' Else Print 'Text Size Not Exist'</v>
      </c>
    </row>
    <row r="53" spans="1:16">
      <c r="A53" s="427" t="str">
        <f>VLOOKUP(F53,GM!$N$3:$O$1055,2,FALSE)</f>
        <v>*11004</v>
      </c>
      <c r="B53" s="427" t="str">
        <f>VLOOKUP(G53,GM!$N$3:$O$1055,2,FALSE)</f>
        <v>*01039</v>
      </c>
      <c r="C53" s="429">
        <v>2</v>
      </c>
      <c r="D53" s="429">
        <v>2</v>
      </c>
      <c r="E53" s="427" t="str">
        <f>VLOOKUP(H53,GM!$N$3:$O$1055,2,FALSE)</f>
        <v>*01012</v>
      </c>
      <c r="F53" s="241" t="s">
        <v>2178</v>
      </c>
      <c r="G53" s="241" t="s">
        <v>2101</v>
      </c>
      <c r="H53" s="241" t="s">
        <v>2230</v>
      </c>
      <c r="I53" s="355" t="str">
        <f>VLOOKUP(A53,GM!$A$3:$B$1054,2,FALSE)</f>
        <v>14.00X19.00</v>
      </c>
      <c r="J53" s="355" t="str">
        <f>VLOOKUP(B53,GM!$A$3:$B$1054,2,FALSE)</f>
        <v>20.00X30.00</v>
      </c>
      <c r="P53" s="355" t="str">
        <f t="shared" si="0"/>
        <v xml:space="preserve">   cnDatabase.Execute  "IF EXISTS (SELECT *FROM GeneralMaster WHERE Code='*01039') IF EXISTS (SELECT *FROM GeneralMaster WHERE Code='*01012') IF EXISTS (Select Code+[TextSIZE]+convert(nvarchar,[UPS/Form])+convert(nvarchar,[Ups/BdgForm])+TitleSize As FSIZE From FinishSizeChild Where (Code+[TextSIZE]+convert(nvarchar,[UPS/Form])+convert(nvarchar,[Ups/BdgForm])+TitleSize)=('*11004*0103922*01012')) Print 'Finish Size Exist' ELSE Insert Into FinishSizeChild VALUES ('*11004','*01039','2','2','*01012') ELSE Print 'Titlt Size Not Exist' Else Print 'Text Size Not Exist'</v>
      </c>
    </row>
    <row r="54" spans="1:16">
      <c r="A54" s="427" t="str">
        <f>VLOOKUP(F54,GM!$N$3:$O$1055,2,FALSE)</f>
        <v>*11004</v>
      </c>
      <c r="B54" s="427" t="str">
        <f>VLOOKUP(G54,GM!$N$3:$O$1055,2,FALSE)</f>
        <v>*01012</v>
      </c>
      <c r="C54" s="429">
        <v>1</v>
      </c>
      <c r="D54" s="429">
        <v>1</v>
      </c>
      <c r="E54" s="427" t="str">
        <f>VLOOKUP(H54,GM!$N$3:$O$1055,2,FALSE)</f>
        <v>*01012</v>
      </c>
      <c r="F54" s="241" t="s">
        <v>2178</v>
      </c>
      <c r="G54" s="241" t="s">
        <v>2230</v>
      </c>
      <c r="H54" s="241" t="s">
        <v>2230</v>
      </c>
      <c r="I54" s="355" t="str">
        <f>VLOOKUP(A54,GM!$A$3:$B$1054,2,FALSE)</f>
        <v>14.00X19.00</v>
      </c>
      <c r="J54" s="355" t="str">
        <f>VLOOKUP(B54,GM!$A$3:$B$1054,2,FALSE)</f>
        <v>15.00X20.00 (CARD)</v>
      </c>
      <c r="P54" s="355" t="str">
        <f t="shared" si="0"/>
        <v xml:space="preserve">   cnDatabase.Execute  "IF EXISTS (SELECT *FROM GeneralMaster WHERE Code='*01012') IF EXISTS (SELECT *FROM GeneralMaster WHERE Code='*01012') IF EXISTS (Select Code+[TextSIZE]+convert(nvarchar,[UPS/Form])+convert(nvarchar,[Ups/BdgForm])+TitleSize As FSIZE From FinishSizeChild Where (Code+[TextSIZE]+convert(nvarchar,[UPS/Form])+convert(nvarchar,[Ups/BdgForm])+TitleSize)=('*11004*0101211*01012')) Print 'Finish Size Exist' ELSE Insert Into FinishSizeChild VALUES ('*11004','*01012','1','1','*01012') ELSE Print 'Titlt Size Not Exist' Else Print 'Text Size Not Exist'</v>
      </c>
    </row>
    <row r="55" spans="1:16">
      <c r="A55" s="427" t="str">
        <f>VLOOKUP(F55,GM!$N$3:$O$1055,2,FALSE)</f>
        <v>*11057</v>
      </c>
      <c r="B55" s="427" t="str">
        <f>VLOOKUP(G55,GM!$N$3:$O$1055,2,FALSE)</f>
        <v>*01055</v>
      </c>
      <c r="C55" s="429">
        <v>8</v>
      </c>
      <c r="D55" s="429">
        <v>16</v>
      </c>
      <c r="E55" s="427" t="str">
        <f>VLOOKUP(H55,GM!$N$3:$O$1055,2,FALSE)</f>
        <v>*01028</v>
      </c>
      <c r="F55" s="241" t="s">
        <v>2233</v>
      </c>
      <c r="G55" s="241" t="s">
        <v>2107</v>
      </c>
      <c r="H55" s="241" t="s">
        <v>2095</v>
      </c>
      <c r="I55" s="355" t="str">
        <f>VLOOKUP(A55,GM!$A$3:$B$1054,2,FALSE)</f>
        <v>07.75X11.25</v>
      </c>
      <c r="J55" s="355" t="str">
        <f>VLOOKUP(B55,GM!$A$3:$B$1054,2,FALSE)</f>
        <v>22.00X32.00</v>
      </c>
      <c r="P55"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(Code+[TextSIZE]+convert(nvarchar,[UPS/Form])+convert(nvarchar,[Ups/BdgForm])+TitleSize)=('*11057*01055816*01028')) Print 'Finish Size Exist' ELSE Insert Into FinishSizeChild VALUES ('*11057','*01055','8','16','*01028') ELSE Print 'Titlt Size Not Exist' Else Print 'Text Size Not Exist'</v>
      </c>
    </row>
    <row r="56" spans="1:16">
      <c r="A56" s="427" t="str">
        <f>VLOOKUP(F56,GM!$N$3:$O$1055,2,FALSE)</f>
        <v>*11048</v>
      </c>
      <c r="B56" s="427" t="str">
        <f>VLOOKUP(G56,GM!$N$3:$O$1055,2,FALSE)</f>
        <v>*01028</v>
      </c>
      <c r="C56" s="429">
        <v>4</v>
      </c>
      <c r="D56" s="429">
        <v>8</v>
      </c>
      <c r="E56" s="427" t="str">
        <f>VLOOKUP(H56,GM!$N$3:$O$1055,2,FALSE)</f>
        <v>*01029</v>
      </c>
      <c r="F56" s="241" t="s">
        <v>2170</v>
      </c>
      <c r="G56" s="241" t="s">
        <v>2095</v>
      </c>
      <c r="H56" s="241" t="s">
        <v>2235</v>
      </c>
      <c r="I56" s="355" t="str">
        <f>VLOOKUP(A56,GM!$A$3:$B$1054,2,FALSE)</f>
        <v>08.50X11.00</v>
      </c>
      <c r="J56" s="355" t="str">
        <f>VLOOKUP(B56,GM!$A$3:$B$1054,2,FALSE)</f>
        <v>18.00X23.00</v>
      </c>
      <c r="P56" s="355"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(Code+[TextSIZE]+convert(nvarchar,[UPS/Form])+convert(nvarchar,[Ups/BdgForm])+TitleSize)=('*11048*0102848*01029')) Print 'Finish Size Exist' ELSE Insert Into FinishSizeChild VALUES ('*11048','*01028','4','8','*01029') ELSE Print 'Titlt Size Not Exist' Else Print 'Text Size Not Exist'</v>
      </c>
    </row>
    <row r="57" spans="1:16">
      <c r="A57" s="427" t="str">
        <f>VLOOKUP(F57,GM!$N$3:$O$1055,2,FALSE)</f>
        <v>*11048</v>
      </c>
      <c r="B57" s="427" t="str">
        <f>VLOOKUP(G57,GM!$N$3:$O$1055,2,FALSE)</f>
        <v>*01059</v>
      </c>
      <c r="C57" s="429">
        <v>8</v>
      </c>
      <c r="D57" s="429">
        <v>16</v>
      </c>
      <c r="E57" s="427" t="str">
        <f>VLOOKUP(H57,GM!$N$3:$O$1055,2,FALSE)</f>
        <v>*01029</v>
      </c>
      <c r="F57" s="241" t="s">
        <v>2170</v>
      </c>
      <c r="G57" s="241" t="s">
        <v>2244</v>
      </c>
      <c r="H57" s="241" t="s">
        <v>2235</v>
      </c>
      <c r="I57" s="355" t="str">
        <f>VLOOKUP(A57,GM!$A$3:$B$1054,2,FALSE)</f>
        <v>08.50X11.00</v>
      </c>
      <c r="J57" s="355" t="str">
        <f>VLOOKUP(B57,GM!$A$3:$B$1054,2,FALSE)</f>
        <v>23.00X35.00</v>
      </c>
      <c r="P57" s="355" t="str">
        <f t="shared" si="0"/>
        <v xml:space="preserve">   cnDatabase.Execute  "IF EXISTS (SELECT *FROM GeneralMaster WHERE Code='*01059') IF EXISTS (SELECT *FROM GeneralMaster WHERE Code='*01029') IF EXISTS (Select Code+[TextSIZE]+convert(nvarchar,[UPS/Form])+convert(nvarchar,[Ups/BdgForm])+TitleSize As FSIZE From FinishSizeChild Where (Code+[TextSIZE]+convert(nvarchar,[UPS/Form])+convert(nvarchar,[Ups/BdgForm])+TitleSize)=('*11048*01059816*01029')) Print 'Finish Size Exist' ELSE Insert Into FinishSizeChild VALUES ('*11048','*01059','8','16','*01029') ELSE Print 'Titlt Size Not Exist' Else Print 'Text Size Not Exist'</v>
      </c>
    </row>
    <row r="58" spans="1:16">
      <c r="A58" s="427" t="str">
        <f>VLOOKUP(F58,GM!$N$3:$O$1055,2,FALSE)</f>
        <v>*11058</v>
      </c>
      <c r="B58" s="427" t="str">
        <f>VLOOKUP(G58,GM!$N$3:$O$1055,2,FALSE)</f>
        <v>*01058</v>
      </c>
      <c r="C58" s="429">
        <v>8</v>
      </c>
      <c r="D58" s="429">
        <v>16</v>
      </c>
      <c r="E58" s="427" t="str">
        <f>VLOOKUP(H58,GM!$N$3:$O$1055,2,FALSE)</f>
        <v>*01029</v>
      </c>
      <c r="F58" s="241" t="s">
        <v>2245</v>
      </c>
      <c r="G58" s="241" t="s">
        <v>2109</v>
      </c>
      <c r="H58" s="241" t="s">
        <v>2235</v>
      </c>
      <c r="I58" s="355" t="str">
        <f>VLOOKUP(A58,GM!$A$3:$B$1054,2,FALSE)</f>
        <v>08.00X11.00</v>
      </c>
      <c r="J58" s="355" t="str">
        <f>VLOOKUP(B58,GM!$A$3:$B$1054,2,FALSE)</f>
        <v>23.00X33.00</v>
      </c>
      <c r="P58" s="355" t="str">
        <f t="shared" si="0"/>
        <v xml:space="preserve">   cnDatabase.Execute  "IF EXISTS (SELECT *FROM GeneralMaster WHERE Code='*01058') IF EXISTS (SELECT *FROM GeneralMaster WHERE Code='*01029') IF EXISTS (Select Code+[TextSIZE]+convert(nvarchar,[UPS/Form])+convert(nvarchar,[Ups/BdgForm])+TitleSize As FSIZE From FinishSizeChild Where (Code+[TextSIZE]+convert(nvarchar,[UPS/Form])+convert(nvarchar,[Ups/BdgForm])+TitleSize)=('*11058*01058816*01029')) Print 'Finish Size Exist' ELSE Insert Into FinishSizeChild VALUES ('*11058','*01058','8','16','*01029') ELSE Print 'Titlt Size Not Exist' Else Print 'Text Size Not Exist'</v>
      </c>
    </row>
    <row r="59" spans="1:16">
      <c r="A59" s="427" t="str">
        <f>VLOOKUP(F59,GM!$N$3:$O$1055,2,FALSE)</f>
        <v>*11045</v>
      </c>
      <c r="B59" s="427" t="str">
        <f>VLOOKUP(G59,GM!$N$3:$O$1055,2,FALSE)</f>
        <v>*01063</v>
      </c>
      <c r="C59" s="429">
        <v>8</v>
      </c>
      <c r="D59" s="429">
        <v>16</v>
      </c>
      <c r="E59" s="427" t="str">
        <f>VLOOKUP(H59,GM!$N$3:$O$1055,2,FALSE)</f>
        <v>*01031</v>
      </c>
      <c r="F59" s="241" t="s">
        <v>2167</v>
      </c>
      <c r="G59" s="241" t="s">
        <v>2111</v>
      </c>
      <c r="H59" s="241" t="s">
        <v>2097</v>
      </c>
      <c r="I59" s="355" t="str">
        <f>VLOOKUP(A59,GM!$A$3:$B$1054,2,FALSE)</f>
        <v>08.27X11.69</v>
      </c>
      <c r="J59" s="355" t="str">
        <f>VLOOKUP(B59,GM!$A$3:$B$1054,2,FALSE)</f>
        <v>24.00X34.00</v>
      </c>
      <c r="P59" s="355"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(Code+[TextSIZE]+convert(nvarchar,[UPS/Form])+convert(nvarchar,[Ups/BdgForm])+TitleSize)=('*11045*01063816*01031')) Print 'Finish Size Exist' ELSE Insert Into FinishSizeChild VALUES ('*11045','*01063','8','16','*01031') ELSE Print 'Titlt Size Not Exist' Else Print 'Text Size Not Exist'</v>
      </c>
    </row>
    <row r="60" spans="1:16">
      <c r="A60" s="427" t="str">
        <f>VLOOKUP(F60,GM!$N$3:$O$1055,2,FALSE)</f>
        <v>*11085</v>
      </c>
      <c r="B60" s="427" t="str">
        <f>VLOOKUP(G60,GM!$N$3:$O$1055,2,FALSE)</f>
        <v>*01060</v>
      </c>
      <c r="C60" s="429">
        <v>12</v>
      </c>
      <c r="D60" s="429">
        <v>24</v>
      </c>
      <c r="E60" s="427" t="str">
        <f>VLOOKUP(H60,GM!$N$3:$O$1055,2,FALSE)</f>
        <v>*01029</v>
      </c>
      <c r="F60" s="241" t="s">
        <v>2339</v>
      </c>
      <c r="G60" s="241" t="s">
        <v>2110</v>
      </c>
      <c r="H60" s="241" t="s">
        <v>2235</v>
      </c>
      <c r="I60" s="355" t="str">
        <f>VLOOKUP(A60,GM!$A$3:$B$1054,2,FALSE)</f>
        <v>07.50X08.50</v>
      </c>
      <c r="J60" s="355" t="str">
        <f>VLOOKUP(B60,GM!$A$3:$B$1054,2,FALSE)</f>
        <v>23.00X36.00</v>
      </c>
      <c r="P60" s="355" t="str">
        <f t="shared" si="0"/>
        <v xml:space="preserve">   cnDatabase.Execute  "IF EXISTS (SELECT *FROM GeneralMaster WHERE Code='*01060') IF EXISTS (SELECT *FROM GeneralMaster WHERE Code='*01029') IF EXISTS (Select Code+[TextSIZE]+convert(nvarchar,[UPS/Form])+convert(nvarchar,[Ups/BdgForm])+TitleSize As FSIZE From FinishSizeChild Where (Code+[TextSIZE]+convert(nvarchar,[UPS/Form])+convert(nvarchar,[Ups/BdgForm])+TitleSize)=('*11085*010601224*01029')) Print 'Finish Size Exist' ELSE Insert Into FinishSizeChild VALUES ('*11085','*01060','12','24','*01029') ELSE Print 'Titlt Size Not Exist' Else Print 'Text Size Not Exist'</v>
      </c>
    </row>
    <row r="61" spans="1:16">
      <c r="A61" s="427" t="str">
        <f>VLOOKUP(F61,GM!$N$3:$O$1055,2,FALSE)</f>
        <v>*11005</v>
      </c>
      <c r="B61" s="427" t="str">
        <f>VLOOKUP(G61,GM!$N$3:$O$1055,2,FALSE)</f>
        <v>*01011</v>
      </c>
      <c r="C61" s="429">
        <v>2</v>
      </c>
      <c r="D61" s="429">
        <v>2</v>
      </c>
      <c r="E61" s="427" t="str">
        <f>VLOOKUP(H61,GM!$N$3:$O$1055,2,FALSE)</f>
        <v>*01011</v>
      </c>
      <c r="F61" s="241" t="s">
        <v>2418</v>
      </c>
      <c r="G61" s="241" t="s">
        <v>2417</v>
      </c>
      <c r="H61" s="241" t="s">
        <v>2417</v>
      </c>
      <c r="I61" s="355" t="str">
        <f>VLOOKUP(A61,GM!$A$3:$B$1054,2,FALSE)</f>
        <v>15.00X10.00 (CARD)</v>
      </c>
      <c r="J61" s="355" t="str">
        <f>VLOOKUP(B61,GM!$A$3:$B$1054,2,FALSE)</f>
        <v>15.00X10.00 (CARD)</v>
      </c>
      <c r="P61" s="355" t="str">
        <f t="shared" si="0"/>
        <v xml:space="preserve">   cnDatabase.Execute  "IF EXISTS (SELECT *FROM GeneralMaster WHERE Code='*01011') IF EXISTS (SELECT *FROM GeneralMaster WHERE Code='*01011') IF EXISTS (Select Code+[TextSIZE]+convert(nvarchar,[UPS/Form])+convert(nvarchar,[Ups/BdgForm])+TitleSize As FSIZE From FinishSizeChild Where (Code+[TextSIZE]+convert(nvarchar,[UPS/Form])+convert(nvarchar,[Ups/BdgForm])+TitleSize)=('*11005*0101122*01011')) Print 'Finish Size Exist' ELSE Insert Into FinishSizeChild VALUES ('*11005','*01011','2','2','*01011') ELSE Print 'Titlt Size Not Exist' Else Print 'Text Size Not Exist'</v>
      </c>
    </row>
    <row r="62" spans="1:16">
      <c r="A62" s="427" t="str">
        <f>VLOOKUP(F62,GM!$N$3:$O$1055,2,FALSE)</f>
        <v>*11092</v>
      </c>
      <c r="B62" s="427" t="str">
        <f>VLOOKUP(G62,GM!$N$3:$O$1055,2,FALSE)</f>
        <v>*01065</v>
      </c>
      <c r="C62" s="429">
        <v>8</v>
      </c>
      <c r="D62" s="429">
        <v>16</v>
      </c>
      <c r="E62" s="427" t="str">
        <f>VLOOKUP(H62,GM!$N$3:$O$1055,2,FALSE)</f>
        <v>*01029</v>
      </c>
      <c r="F62" s="241" t="s">
        <v>2426</v>
      </c>
      <c r="G62" s="241" t="s">
        <v>2425</v>
      </c>
      <c r="H62" s="241" t="s">
        <v>2235</v>
      </c>
      <c r="I62" s="355" t="str">
        <f>VLOOKUP(A62,GM!$A$3:$B$1054,2,FALSE)</f>
        <v>09.50X09.50</v>
      </c>
      <c r="J62" s="355" t="str">
        <f>VLOOKUP(B62,GM!$A$3:$B$1054,2,FALSE)</f>
        <v>24.13X24.13</v>
      </c>
      <c r="P62" s="355" t="str">
        <f t="shared" si="0"/>
        <v xml:space="preserve">   cnDatabase.Execute  "IF EXISTS (SELECT *FROM GeneralMaster WHERE Code='*01065') IF EXISTS (SELECT *FROM GeneralMaster WHERE Code='*01029') IF EXISTS (Select Code+[TextSIZE]+convert(nvarchar,[UPS/Form])+convert(nvarchar,[Ups/BdgForm])+TitleSize As FSIZE From FinishSizeChild Where (Code+[TextSIZE]+convert(nvarchar,[UPS/Form])+convert(nvarchar,[Ups/BdgForm])+TitleSize)=('*11092*01065816*01029')) Print 'Finish Size Exist' ELSE Insert Into FinishSizeChild VALUES ('*11092','*01065','8','16','*01029') ELSE Print 'Titlt Size Not Exist' Else Print 'Text Size Not Exist'</v>
      </c>
    </row>
    <row r="63" spans="1:16">
      <c r="A63" s="427" t="str">
        <f>VLOOKUP(F63,GM!$N$3:$O$1055,2,FALSE)</f>
        <v>*11091</v>
      </c>
      <c r="B63" s="427" t="str">
        <f>VLOOKUP(G63,GM!$N$3:$O$1055,2,FALSE)</f>
        <v>*01028</v>
      </c>
      <c r="C63" s="429">
        <v>4</v>
      </c>
      <c r="D63" s="429">
        <v>8</v>
      </c>
      <c r="E63" s="427" t="str">
        <f>VLOOKUP(H63,GM!$N$3:$O$1055,2,FALSE)</f>
        <v>*01029</v>
      </c>
      <c r="F63" s="241" t="s">
        <v>2400</v>
      </c>
      <c r="G63" s="241" t="s">
        <v>2095</v>
      </c>
      <c r="H63" s="241" t="s">
        <v>2235</v>
      </c>
      <c r="I63" s="355" t="str">
        <f>VLOOKUP(A63,GM!$A$3:$B$1054,2,FALSE)</f>
        <v>08.26X11.69</v>
      </c>
      <c r="J63" s="355" t="str">
        <f>VLOOKUP(B63,GM!$A$3:$B$1054,2,FALSE)</f>
        <v>18.00X23.00</v>
      </c>
      <c r="P63" s="355"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(Code+[TextSIZE]+convert(nvarchar,[UPS/Form])+convert(nvarchar,[Ups/BdgForm])+TitleSize)=('*11091*0102848*01029')) Print 'Finish Size Exist' ELSE Insert Into FinishSizeChild VALUES ('*11091','*01028','4','8','*01029') ELSE Print 'Titlt Size Not Exist' Else Print 'Text Size Not Exist'</v>
      </c>
    </row>
    <row r="64" spans="1:16">
      <c r="A64" s="427" t="str">
        <f>VLOOKUP(F64,GM!$N$3:$O$1055,2,FALSE)</f>
        <v>*11091</v>
      </c>
      <c r="B64" s="427" t="str">
        <f>VLOOKUP(G64,GM!$N$3:$O$1055,2,FALSE)</f>
        <v>*01067</v>
      </c>
      <c r="C64" s="429">
        <v>8</v>
      </c>
      <c r="D64" s="429">
        <v>16</v>
      </c>
      <c r="E64" s="427" t="str">
        <f>VLOOKUP(H64,GM!$N$3:$O$1055,2,FALSE)</f>
        <v>*01029</v>
      </c>
      <c r="F64" s="241" t="s">
        <v>2400</v>
      </c>
      <c r="G64" s="241" t="s">
        <v>2113</v>
      </c>
      <c r="H64" s="241" t="s">
        <v>2235</v>
      </c>
      <c r="I64" s="355" t="str">
        <f>VLOOKUP(A64,GM!$A$3:$B$1054,2,FALSE)</f>
        <v>08.26X11.69</v>
      </c>
      <c r="J64" s="355" t="str">
        <f>VLOOKUP(B64,GM!$A$3:$B$1054,2,FALSE)</f>
        <v>25.00X36.00</v>
      </c>
      <c r="P64" s="355" t="str">
        <f t="shared" si="0"/>
        <v xml:space="preserve">   cnDatabase.Execute  "IF EXISTS (SELECT *FROM GeneralMaster WHERE Code='*01067') IF EXISTS (SELECT *FROM GeneralMaster WHERE Code='*01029') IF EXISTS (Select Code+[TextSIZE]+convert(nvarchar,[UPS/Form])+convert(nvarchar,[Ups/BdgForm])+TitleSize As FSIZE From FinishSizeChild Where (Code+[TextSIZE]+convert(nvarchar,[UPS/Form])+convert(nvarchar,[Ups/BdgForm])+TitleSize)=('*11091*01067816*01029')) Print 'Finish Size Exist' ELSE Insert Into FinishSizeChild VALUES ('*11091','*01067','8','16','*01029') ELSE Print 'Titlt Size Not Exist' Else Print 'Text Size Not Exist'</v>
      </c>
    </row>
    <row r="65" spans="1:16">
      <c r="A65" s="427" t="str">
        <f>VLOOKUP(F65,GM!$N$3:$O$1055,2,FALSE)</f>
        <v>*11094</v>
      </c>
      <c r="B65" s="427" t="str">
        <f>VLOOKUP(G65,GM!$N$3:$O$1055,2,FALSE)</f>
        <v>*01028</v>
      </c>
      <c r="C65" s="429">
        <v>8</v>
      </c>
      <c r="D65" s="429">
        <v>16</v>
      </c>
      <c r="E65" s="427" t="str">
        <f>VLOOKUP(H65,GM!$N$3:$O$1055,2,FALSE)</f>
        <v>*01028</v>
      </c>
      <c r="F65" s="241" t="s">
        <v>2410</v>
      </c>
      <c r="G65" s="241" t="s">
        <v>2095</v>
      </c>
      <c r="H65" s="241" t="s">
        <v>2095</v>
      </c>
      <c r="I65" s="355" t="str">
        <f>VLOOKUP(A65,GM!$A$3:$B$1054,2,FALSE)</f>
        <v>05.75X08.25</v>
      </c>
      <c r="J65" s="355" t="str">
        <f>VLOOKUP(B65,GM!$A$3:$B$1054,2,FALSE)</f>
        <v>18.00X23.00</v>
      </c>
      <c r="P65" s="355"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(Code+[TextSIZE]+convert(nvarchar,[UPS/Form])+convert(nvarchar,[Ups/BdgForm])+TitleSize)=('*11094*01028816*01028')) Print 'Finish Size Exist' ELSE Insert Into FinishSizeChild VALUES ('*11094','*01028','8','16','*01028') ELSE Print 'Titlt Size Not Exist' Else Print 'Text Size Not Exist'</v>
      </c>
    </row>
    <row r="66" spans="1:16">
      <c r="A66" s="427" t="str">
        <f>VLOOKUP(F66,GM!$N$3:$O$1055,2,FALSE)</f>
        <v>*11094</v>
      </c>
      <c r="B66" s="427" t="str">
        <f>VLOOKUP(G66,GM!$N$3:$O$1055,2,FALSE)</f>
        <v>*01068</v>
      </c>
      <c r="C66" s="429">
        <v>16</v>
      </c>
      <c r="D66" s="429">
        <v>16</v>
      </c>
      <c r="E66" s="427" t="str">
        <f>VLOOKUP(H66,GM!$N$3:$O$1055,2,FALSE)</f>
        <v>*01028</v>
      </c>
      <c r="F66" s="241" t="s">
        <v>2410</v>
      </c>
      <c r="G66" s="241" t="s">
        <v>2114</v>
      </c>
      <c r="H66" s="241" t="s">
        <v>2095</v>
      </c>
      <c r="I66" s="355" t="str">
        <f>VLOOKUP(A66,GM!$A$3:$B$1054,2,FALSE)</f>
        <v>05.75X08.25</v>
      </c>
      <c r="J66" s="355" t="str">
        <f>VLOOKUP(B66,GM!$A$3:$B$1054,2,FALSE)</f>
        <v>25.00X38.00</v>
      </c>
      <c r="P66" s="355" t="str">
        <f t="shared" si="0"/>
        <v xml:space="preserve">   cnDatabase.Execute  "IF EXISTS (SELECT *FROM GeneralMaster WHERE Code='*01068') IF EXISTS (SELECT *FROM GeneralMaster WHERE Code='*01028') IF EXISTS (Select Code+[TextSIZE]+convert(nvarchar,[UPS/Form])+convert(nvarchar,[Ups/BdgForm])+TitleSize As FSIZE From FinishSizeChild Where (Code+[TextSIZE]+convert(nvarchar,[UPS/Form])+convert(nvarchar,[Ups/BdgForm])+TitleSize)=('*11094*010681616*01028')) Print 'Finish Size Exist' ELSE Insert Into FinishSizeChild VALUES ('*11094','*01068','16','16','*01028') ELSE Print 'Titlt Size Not Exist' Else Print 'Text Size Not Exist'</v>
      </c>
    </row>
    <row r="67" spans="1:16">
      <c r="A67" s="427" t="str">
        <f>VLOOKUP(F67,GM!$N$3:$O$1055,2,FALSE)</f>
        <v>*11022</v>
      </c>
      <c r="B67" s="427" t="str">
        <f>VLOOKUP(G67,GM!$N$3:$O$1055,2,FALSE)</f>
        <v>*01072</v>
      </c>
      <c r="C67" s="429">
        <v>16</v>
      </c>
      <c r="D67" s="429">
        <v>16</v>
      </c>
      <c r="E67" s="427" t="str">
        <f>VLOOKUP(H67,GM!$N$3:$O$1055,2,FALSE)</f>
        <v>*01031</v>
      </c>
      <c r="F67" s="241" t="s">
        <v>2144</v>
      </c>
      <c r="G67" s="241" t="s">
        <v>2116</v>
      </c>
      <c r="H67" s="241" t="s">
        <v>2097</v>
      </c>
      <c r="I67" s="355" t="str">
        <f>VLOOKUP(A67,GM!$A$3:$B$1054,2,FALSE)</f>
        <v>06.00X08.25</v>
      </c>
      <c r="J67" s="355" t="str">
        <f>VLOOKUP(B67,GM!$A$3:$B$1054,2,FALSE)</f>
        <v>28.00X40.00</v>
      </c>
      <c r="P67" s="355" t="str">
        <f t="shared" si="0"/>
        <v xml:space="preserve">   cnDatabase.Execute  "IF EXISTS (SELECT *FROM GeneralMaster WHERE Code='*01072') IF EXISTS (SELECT *FROM GeneralMaster WHERE Code='*01031') IF EXISTS (Select Code+[TextSIZE]+convert(nvarchar,[UPS/Form])+convert(nvarchar,[Ups/BdgForm])+TitleSize As FSIZE From FinishSizeChild Where (Code+[TextSIZE]+convert(nvarchar,[UPS/Form])+convert(nvarchar,[Ups/BdgForm])+TitleSize)=('*11022*010721616*01031')) Print 'Finish Size Exist' ELSE Insert Into FinishSizeChild VALUES ('*11022','*01072','16','16','*01031') ELSE Print 'Titlt Size Not Exist' Else Print 'Text Size Not Exist'</v>
      </c>
    </row>
    <row r="68" spans="1:16">
      <c r="A68" s="427" t="str">
        <f>VLOOKUP(F68,GM!$N$3:$O$1055,2,FALSE)</f>
        <v>*11095</v>
      </c>
      <c r="B68" s="427" t="str">
        <f>VLOOKUP(G68,GM!$N$3:$O$1055,2,FALSE)</f>
        <v>*01045</v>
      </c>
      <c r="C68" s="429">
        <v>8</v>
      </c>
      <c r="D68" s="429">
        <v>8</v>
      </c>
      <c r="E68" s="427" t="str">
        <f>VLOOKUP(H68,GM!$N$3:$O$1055,2,FALSE)</f>
        <v>*01047</v>
      </c>
      <c r="F68" s="241" t="s">
        <v>2428</v>
      </c>
      <c r="G68" s="241" t="s">
        <v>2429</v>
      </c>
      <c r="H68" s="241" t="s">
        <v>2239</v>
      </c>
      <c r="I68" s="355" t="str">
        <f>VLOOKUP(A68,GM!$A$3:$B$1054,2,FALSE)</f>
        <v>21.00X29.70</v>
      </c>
      <c r="J68" s="355" t="str">
        <f>VLOOKUP(B68,GM!$A$3:$B$1054,2,FALSE)</f>
        <v>21.00X29.70 (A4)</v>
      </c>
      <c r="P68" s="355" t="str">
        <f t="shared" si="0"/>
        <v xml:space="preserve">   cnDatabase.Execute  "IF EXISTS (SELECT *FROM GeneralMaster WHERE Code='*01045') IF EXISTS (SELECT *FROM GeneralMaster WHERE Code='*01047') IF EXISTS (Select Code+[TextSIZE]+convert(nvarchar,[UPS/Form])+convert(nvarchar,[Ups/BdgForm])+TitleSize As FSIZE From FinishSizeChild Where (Code+[TextSIZE]+convert(nvarchar,[UPS/Form])+convert(nvarchar,[Ups/BdgForm])+TitleSize)=('*11095*0104588*01047')) Print 'Finish Size Exist' ELSE Insert Into FinishSizeChild VALUES ('*11095','*01045','8','8','*01047') ELSE Print 'Titlt Size Not Exist' Else Print 'Text Size Not Exist'</v>
      </c>
    </row>
  </sheetData>
  <autoFilter ref="A3:P68" xr:uid="{119963CC-8D62-45A2-AEC8-116C0EB9C23F}"/>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AE2B-AC0F-4E91-873F-6C4ABEEFD13B}">
  <sheetPr codeName="Sheet23"/>
  <dimension ref="C1:N43"/>
  <sheetViews>
    <sheetView workbookViewId="0">
      <pane xSplit="4" ySplit="3" topLeftCell="N4" activePane="bottomRight" state="frozen"/>
      <selection pane="topRight" activeCell="C1" sqref="C1"/>
      <selection pane="bottomLeft" activeCell="A2" sqref="A2"/>
      <selection pane="bottomRight" activeCell="C7" sqref="C7"/>
    </sheetView>
  </sheetViews>
  <sheetFormatPr defaultRowHeight="15" outlineLevelCol="1"/>
  <cols>
    <col min="1" max="2" width="9.140625" style="304"/>
    <col min="3" max="4" width="7" style="426" bestFit="1" customWidth="1"/>
    <col min="5" max="5" width="11" style="241" bestFit="1" customWidth="1"/>
    <col min="6" max="6" width="7" style="241" bestFit="1" customWidth="1"/>
    <col min="7" max="13" width="9.140625" style="304" hidden="1" customWidth="1" outlineLevel="1"/>
    <col min="14" max="14" width="9.140625" style="304" collapsed="1"/>
    <col min="15" max="16384" width="9.140625" style="304"/>
  </cols>
  <sheetData>
    <row r="1" spans="3:14">
      <c r="N1" s="304" t="s">
        <v>3029</v>
      </c>
    </row>
    <row r="2" spans="3:14">
      <c r="N2" s="304" t="s">
        <v>3026</v>
      </c>
    </row>
    <row r="3" spans="3:14">
      <c r="C3" s="427" t="s">
        <v>19</v>
      </c>
      <c r="D3" s="427" t="s">
        <v>1800</v>
      </c>
      <c r="E3" s="346" t="s">
        <v>2756</v>
      </c>
      <c r="F3" s="347" t="s">
        <v>2824</v>
      </c>
      <c r="N3" s="243" t="s">
        <v>3031</v>
      </c>
    </row>
    <row r="4" spans="3:14">
      <c r="C4" s="427" t="str">
        <f>VLOOKUP(E4,GM!$N$3:$O$1055,2,FALSE)</f>
        <v>*10003</v>
      </c>
      <c r="D4" s="427" t="str">
        <f>VLOOKUP(F4,GM!$N$3:$O$1055,2,FALSE)</f>
        <v>*01067</v>
      </c>
      <c r="E4" s="347" t="s">
        <v>2120</v>
      </c>
      <c r="F4" s="347" t="s">
        <v>2113</v>
      </c>
      <c r="G4" s="355"/>
      <c r="H4" s="355"/>
      <c r="I4" s="355"/>
      <c r="J4" s="355"/>
      <c r="K4" s="355"/>
      <c r="L4" s="355"/>
      <c r="M4" s="355"/>
      <c r="N4" s="355" t="str">
        <f>CONCATENATE(N$1,N$2,"'",D4,"') IF EXISTS(Select Code+Size AS SGChild From SizeGroupChild Where Code+Size='",C4,D4,"') Print 'Size Group Code Exist' ELSE ",N$3,"'",C4,"','",D4,"')  Else Print 'Size NOT Exist' ")</f>
        <v xml:space="preserve">   cnDatabase.Execute "IF EXISTS (SELECT *FROM GeneralMaster WHERE Code='*01067') IF EXISTS(Select Code+Size AS SGChild From SizeGroupChild Where Code+Size='*10003*01067') Print 'Size Group Code Exist' ELSE Insert Into SizeGroupChild VALUES ('*10003','*01067')  Else Print 'Size NOT Exist' </v>
      </c>
    </row>
    <row r="5" spans="3:14">
      <c r="C5" s="427" t="str">
        <f>VLOOKUP(E5,GM!$N$3:$O$1055,2,FALSE)</f>
        <v>*10003</v>
      </c>
      <c r="D5" s="427" t="str">
        <f>VLOOKUP(F5,GM!$N$3:$O$1055,2,FALSE)</f>
        <v>*01068</v>
      </c>
      <c r="E5" s="347" t="s">
        <v>2120</v>
      </c>
      <c r="F5" s="347" t="s">
        <v>2114</v>
      </c>
      <c r="G5" s="355"/>
      <c r="H5" s="355"/>
      <c r="I5" s="355"/>
      <c r="J5" s="355"/>
      <c r="K5" s="355"/>
      <c r="L5" s="355"/>
      <c r="M5" s="355"/>
      <c r="N5" s="355" t="str">
        <f t="shared" ref="N5:N43" si="0">CONCATENATE(N$1,N$2,"'",D5,"') IF EXISTS(Select Code+Size AS SGChild From SizeGroupChild Where Code+Size='",C5,D5,"') Print 'Size Group Code Exist' ELSE ",N$3,"'",C5,"','",D5,"')  Else Print 'Size NOT Exist' ")</f>
        <v xml:space="preserve">   cnDatabase.Execute "IF EXISTS (SELECT *FROM GeneralMaster WHERE Code='*01068') IF EXISTS(Select Code+Size AS SGChild From SizeGroupChild Where Code+Size='*10003*01068') Print 'Size Group Code Exist' ELSE Insert Into SizeGroupChild VALUES ('*10003','*01068')  Else Print 'Size NOT Exist' </v>
      </c>
    </row>
    <row r="6" spans="3:14">
      <c r="C6" s="427" t="str">
        <f>VLOOKUP(E6,GM!$N$3:$O$1055,2,FALSE)</f>
        <v>*10003</v>
      </c>
      <c r="D6" s="427" t="str">
        <f>VLOOKUP(F6,GM!$N$3:$O$1055,2,FALSE)</f>
        <v>*01070</v>
      </c>
      <c r="E6" s="347" t="s">
        <v>2120</v>
      </c>
      <c r="F6" s="347" t="s">
        <v>2115</v>
      </c>
      <c r="G6" s="355"/>
      <c r="H6" s="355"/>
      <c r="I6" s="355"/>
      <c r="J6" s="355"/>
      <c r="K6" s="355"/>
      <c r="L6" s="355"/>
      <c r="M6" s="355"/>
      <c r="N6" s="355" t="str">
        <f t="shared" si="0"/>
        <v xml:space="preserve">   cnDatabase.Execute "IF EXISTS (SELECT *FROM GeneralMaster WHERE Code='*01070') IF EXISTS(Select Code+Size AS SGChild From SizeGroupChild Where Code+Size='*10003*01070') Print 'Size Group Code Exist' ELSE Insert Into SizeGroupChild VALUES ('*10003','*01070')  Else Print 'Size NOT Exist' </v>
      </c>
    </row>
    <row r="7" spans="3:14">
      <c r="C7" s="427" t="str">
        <f>VLOOKUP(E7,GM!$N$3:$O$1055,2,FALSE)</f>
        <v>*10003</v>
      </c>
      <c r="D7" s="427" t="str">
        <f>VLOOKUP(F7,GM!$N$3:$O$1055,2,FALSE)</f>
        <v>*01072</v>
      </c>
      <c r="E7" s="241" t="s">
        <v>2120</v>
      </c>
      <c r="F7" s="241" t="s">
        <v>2116</v>
      </c>
      <c r="N7" s="355" t="str">
        <f t="shared" si="0"/>
        <v xml:space="preserve">   cnDatabase.Execute "IF EXISTS (SELECT *FROM GeneralMaster WHERE Code='*01072') IF EXISTS(Select Code+Size AS SGChild From SizeGroupChild Where Code+Size='*10003*01072') Print 'Size Group Code Exist' ELSE Insert Into SizeGroupChild VALUES ('*10003','*01072')  Else Print 'Size NOT Exist' </v>
      </c>
    </row>
    <row r="8" spans="3:14">
      <c r="C8" s="427" t="str">
        <f>VLOOKUP(E8,GM!$N$3:$O$1055,2,FALSE)</f>
        <v>*10003</v>
      </c>
      <c r="D8" s="427" t="str">
        <f>VLOOKUP(F8,GM!$N$3:$O$1055,2,FALSE)</f>
        <v>*01073</v>
      </c>
      <c r="E8" s="241" t="s">
        <v>2120</v>
      </c>
      <c r="F8" s="241" t="s">
        <v>2117</v>
      </c>
      <c r="N8" s="355" t="str">
        <f t="shared" si="0"/>
        <v xml:space="preserve">   cnDatabase.Execute "IF EXISTS (SELECT *FROM GeneralMaster WHERE Code='*01073') IF EXISTS(Select Code+Size AS SGChild From SizeGroupChild Where Code+Size='*10003*01073') Print 'Size Group Code Exist' ELSE Insert Into SizeGroupChild VALUES ('*10003','*01073')  Else Print 'Size NOT Exist' </v>
      </c>
    </row>
    <row r="9" spans="3:14">
      <c r="C9" s="427" t="str">
        <f>VLOOKUP(E9,GM!$N$3:$O$1055,2,FALSE)</f>
        <v>*10007</v>
      </c>
      <c r="D9" s="427" t="str">
        <f>VLOOKUP(F9,GM!$N$3:$O$1055,2,FALSE)</f>
        <v>*01061</v>
      </c>
      <c r="E9" s="241" t="s">
        <v>2124</v>
      </c>
      <c r="F9" s="241" t="s">
        <v>2234</v>
      </c>
      <c r="N9" s="355" t="str">
        <f t="shared" si="0"/>
        <v xml:space="preserve">   cnDatabase.Execute "IF EXISTS (SELECT *FROM GeneralMaster WHERE Code='*01061') IF EXISTS(Select Code+Size AS SGChild From SizeGroupChild Where Code+Size='*10007*01061') Print 'Size Group Code Exist' ELSE Insert Into SizeGroupChild VALUES ('*10007','*01061')  Else Print 'Size NOT Exist' </v>
      </c>
    </row>
    <row r="10" spans="3:14">
      <c r="C10" s="427" t="str">
        <f>VLOOKUP(E10,GM!$N$3:$O$1055,2,FALSE)</f>
        <v>*10011</v>
      </c>
      <c r="D10" s="427" t="str">
        <f>VLOOKUP(F10,GM!$N$3:$O$1055,2,FALSE)</f>
        <v>*01047</v>
      </c>
      <c r="E10" s="241" t="s">
        <v>2128</v>
      </c>
      <c r="F10" s="241" t="s">
        <v>2239</v>
      </c>
      <c r="N10" s="355" t="str">
        <f t="shared" si="0"/>
        <v xml:space="preserve">   cnDatabase.Execute "IF EXISTS (SELECT *FROM GeneralMaster WHERE Code='*01047') IF EXISTS(Select Code+Size AS SGChild From SizeGroupChild Where Code+Size='*10011*01047') Print 'Size Group Code Exist' ELSE Insert Into SizeGroupChild VALUES ('*10011','*01047')  Else Print 'Size NOT Exist' </v>
      </c>
    </row>
    <row r="11" spans="3:14">
      <c r="C11" s="427" t="str">
        <f>VLOOKUP(E11,GM!$N$3:$O$1055,2,FALSE)</f>
        <v>*10006</v>
      </c>
      <c r="D11" s="427" t="str">
        <f>VLOOKUP(F11,GM!$N$3:$O$1055,2,FALSE)</f>
        <v>*01050</v>
      </c>
      <c r="E11" s="241" t="s">
        <v>2123</v>
      </c>
      <c r="F11" s="241" t="s">
        <v>2104</v>
      </c>
      <c r="N11" s="355" t="str">
        <f t="shared" si="0"/>
        <v xml:space="preserve">   cnDatabase.Execute "IF EXISTS (SELECT *FROM GeneralMaster WHERE Code='*01050') IF EXISTS(Select Code+Size AS SGChild From SizeGroupChild Where Code+Size='*10006*01050') Print 'Size Group Code Exist' ELSE Insert Into SizeGroupChild VALUES ('*10006','*01050')  Else Print 'Size NOT Exist' </v>
      </c>
    </row>
    <row r="12" spans="3:14">
      <c r="C12" s="427" t="str">
        <f>VLOOKUP(E12,GM!$N$3:$O$1055,2,FALSE)</f>
        <v>*10006</v>
      </c>
      <c r="D12" s="427" t="str">
        <f>VLOOKUP(F12,GM!$N$3:$O$1055,2,FALSE)</f>
        <v>*01051</v>
      </c>
      <c r="E12" s="241" t="s">
        <v>2123</v>
      </c>
      <c r="F12" s="241" t="s">
        <v>2105</v>
      </c>
      <c r="N12" s="355" t="str">
        <f t="shared" si="0"/>
        <v xml:space="preserve">   cnDatabase.Execute "IF EXISTS (SELECT *FROM GeneralMaster WHERE Code='*01051') IF EXISTS(Select Code+Size AS SGChild From SizeGroupChild Where Code+Size='*10006*01051') Print 'Size Group Code Exist' ELSE Insert Into SizeGroupChild VALUES ('*10006','*01051')  Else Print 'Size NOT Exist' </v>
      </c>
    </row>
    <row r="13" spans="3:14">
      <c r="C13" s="427" t="str">
        <f>VLOOKUP(E13,GM!$N$3:$O$1055,2,FALSE)</f>
        <v>*10006</v>
      </c>
      <c r="D13" s="427" t="str">
        <f>VLOOKUP(F13,GM!$N$3:$O$1055,2,FALSE)</f>
        <v>*01056</v>
      </c>
      <c r="E13" s="241" t="s">
        <v>2123</v>
      </c>
      <c r="F13" s="241" t="s">
        <v>2108</v>
      </c>
      <c r="N13" s="355" t="str">
        <f t="shared" si="0"/>
        <v xml:space="preserve">   cnDatabase.Execute "IF EXISTS (SELECT *FROM GeneralMaster WHERE Code='*01056') IF EXISTS(Select Code+Size AS SGChild From SizeGroupChild Where Code+Size='*10006*01056') Print 'Size Group Code Exist' ELSE Insert Into SizeGroupChild VALUES ('*10006','*01056')  Else Print 'Size NOT Exist' </v>
      </c>
    </row>
    <row r="14" spans="3:14">
      <c r="C14" s="427" t="str">
        <f>VLOOKUP(E14,GM!$N$3:$O$1055,2,FALSE)</f>
        <v>*10006</v>
      </c>
      <c r="D14" s="427" t="str">
        <f>VLOOKUP(F14,GM!$N$3:$O$1055,2,FALSE)</f>
        <v>*01058</v>
      </c>
      <c r="E14" s="241" t="s">
        <v>2123</v>
      </c>
      <c r="F14" s="241" t="s">
        <v>2109</v>
      </c>
      <c r="N14" s="355" t="str">
        <f t="shared" si="0"/>
        <v xml:space="preserve">   cnDatabase.Execute "IF EXISTS (SELECT *FROM GeneralMaster WHERE Code='*01058') IF EXISTS(Select Code+Size AS SGChild From SizeGroupChild Where Code+Size='*10006*01058') Print 'Size Group Code Exist' ELSE Insert Into SizeGroupChild VALUES ('*10006','*01058')  Else Print 'Size NOT Exist' </v>
      </c>
    </row>
    <row r="15" spans="3:14">
      <c r="C15" s="427" t="str">
        <f>VLOOKUP(E15,GM!$N$3:$O$1055,2,FALSE)</f>
        <v>*10006</v>
      </c>
      <c r="D15" s="427" t="str">
        <f>VLOOKUP(F15,GM!$N$3:$O$1055,2,FALSE)</f>
        <v>*01060</v>
      </c>
      <c r="E15" s="241" t="s">
        <v>2123</v>
      </c>
      <c r="F15" s="241" t="s">
        <v>2110</v>
      </c>
      <c r="N15" s="355" t="str">
        <f t="shared" si="0"/>
        <v xml:space="preserve">   cnDatabase.Execute "IF EXISTS (SELECT *FROM GeneralMaster WHERE Code='*01060') IF EXISTS(Select Code+Size AS SGChild From SizeGroupChild Where Code+Size='*10006*01060') Print 'Size Group Code Exist' ELSE Insert Into SizeGroupChild VALUES ('*10006','*01060')  Else Print 'Size NOT Exist' </v>
      </c>
    </row>
    <row r="16" spans="3:14">
      <c r="C16" s="427" t="str">
        <f>VLOOKUP(E16,GM!$N$3:$O$1055,2,FALSE)</f>
        <v>*10006</v>
      </c>
      <c r="D16" s="427" t="str">
        <f>VLOOKUP(F16,GM!$N$3:$O$1055,2,FALSE)</f>
        <v>*01063</v>
      </c>
      <c r="E16" s="241" t="s">
        <v>2123</v>
      </c>
      <c r="F16" s="241" t="s">
        <v>2111</v>
      </c>
      <c r="N16" s="355" t="str">
        <f t="shared" si="0"/>
        <v xml:space="preserve">   cnDatabase.Execute "IF EXISTS (SELECT *FROM GeneralMaster WHERE Code='*01063') IF EXISTS(Select Code+Size AS SGChild From SizeGroupChild Where Code+Size='*10006*01063') Print 'Size Group Code Exist' ELSE Insert Into SizeGroupChild VALUES ('*10006','*01063')  Else Print 'Size NOT Exist' </v>
      </c>
    </row>
    <row r="17" spans="3:14">
      <c r="C17" s="427" t="str">
        <f>VLOOKUP(E17,GM!$N$3:$O$1055,2,FALSE)</f>
        <v>*10006</v>
      </c>
      <c r="D17" s="427" t="str">
        <f>VLOOKUP(F17,GM!$N$3:$O$1055,2,FALSE)</f>
        <v>*01064</v>
      </c>
      <c r="E17" s="241" t="s">
        <v>2123</v>
      </c>
      <c r="F17" s="241" t="s">
        <v>2112</v>
      </c>
      <c r="N17" s="355" t="str">
        <f t="shared" si="0"/>
        <v xml:space="preserve">   cnDatabase.Execute "IF EXISTS (SELECT *FROM GeneralMaster WHERE Code='*01064') IF EXISTS(Select Code+Size AS SGChild From SizeGroupChild Where Code+Size='*10006*01064') Print 'Size Group Code Exist' ELSE Insert Into SizeGroupChild VALUES ('*10006','*01064')  Else Print 'Size NOT Exist' </v>
      </c>
    </row>
    <row r="18" spans="3:14">
      <c r="C18" s="427" t="str">
        <f>VLOOKUP(E18,GM!$N$3:$O$1055,2,FALSE)</f>
        <v>*10006</v>
      </c>
      <c r="D18" s="427" t="str">
        <f>VLOOKUP(F18,GM!$N$3:$O$1055,2,FALSE)</f>
        <v>*01059</v>
      </c>
      <c r="E18" s="241" t="s">
        <v>2123</v>
      </c>
      <c r="F18" s="241" t="s">
        <v>2244</v>
      </c>
      <c r="N18" s="355" t="str">
        <f t="shared" si="0"/>
        <v xml:space="preserve">   cnDatabase.Execute "IF EXISTS (SELECT *FROM GeneralMaster WHERE Code='*01059') IF EXISTS(Select Code+Size AS SGChild From SizeGroupChild Where Code+Size='*10006*01059') Print 'Size Group Code Exist' ELSE Insert Into SizeGroupChild VALUES ('*10006','*01059')  Else Print 'Size NOT Exist' </v>
      </c>
    </row>
    <row r="19" spans="3:14">
      <c r="C19" s="427" t="str">
        <f>VLOOKUP(E19,GM!$N$3:$O$1055,2,FALSE)</f>
        <v>*10012</v>
      </c>
      <c r="D19" s="427" t="str">
        <f>VLOOKUP(F19,GM!$N$3:$O$1055,2,FALSE)</f>
        <v>*01017</v>
      </c>
      <c r="E19" s="241" t="s">
        <v>2129</v>
      </c>
      <c r="F19" s="241" t="s">
        <v>2091</v>
      </c>
      <c r="N19" s="355" t="str">
        <f t="shared" si="0"/>
        <v xml:space="preserve">   cnDatabase.Execute "IF EXISTS (SELECT *FROM GeneralMaster WHERE Code='*01017') IF EXISTS(Select Code+Size AS SGChild From SizeGroupChild Where Code+Size='*10012*01017') Print 'Size Group Code Exist' ELSE Insert Into SizeGroupChild VALUES ('*10012','*01017')  Else Print 'Size NOT Exist' </v>
      </c>
    </row>
    <row r="20" spans="3:14">
      <c r="C20" s="427" t="str">
        <f>VLOOKUP(E20,GM!$N$3:$O$1055,2,FALSE)</f>
        <v>*10012</v>
      </c>
      <c r="D20" s="427" t="str">
        <f>VLOOKUP(F20,GM!$N$3:$O$1055,2,FALSE)</f>
        <v>*01020</v>
      </c>
      <c r="E20" s="241" t="s">
        <v>2129</v>
      </c>
      <c r="F20" s="241" t="s">
        <v>2092</v>
      </c>
      <c r="N20" s="355" t="str">
        <f t="shared" si="0"/>
        <v xml:space="preserve">   cnDatabase.Execute "IF EXISTS (SELECT *FROM GeneralMaster WHERE Code='*01020') IF EXISTS(Select Code+Size AS SGChild From SizeGroupChild Where Code+Size='*10012*01020') Print 'Size Group Code Exist' ELSE Insert Into SizeGroupChild VALUES ('*10012','*01020')  Else Print 'Size NOT Exist' </v>
      </c>
    </row>
    <row r="21" spans="3:14">
      <c r="C21" s="427" t="str">
        <f>VLOOKUP(E21,GM!$N$3:$O$1055,2,FALSE)</f>
        <v>*10012</v>
      </c>
      <c r="D21" s="427" t="str">
        <f>VLOOKUP(F21,GM!$N$3:$O$1055,2,FALSE)</f>
        <v>*01021</v>
      </c>
      <c r="E21" s="241" t="s">
        <v>2129</v>
      </c>
      <c r="F21" s="241" t="s">
        <v>2093</v>
      </c>
      <c r="N21" s="355" t="str">
        <f t="shared" si="0"/>
        <v xml:space="preserve">   cnDatabase.Execute "IF EXISTS (SELECT *FROM GeneralMaster WHERE Code='*01021') IF EXISTS(Select Code+Size AS SGChild From SizeGroupChild Where Code+Size='*10012*01021') Print 'Size Group Code Exist' ELSE Insert Into SizeGroupChild VALUES ('*10012','*01021')  Else Print 'Size NOT Exist' </v>
      </c>
    </row>
    <row r="22" spans="3:14">
      <c r="C22" s="427" t="str">
        <f>VLOOKUP(E22,GM!$N$3:$O$1055,2,FALSE)</f>
        <v>*10012</v>
      </c>
      <c r="D22" s="427" t="str">
        <f>VLOOKUP(F22,GM!$N$3:$O$1055,2,FALSE)</f>
        <v>*01027</v>
      </c>
      <c r="E22" s="241" t="s">
        <v>2129</v>
      </c>
      <c r="F22" s="241" t="s">
        <v>2094</v>
      </c>
      <c r="N22" s="355" t="str">
        <f t="shared" si="0"/>
        <v xml:space="preserve">   cnDatabase.Execute "IF EXISTS (SELECT *FROM GeneralMaster WHERE Code='*01027') IF EXISTS(Select Code+Size AS SGChild From SizeGroupChild Where Code+Size='*10012*01027') Print 'Size Group Code Exist' ELSE Insert Into SizeGroupChild VALUES ('*10012','*01027')  Else Print 'Size NOT Exist' </v>
      </c>
    </row>
    <row r="23" spans="3:14">
      <c r="C23" s="427" t="str">
        <f>VLOOKUP(E23,GM!$N$3:$O$1055,2,FALSE)</f>
        <v>*10012</v>
      </c>
      <c r="D23" s="427" t="str">
        <f>VLOOKUP(F23,GM!$N$3:$O$1055,2,FALSE)</f>
        <v>*01028</v>
      </c>
      <c r="E23" s="241" t="s">
        <v>2129</v>
      </c>
      <c r="F23" s="241" t="s">
        <v>2095</v>
      </c>
      <c r="N23" s="355" t="str">
        <f t="shared" si="0"/>
        <v xml:space="preserve">   cnDatabase.Execute "IF EXISTS (SELECT *FROM GeneralMaster WHERE Code='*01028') IF EXISTS(Select Code+Size AS SGChild From SizeGroupChild Where Code+Size='*10012*01028') Print 'Size Group Code Exist' ELSE Insert Into SizeGroupChild VALUES ('*10012','*01028')  Else Print 'Size NOT Exist' </v>
      </c>
    </row>
    <row r="24" spans="3:14">
      <c r="C24" s="427" t="str">
        <f>VLOOKUP(E24,GM!$N$3:$O$1055,2,FALSE)</f>
        <v>*10012</v>
      </c>
      <c r="D24" s="427" t="str">
        <f>VLOOKUP(F24,GM!$N$3:$O$1055,2,FALSE)</f>
        <v>*01030</v>
      </c>
      <c r="E24" s="241" t="s">
        <v>2129</v>
      </c>
      <c r="F24" s="241" t="s">
        <v>2096</v>
      </c>
      <c r="N24" s="355" t="str">
        <f t="shared" si="0"/>
        <v xml:space="preserve">   cnDatabase.Execute "IF EXISTS (SELECT *FROM GeneralMaster WHERE Code='*01030') IF EXISTS(Select Code+Size AS SGChild From SizeGroupChild Where Code+Size='*10012*01030') Print 'Size Group Code Exist' ELSE Insert Into SizeGroupChild VALUES ('*10012','*01030')  Else Print 'Size NOT Exist' </v>
      </c>
    </row>
    <row r="25" spans="3:14">
      <c r="C25" s="427" t="str">
        <f>VLOOKUP(E25,GM!$N$3:$O$1055,2,FALSE)</f>
        <v>*10012</v>
      </c>
      <c r="D25" s="427" t="str">
        <f>VLOOKUP(F25,GM!$N$3:$O$1055,2,FALSE)</f>
        <v>*01031</v>
      </c>
      <c r="E25" s="241" t="s">
        <v>2129</v>
      </c>
      <c r="F25" s="241" t="s">
        <v>2097</v>
      </c>
      <c r="N25" s="355" t="str">
        <f t="shared" si="0"/>
        <v xml:space="preserve">   cnDatabase.Execute "IF EXISTS (SELECT *FROM GeneralMaster WHERE Code='*01031') IF EXISTS(Select Code+Size AS SGChild From SizeGroupChild Where Code+Size='*10012*01031') Print 'Size Group Code Exist' ELSE Insert Into SizeGroupChild VALUES ('*10012','*01031')  Else Print 'Size NOT Exist' </v>
      </c>
    </row>
    <row r="26" spans="3:14">
      <c r="C26" s="427" t="str">
        <f>VLOOKUP(E26,GM!$N$3:$O$1055,2,FALSE)</f>
        <v>*10012</v>
      </c>
      <c r="D26" s="427" t="str">
        <f>VLOOKUP(F26,GM!$N$3:$O$1055,2,FALSE)</f>
        <v>*01033</v>
      </c>
      <c r="E26" s="241" t="s">
        <v>2129</v>
      </c>
      <c r="F26" s="241" t="s">
        <v>2098</v>
      </c>
      <c r="N26" s="355" t="str">
        <f t="shared" si="0"/>
        <v xml:space="preserve">   cnDatabase.Execute "IF EXISTS (SELECT *FROM GeneralMaster WHERE Code='*01033') IF EXISTS(Select Code+Size AS SGChild From SizeGroupChild Where Code+Size='*10012*01033') Print 'Size Group Code Exist' ELSE Insert Into SizeGroupChild VALUES ('*10012','*01033')  Else Print 'Size NOT Exist' </v>
      </c>
    </row>
    <row r="27" spans="3:14">
      <c r="C27" s="427" t="str">
        <f>VLOOKUP(E27,GM!$N$3:$O$1055,2,FALSE)</f>
        <v>*10012</v>
      </c>
      <c r="D27" s="427" t="str">
        <f>VLOOKUP(F27,GM!$N$3:$O$1055,2,FALSE)</f>
        <v>*01013</v>
      </c>
      <c r="E27" s="241" t="s">
        <v>2129</v>
      </c>
      <c r="F27" s="241" t="s">
        <v>2238</v>
      </c>
      <c r="N27" s="355" t="str">
        <f t="shared" si="0"/>
        <v xml:space="preserve">   cnDatabase.Execute "IF EXISTS (SELECT *FROM GeneralMaster WHERE Code='*01013') IF EXISTS(Select Code+Size AS SGChild From SizeGroupChild Where Code+Size='*10012*01013') Print 'Size Group Code Exist' ELSE Insert Into SizeGroupChild VALUES ('*10012','*01013')  Else Print 'Size NOT Exist' </v>
      </c>
    </row>
    <row r="28" spans="3:14">
      <c r="C28" s="427" t="str">
        <f>VLOOKUP(E28,GM!$N$3:$O$1055,2,FALSE)</f>
        <v>*10013</v>
      </c>
      <c r="D28" s="427" t="str">
        <f>VLOOKUP(F28,GM!$N$3:$O$1055,2,FALSE)</f>
        <v>*01012</v>
      </c>
      <c r="E28" s="241" t="s">
        <v>2130</v>
      </c>
      <c r="F28" s="241" t="s">
        <v>2230</v>
      </c>
      <c r="N28" s="355" t="str">
        <f t="shared" si="0"/>
        <v xml:space="preserve">   cnDatabase.Execute "IF EXISTS (SELECT *FROM GeneralMaster WHERE Code='*01012') IF EXISTS(Select Code+Size AS SGChild From SizeGroupChild Where Code+Size='*10013*01012') Print 'Size Group Code Exist' ELSE Insert Into SizeGroupChild VALUES ('*10013','*01012')  Else Print 'Size NOT Exist' </v>
      </c>
    </row>
    <row r="29" spans="3:14">
      <c r="C29" s="427" t="str">
        <f>VLOOKUP(E29,GM!$N$3:$O$1055,2,FALSE)</f>
        <v>*10013</v>
      </c>
      <c r="D29" s="427" t="str">
        <f>VLOOKUP(F29,GM!$N$3:$O$1055,2,FALSE)</f>
        <v>*01015</v>
      </c>
      <c r="E29" s="241" t="s">
        <v>2130</v>
      </c>
      <c r="F29" s="241" t="s">
        <v>2246</v>
      </c>
      <c r="N29" s="355" t="str">
        <f t="shared" si="0"/>
        <v xml:space="preserve">   cnDatabase.Execute "IF EXISTS (SELECT *FROM GeneralMaster WHERE Code='*01015') IF EXISTS(Select Code+Size AS SGChild From SizeGroupChild Where Code+Size='*10013*01015') Print 'Size Group Code Exist' ELSE Insert Into SizeGroupChild VALUES ('*10013','*01015')  Else Print 'Size NOT Exist' </v>
      </c>
    </row>
    <row r="30" spans="3:14">
      <c r="C30" s="427" t="str">
        <f>VLOOKUP(E30,GM!$N$3:$O$1055,2,FALSE)</f>
        <v>*10013</v>
      </c>
      <c r="D30" s="427" t="str">
        <f>VLOOKUP(F30,GM!$N$3:$O$1055,2,FALSE)</f>
        <v>*01016</v>
      </c>
      <c r="E30" s="241" t="s">
        <v>2130</v>
      </c>
      <c r="F30" s="241" t="s">
        <v>2285</v>
      </c>
      <c r="N30" s="355" t="str">
        <f t="shared" si="0"/>
        <v xml:space="preserve">   cnDatabase.Execute "IF EXISTS (SELECT *FROM GeneralMaster WHERE Code='*01016') IF EXISTS(Select Code+Size AS SGChild From SizeGroupChild Where Code+Size='*10013*01016') Print 'Size Group Code Exist' ELSE Insert Into SizeGroupChild VALUES ('*10013','*01016')  Else Print 'Size NOT Exist' </v>
      </c>
    </row>
    <row r="31" spans="3:14">
      <c r="C31" s="427" t="str">
        <f>VLOOKUP(E31,GM!$N$3:$O$1055,2,FALSE)</f>
        <v>*10013</v>
      </c>
      <c r="D31" s="427" t="str">
        <f>VLOOKUP(F31,GM!$N$3:$O$1055,2,FALSE)</f>
        <v>*01019</v>
      </c>
      <c r="E31" s="241" t="s">
        <v>2130</v>
      </c>
      <c r="F31" s="241" t="s">
        <v>2293</v>
      </c>
      <c r="N31" s="355" t="str">
        <f t="shared" si="0"/>
        <v xml:space="preserve">   cnDatabase.Execute "IF EXISTS (SELECT *FROM GeneralMaster WHERE Code='*01019') IF EXISTS(Select Code+Size AS SGChild From SizeGroupChild Where Code+Size='*10013*01019') Print 'Size Group Code Exist' ELSE Insert Into SizeGroupChild VALUES ('*10013','*01019')  Else Print 'Size NOT Exist' </v>
      </c>
    </row>
    <row r="32" spans="3:14">
      <c r="C32" s="427" t="str">
        <f>VLOOKUP(E32,GM!$N$3:$O$1055,2,FALSE)</f>
        <v>*10013</v>
      </c>
      <c r="D32" s="427" t="str">
        <f>VLOOKUP(F32,GM!$N$3:$O$1055,2,FALSE)</f>
        <v>*01029</v>
      </c>
      <c r="E32" s="241" t="s">
        <v>2130</v>
      </c>
      <c r="F32" s="241" t="s">
        <v>2235</v>
      </c>
      <c r="N32" s="355" t="str">
        <f t="shared" si="0"/>
        <v xml:space="preserve">   cnDatabase.Execute "IF EXISTS (SELECT *FROM GeneralMaster WHERE Code='*01029') IF EXISTS(Select Code+Size AS SGChild From SizeGroupChild Where Code+Size='*10013*01029') Print 'Size Group Code Exist' ELSE Insert Into SizeGroupChild VALUES ('*10013','*01029')  Else Print 'Size NOT Exist' </v>
      </c>
    </row>
    <row r="33" spans="3:14">
      <c r="C33" s="427" t="str">
        <f>VLOOKUP(E33,GM!$N$3:$O$1055,2,FALSE)</f>
        <v>*10013</v>
      </c>
      <c r="D33" s="427" t="str">
        <f>VLOOKUP(F33,GM!$N$3:$O$1055,2,FALSE)</f>
        <v>*01018</v>
      </c>
      <c r="E33" s="241" t="s">
        <v>2130</v>
      </c>
      <c r="F33" s="241" t="s">
        <v>2325</v>
      </c>
      <c r="N33" s="355" t="str">
        <f t="shared" si="0"/>
        <v xml:space="preserve">   cnDatabase.Execute "IF EXISTS (SELECT *FROM GeneralMaster WHERE Code='*01018') IF EXISTS(Select Code+Size AS SGChild From SizeGroupChild Where Code+Size='*10013*01018') Print 'Size Group Code Exist' ELSE Insert Into SizeGroupChild VALUES ('*10013','*01018')  Else Print 'Size NOT Exist' </v>
      </c>
    </row>
    <row r="34" spans="3:14">
      <c r="C34" s="427" t="str">
        <f>VLOOKUP(E34,GM!$N$3:$O$1055,2,FALSE)</f>
        <v>*10018</v>
      </c>
      <c r="D34" s="427" t="str">
        <f>VLOOKUP(F34,GM!$N$3:$O$1055,2,FALSE)</f>
        <v>*01069</v>
      </c>
      <c r="E34" s="241" t="s">
        <v>2326</v>
      </c>
      <c r="F34" s="241" t="s">
        <v>2256</v>
      </c>
      <c r="N34" s="355" t="str">
        <f t="shared" si="0"/>
        <v xml:space="preserve">   cnDatabase.Execute "IF EXISTS (SELECT *FROM GeneralMaster WHERE Code='*01069') IF EXISTS(Select Code+Size AS SGChild From SizeGroupChild Where Code+Size='*10018*01069') Print 'Size Group Code Exist' ELSE Insert Into SizeGroupChild VALUES ('*10018','*01069')  Else Print 'Size NOT Exist' </v>
      </c>
    </row>
    <row r="35" spans="3:14">
      <c r="C35" s="427" t="str">
        <f>VLOOKUP(E35,GM!$N$3:$O$1055,2,FALSE)</f>
        <v>*10009</v>
      </c>
      <c r="D35" s="427" t="str">
        <f>VLOOKUP(F35,GM!$N$3:$O$1055,2,FALSE)</f>
        <v>*01036</v>
      </c>
      <c r="E35" s="241" t="s">
        <v>2126</v>
      </c>
      <c r="F35" s="241" t="s">
        <v>2240</v>
      </c>
      <c r="N35" s="355" t="str">
        <f t="shared" si="0"/>
        <v xml:space="preserve">   cnDatabase.Execute "IF EXISTS (SELECT *FROM GeneralMaster WHERE Code='*01036') IF EXISTS(Select Code+Size AS SGChild From SizeGroupChild Where Code+Size='*10009*01036') Print 'Size Group Code Exist' ELSE Insert Into SizeGroupChild VALUES ('*10009','*01036')  Else Print 'Size NOT Exist' </v>
      </c>
    </row>
    <row r="36" spans="3:14">
      <c r="C36" s="427" t="str">
        <f>VLOOKUP(E36,GM!$N$3:$O$1055,2,FALSE)</f>
        <v>*10009</v>
      </c>
      <c r="D36" s="427" t="str">
        <f>VLOOKUP(F36,GM!$N$3:$O$1055,2,FALSE)</f>
        <v>*01037</v>
      </c>
      <c r="E36" s="241" t="s">
        <v>2126</v>
      </c>
      <c r="F36" s="241" t="s">
        <v>2099</v>
      </c>
      <c r="N36" s="355" t="str">
        <f t="shared" si="0"/>
        <v xml:space="preserve">   cnDatabase.Execute "IF EXISTS (SELECT *FROM GeneralMaster WHERE Code='*01037') IF EXISTS(Select Code+Size AS SGChild From SizeGroupChild Where Code+Size='*10009*01037') Print 'Size Group Code Exist' ELSE Insert Into SizeGroupChild VALUES ('*10009','*01037')  Else Print 'Size NOT Exist' </v>
      </c>
    </row>
    <row r="37" spans="3:14">
      <c r="C37" s="427" t="str">
        <f>VLOOKUP(E37,GM!$N$3:$O$1055,2,FALSE)</f>
        <v>*10009</v>
      </c>
      <c r="D37" s="427" t="str">
        <f>VLOOKUP(F37,GM!$N$3:$O$1055,2,FALSE)</f>
        <v>*01038</v>
      </c>
      <c r="E37" s="241" t="s">
        <v>2126</v>
      </c>
      <c r="F37" s="241" t="s">
        <v>2100</v>
      </c>
      <c r="N37" s="355" t="str">
        <f t="shared" si="0"/>
        <v xml:space="preserve">   cnDatabase.Execute "IF EXISTS (SELECT *FROM GeneralMaster WHERE Code='*01038') IF EXISTS(Select Code+Size AS SGChild From SizeGroupChild Where Code+Size='*10009*01038') Print 'Size Group Code Exist' ELSE Insert Into SizeGroupChild VALUES ('*10009','*01038')  Else Print 'Size NOT Exist' </v>
      </c>
    </row>
    <row r="38" spans="3:14">
      <c r="C38" s="427" t="str">
        <f>VLOOKUP(E38,GM!$N$3:$O$1055,2,FALSE)</f>
        <v>*10009</v>
      </c>
      <c r="D38" s="427" t="str">
        <f>VLOOKUP(F38,GM!$N$3:$O$1055,2,FALSE)</f>
        <v>*01039</v>
      </c>
      <c r="E38" s="241" t="s">
        <v>2126</v>
      </c>
      <c r="F38" s="241" t="s">
        <v>2101</v>
      </c>
      <c r="N38" s="355" t="str">
        <f t="shared" si="0"/>
        <v xml:space="preserve">   cnDatabase.Execute "IF EXISTS (SELECT *FROM GeneralMaster WHERE Code='*01039') IF EXISTS(Select Code+Size AS SGChild From SizeGroupChild Where Code+Size='*10009*01039') Print 'Size Group Code Exist' ELSE Insert Into SizeGroupChild VALUES ('*10009','*01039')  Else Print 'Size NOT Exist' </v>
      </c>
    </row>
    <row r="39" spans="3:14">
      <c r="C39" s="427" t="str">
        <f>VLOOKUP(E39,GM!$N$3:$O$1055,2,FALSE)</f>
        <v>*10009</v>
      </c>
      <c r="D39" s="427" t="str">
        <f>VLOOKUP(F39,GM!$N$3:$O$1055,2,FALSE)</f>
        <v>*01046</v>
      </c>
      <c r="E39" s="241" t="s">
        <v>2126</v>
      </c>
      <c r="F39" s="241" t="s">
        <v>2102</v>
      </c>
      <c r="N39" s="355" t="str">
        <f t="shared" si="0"/>
        <v xml:space="preserve">   cnDatabase.Execute "IF EXISTS (SELECT *FROM GeneralMaster WHERE Code='*01046') IF EXISTS(Select Code+Size AS SGChild From SizeGroupChild Where Code+Size='*10009*01046') Print 'Size Group Code Exist' ELSE Insert Into SizeGroupChild VALUES ('*10009','*01046')  Else Print 'Size NOT Exist' </v>
      </c>
    </row>
    <row r="40" spans="3:14">
      <c r="C40" s="427" t="str">
        <f>VLOOKUP(E40,GM!$N$3:$O$1055,2,FALSE)</f>
        <v>*10009</v>
      </c>
      <c r="D40" s="427" t="str">
        <f>VLOOKUP(F40,GM!$N$3:$O$1055,2,FALSE)</f>
        <v>*01048</v>
      </c>
      <c r="E40" s="241" t="s">
        <v>2126</v>
      </c>
      <c r="F40" s="241" t="s">
        <v>2103</v>
      </c>
      <c r="N40" s="355" t="str">
        <f t="shared" si="0"/>
        <v xml:space="preserve">   cnDatabase.Execute "IF EXISTS (SELECT *FROM GeneralMaster WHERE Code='*01048') IF EXISTS(Select Code+Size AS SGChild From SizeGroupChild Where Code+Size='*10009*01048') Print 'Size Group Code Exist' ELSE Insert Into SizeGroupChild VALUES ('*10009','*01048')  Else Print 'Size NOT Exist' </v>
      </c>
    </row>
    <row r="41" spans="3:14">
      <c r="C41" s="427" t="str">
        <f>VLOOKUP(E41,GM!$N$3:$O$1055,2,FALSE)</f>
        <v>*10009</v>
      </c>
      <c r="D41" s="427" t="str">
        <f>VLOOKUP(F41,GM!$N$3:$O$1055,2,FALSE)</f>
        <v>*01054</v>
      </c>
      <c r="E41" s="241" t="s">
        <v>2126</v>
      </c>
      <c r="F41" s="241" t="s">
        <v>2106</v>
      </c>
      <c r="N41" s="355" t="str">
        <f t="shared" si="0"/>
        <v xml:space="preserve">   cnDatabase.Execute "IF EXISTS (SELECT *FROM GeneralMaster WHERE Code='*01054') IF EXISTS(Select Code+Size AS SGChild From SizeGroupChild Where Code+Size='*10009*01054') Print 'Size Group Code Exist' ELSE Insert Into SizeGroupChild VALUES ('*10009','*01054')  Else Print 'Size NOT Exist' </v>
      </c>
    </row>
    <row r="42" spans="3:14">
      <c r="C42" s="427" t="str">
        <f>VLOOKUP(E42,GM!$N$3:$O$1055,2,FALSE)</f>
        <v>*10009</v>
      </c>
      <c r="D42" s="427" t="str">
        <f>VLOOKUP(F42,GM!$N$3:$O$1055,2,FALSE)</f>
        <v>*01057</v>
      </c>
      <c r="E42" s="241" t="s">
        <v>2126</v>
      </c>
      <c r="F42" s="241" t="s">
        <v>2393</v>
      </c>
      <c r="N42" s="355" t="str">
        <f t="shared" si="0"/>
        <v xml:space="preserve">   cnDatabase.Execute "IF EXISTS (SELECT *FROM GeneralMaster WHERE Code='*01057') IF EXISTS(Select Code+Size AS SGChild From SizeGroupChild Where Code+Size='*10009*01057') Print 'Size Group Code Exist' ELSE Insert Into SizeGroupChild VALUES ('*10009','*01057')  Else Print 'Size NOT Exist' </v>
      </c>
    </row>
    <row r="43" spans="3:14">
      <c r="C43" s="427" t="str">
        <f>VLOOKUP(E43,GM!$N$3:$O$1055,2,FALSE)</f>
        <v>*10020</v>
      </c>
      <c r="D43" s="427" t="str">
        <f>VLOOKUP(F43,GM!$N$3:$O$1055,2,FALSE)</f>
        <v>*01011</v>
      </c>
      <c r="E43" s="241" t="s">
        <v>2386</v>
      </c>
      <c r="F43" s="241" t="s">
        <v>2417</v>
      </c>
      <c r="N43" s="355" t="str">
        <f t="shared" si="0"/>
        <v xml:space="preserve">   cnDatabase.Execute "IF EXISTS (SELECT *FROM GeneralMaster WHERE Code='*01011') IF EXISTS(Select Code+Size AS SGChild From SizeGroupChild Where Code+Size='*10020*01011') Print 'Size Group Code Exist' ELSE Insert Into SizeGroupChild VALUES ('*10020','*01011')  Else Print 'Size NOT Exist' </v>
      </c>
    </row>
  </sheetData>
  <autoFilter ref="C3:N3" xr:uid="{311FAE2B-AC0F-4E91-873F-6C4ABEEFD13B}"/>
  <conditionalFormatting sqref="E44:E1048576 E3">
    <cfRule type="duplicateValues" dxfId="118" priority="5"/>
  </conditionalFormatting>
  <conditionalFormatting sqref="C1:C1048576">
    <cfRule type="duplicateValues" dxfId="117" priority="4"/>
  </conditionalFormatting>
  <conditionalFormatting sqref="E4:E43">
    <cfRule type="duplicateValues" dxfId="116" priority="2"/>
  </conditionalFormatting>
  <conditionalFormatting sqref="D4:D43">
    <cfRule type="duplicateValues" dxfId="115" priority="1"/>
  </conditionalFormatting>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E3CF-58AB-4278-B602-395B3FBB81D7}">
  <sheetPr codeName="Sheet24"/>
  <dimension ref="A1:W8"/>
  <sheetViews>
    <sheetView workbookViewId="0">
      <pane xSplit="2" ySplit="3" topLeftCell="K4" activePane="bottomRight" state="frozen"/>
      <selection pane="topRight" activeCell="C1" sqref="C1"/>
      <selection pane="bottomLeft" activeCell="A2" sqref="A2"/>
      <selection pane="bottomRight" activeCell="W1" sqref="W1"/>
    </sheetView>
  </sheetViews>
  <sheetFormatPr defaultRowHeight="15" outlineLevelCol="1"/>
  <cols>
    <col min="1" max="1" width="7" style="241" bestFit="1" customWidth="1"/>
    <col min="2" max="2" width="30" style="241" customWidth="1"/>
    <col min="3" max="3" width="28.7109375" style="241" customWidth="1" outlineLevel="1"/>
    <col min="4" max="4" width="5.5703125" style="255" bestFit="1" customWidth="1"/>
    <col min="5" max="5" width="7.140625" style="426" bestFit="1" customWidth="1"/>
    <col min="6" max="6" width="10.140625" style="426" bestFit="1" customWidth="1"/>
    <col min="7" max="7" width="10.5703125" style="426"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1.85546875" style="241" customWidth="1"/>
    <col min="14" max="14" width="11" style="241" bestFit="1" customWidth="1"/>
    <col min="15" max="15" width="7" style="241" bestFit="1" customWidth="1"/>
    <col min="16" max="22" width="9.140625" style="304" hidden="1" customWidth="1" outlineLevel="1"/>
    <col min="23" max="23" width="9.140625" style="304" collapsed="1"/>
    <col min="24" max="16384" width="9.140625" style="304"/>
  </cols>
  <sheetData>
    <row r="1" spans="1:23">
      <c r="W1" s="414" t="s">
        <v>3029</v>
      </c>
    </row>
    <row r="2" spans="1:23">
      <c r="W2" s="414" t="s">
        <v>3023</v>
      </c>
    </row>
    <row r="3" spans="1:23">
      <c r="A3" s="347" t="s">
        <v>19</v>
      </c>
      <c r="B3" s="347" t="s">
        <v>275</v>
      </c>
      <c r="C3" s="347" t="s">
        <v>276</v>
      </c>
      <c r="D3" s="428" t="s">
        <v>126</v>
      </c>
      <c r="E3" s="427" t="s">
        <v>440</v>
      </c>
      <c r="F3" s="425" t="s">
        <v>2809</v>
      </c>
      <c r="G3" s="425" t="s">
        <v>2810</v>
      </c>
      <c r="H3" s="344" t="s">
        <v>300</v>
      </c>
      <c r="I3" s="161" t="s">
        <v>301</v>
      </c>
      <c r="J3" s="161" t="s">
        <v>302</v>
      </c>
      <c r="K3" s="161" t="s">
        <v>303</v>
      </c>
      <c r="L3" s="344" t="s">
        <v>439</v>
      </c>
      <c r="M3" s="344" t="s">
        <v>440</v>
      </c>
      <c r="N3" s="346" t="s">
        <v>2756</v>
      </c>
      <c r="O3" s="346" t="s">
        <v>19</v>
      </c>
      <c r="W3" s="243" t="s">
        <v>3022</v>
      </c>
    </row>
    <row r="4" spans="1:23">
      <c r="A4" s="347" t="s">
        <v>307</v>
      </c>
      <c r="B4" s="347" t="s">
        <v>2821</v>
      </c>
      <c r="C4" s="347" t="s">
        <v>2821</v>
      </c>
      <c r="D4" s="428">
        <v>24.5</v>
      </c>
      <c r="E4" s="427" t="s">
        <v>304</v>
      </c>
      <c r="F4" s="425">
        <v>0</v>
      </c>
      <c r="G4" s="425">
        <v>12</v>
      </c>
      <c r="H4" s="344" t="s">
        <v>135</v>
      </c>
      <c r="I4" s="412" t="s">
        <v>2070</v>
      </c>
      <c r="J4" s="161" t="s">
        <v>795</v>
      </c>
      <c r="K4" s="161" t="s">
        <v>795</v>
      </c>
      <c r="L4" s="403" t="s">
        <v>304</v>
      </c>
      <c r="M4" s="403" t="s">
        <v>304</v>
      </c>
      <c r="N4" s="344" t="s">
        <v>310</v>
      </c>
      <c r="O4" s="353" t="s">
        <v>2010</v>
      </c>
      <c r="P4" s="355"/>
      <c r="Q4" s="355"/>
      <c r="R4" s="355"/>
      <c r="S4" s="355"/>
      <c r="T4" s="355"/>
      <c r="U4" s="355"/>
      <c r="V4" s="355"/>
      <c r="W4" s="355" t="str">
        <f>CONCATENATE(W$1,W$2,"'",A4,"' OR Name='",B4,"') Print 'Exist' ELSE ",W$3,"'",A4,"','",B4,"','",C4,"','",D4,"','",E4,"')")</f>
        <v xml:space="preserve">   cnDatabase.Execute "IF EXISTS (SELECT Code FROM BookingRouteMaster WHERE Code='*00001' OR Name='NOIDA-NOIDA') Print 'Exist' ELSE Insert Into BookingRouteMaster VALUES ('*00001','NOIDA-NOIDA','NOIDA-NOIDA','24.5','N')</v>
      </c>
    </row>
    <row r="5" spans="1:23">
      <c r="A5" s="347" t="s">
        <v>310</v>
      </c>
      <c r="B5" s="347" t="s">
        <v>2822</v>
      </c>
      <c r="C5" s="347" t="s">
        <v>2822</v>
      </c>
      <c r="D5" s="428">
        <v>40</v>
      </c>
      <c r="E5" s="427" t="s">
        <v>304</v>
      </c>
      <c r="F5" s="425">
        <v>0</v>
      </c>
      <c r="G5" s="425">
        <v>5</v>
      </c>
      <c r="H5" s="344" t="s">
        <v>135</v>
      </c>
      <c r="I5" s="412" t="s">
        <v>2070</v>
      </c>
      <c r="J5" s="161" t="s">
        <v>795</v>
      </c>
      <c r="K5" s="161" t="s">
        <v>795</v>
      </c>
      <c r="L5" s="403" t="s">
        <v>304</v>
      </c>
      <c r="M5" s="403" t="s">
        <v>304</v>
      </c>
      <c r="N5" s="344" t="s">
        <v>312</v>
      </c>
      <c r="O5" s="353" t="s">
        <v>2012</v>
      </c>
      <c r="P5" s="355"/>
      <c r="Q5" s="355"/>
      <c r="R5" s="355"/>
      <c r="S5" s="355"/>
      <c r="T5" s="355"/>
      <c r="U5" s="355"/>
      <c r="V5" s="355"/>
      <c r="W5" s="355" t="str">
        <f t="shared" ref="W5:W6" si="0">CONCATENATE(W$1,W$2,"'",A5,"' OR Name='",B5,"') Print 'Exist' ELSE ",W$3,"'",A5,"','",B5,"','",C5,"','",D5,"','",E5,"')")</f>
        <v xml:space="preserve">   cnDatabase.Execute "IF EXISTS (SELECT Code FROM BookingRouteMaster WHERE Code='*00002' OR Name='NOIDA-DELHI') Print 'Exist' ELSE Insert Into BookingRouteMaster VALUES ('*00002','NOIDA-DELHI','NOIDA-DELHI','40','N')</v>
      </c>
    </row>
    <row r="6" spans="1:23">
      <c r="A6" s="347" t="s">
        <v>312</v>
      </c>
      <c r="B6" s="347" t="s">
        <v>2823</v>
      </c>
      <c r="C6" s="347" t="s">
        <v>2823</v>
      </c>
      <c r="D6" s="428">
        <v>30</v>
      </c>
      <c r="E6" s="427" t="s">
        <v>304</v>
      </c>
      <c r="F6" s="425">
        <v>2.5</v>
      </c>
      <c r="G6" s="425">
        <v>0</v>
      </c>
      <c r="H6" s="344" t="s">
        <v>135</v>
      </c>
      <c r="I6" s="412" t="s">
        <v>2070</v>
      </c>
      <c r="J6" s="161" t="s">
        <v>795</v>
      </c>
      <c r="K6" s="161" t="s">
        <v>795</v>
      </c>
      <c r="L6" s="403" t="s">
        <v>304</v>
      </c>
      <c r="M6" s="403" t="s">
        <v>304</v>
      </c>
      <c r="N6" s="344" t="s">
        <v>315</v>
      </c>
      <c r="O6" s="353" t="s">
        <v>2013</v>
      </c>
      <c r="P6" s="355"/>
      <c r="Q6" s="355"/>
      <c r="R6" s="355"/>
      <c r="S6" s="355"/>
      <c r="T6" s="355"/>
      <c r="U6" s="355"/>
      <c r="V6" s="355"/>
      <c r="W6" s="355" t="str">
        <f t="shared" si="0"/>
        <v xml:space="preserve">   cnDatabase.Execute "IF EXISTS (SELECT Code FROM BookingRouteMaster WHERE Code='*00003' OR Name='DELHI-DELHI') Print 'Exist' ELSE Insert Into BookingRouteMaster VALUES ('*00003','DELHI-DELHI','DELHI-DELHI','30','N')</v>
      </c>
    </row>
    <row r="7" spans="1:23">
      <c r="A7" s="347" t="s">
        <v>315</v>
      </c>
      <c r="B7" s="347" t="s">
        <v>3600</v>
      </c>
      <c r="C7" s="347" t="s">
        <v>3600</v>
      </c>
      <c r="D7" s="428">
        <v>20</v>
      </c>
      <c r="E7" s="427" t="s">
        <v>304</v>
      </c>
      <c r="F7" s="425">
        <v>2.5</v>
      </c>
      <c r="G7" s="425">
        <v>0</v>
      </c>
      <c r="H7" s="344" t="s">
        <v>135</v>
      </c>
      <c r="I7" s="412" t="s">
        <v>2070</v>
      </c>
      <c r="J7" s="161" t="s">
        <v>795</v>
      </c>
      <c r="K7" s="161" t="s">
        <v>795</v>
      </c>
      <c r="L7" s="403" t="s">
        <v>304</v>
      </c>
      <c r="M7" s="403" t="s">
        <v>304</v>
      </c>
      <c r="N7" s="344" t="s">
        <v>315</v>
      </c>
      <c r="O7" s="353" t="s">
        <v>315</v>
      </c>
      <c r="P7" s="355"/>
      <c r="Q7" s="355"/>
      <c r="R7" s="355"/>
      <c r="S7" s="355"/>
      <c r="T7" s="355"/>
      <c r="U7" s="355"/>
      <c r="V7" s="355"/>
      <c r="W7" s="355" t="str">
        <f t="shared" ref="W7" si="1">CONCATENATE(W$1,W$2,"'",A7,"' OR Name='",B7,"') Print 'Exist' ELSE ",W$3,"'",A7,"','",B7,"','",C7,"','",D7,"','",E7,"')")</f>
        <v xml:space="preserve">   cnDatabase.Execute "IF EXISTS (SELECT Code FROM BookingRouteMaster WHERE Code='*00004' OR Name='Local-Local') Print 'Exist' ELSE Insert Into BookingRouteMaster VALUES ('*00004','Local-Local','Local-Local','20','N')</v>
      </c>
    </row>
    <row r="8" spans="1:23">
      <c r="A8" s="347" t="s">
        <v>139</v>
      </c>
      <c r="B8" s="347" t="s">
        <v>3601</v>
      </c>
      <c r="C8" s="347" t="s">
        <v>3601</v>
      </c>
      <c r="D8" s="428">
        <v>30</v>
      </c>
      <c r="E8" s="427" t="s">
        <v>304</v>
      </c>
      <c r="F8" s="425">
        <v>2.5</v>
      </c>
      <c r="G8" s="425">
        <v>0</v>
      </c>
      <c r="H8" s="344" t="s">
        <v>135</v>
      </c>
      <c r="I8" s="412" t="s">
        <v>2070</v>
      </c>
      <c r="J8" s="161" t="s">
        <v>795</v>
      </c>
      <c r="K8" s="161" t="s">
        <v>795</v>
      </c>
      <c r="L8" s="403" t="s">
        <v>304</v>
      </c>
      <c r="M8" s="403" t="s">
        <v>304</v>
      </c>
      <c r="N8" s="344" t="s">
        <v>139</v>
      </c>
      <c r="O8" s="353" t="s">
        <v>139</v>
      </c>
      <c r="P8" s="355"/>
      <c r="Q8" s="355"/>
      <c r="R8" s="355"/>
      <c r="S8" s="355"/>
      <c r="T8" s="355"/>
      <c r="U8" s="355"/>
      <c r="V8" s="355"/>
      <c r="W8" s="355" t="str">
        <f t="shared" ref="W8" si="2">CONCATENATE(W$1,W$2,"'",A8,"' OR Name='",B8,"') Print 'Exist' ELSE ",W$3,"'",A8,"','",B8,"','",C8,"','",D8,"','",E8,"')")</f>
        <v xml:space="preserve">   cnDatabase.Execute "IF EXISTS (SELECT Code FROM BookingRouteMaster WHERE Code='*00005' OR Name='Local-NCR') Print 'Exist' ELSE Insert Into BookingRouteMaster VALUES ('*00005','Local-NCR','Local-NCR','30','N')</v>
      </c>
    </row>
  </sheetData>
  <autoFilter ref="A3:N6" xr:uid="{CF4576C0-58E1-4125-A47B-BA0A144B2BC4}"/>
  <conditionalFormatting sqref="N9:N1048576 N3">
    <cfRule type="duplicateValues" dxfId="114" priority="7"/>
  </conditionalFormatting>
  <conditionalFormatting sqref="A1:A6 A9:A1048576">
    <cfRule type="duplicateValues" dxfId="113" priority="6"/>
  </conditionalFormatting>
  <conditionalFormatting sqref="N4:N6">
    <cfRule type="duplicateValues" dxfId="112" priority="19"/>
  </conditionalFormatting>
  <conditionalFormatting sqref="A7">
    <cfRule type="duplicateValues" dxfId="111" priority="3"/>
  </conditionalFormatting>
  <conditionalFormatting sqref="N7">
    <cfRule type="duplicateValues" dxfId="110" priority="4"/>
  </conditionalFormatting>
  <conditionalFormatting sqref="A8">
    <cfRule type="duplicateValues" dxfId="109" priority="1"/>
  </conditionalFormatting>
  <conditionalFormatting sqref="N8">
    <cfRule type="duplicateValues" dxfId="108" priority="2"/>
  </conditionalFormatting>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EDCF-0770-4921-AC49-EB6C96CD6A0F}">
  <sheetPr codeName="Sheet25"/>
  <dimension ref="A1:AU11"/>
  <sheetViews>
    <sheetView workbookViewId="0">
      <pane xSplit="2" ySplit="3" topLeftCell="AU4" activePane="bottomRight" state="frozen"/>
      <selection pane="topRight" activeCell="C1" sqref="C1"/>
      <selection pane="bottomLeft" activeCell="A2" sqref="A2"/>
      <selection pane="bottomRight" activeCell="AW4" sqref="AW4"/>
    </sheetView>
  </sheetViews>
  <sheetFormatPr defaultRowHeight="15" outlineLevelCol="1"/>
  <cols>
    <col min="1" max="1" width="7" style="241" bestFit="1" customWidth="1"/>
    <col min="2" max="2" width="30" style="241" customWidth="1"/>
    <col min="3" max="3" width="28.7109375" style="241" customWidth="1" outlineLevel="1"/>
    <col min="4" max="4" width="5.28515625" style="69" bestFit="1" customWidth="1"/>
    <col min="5" max="5" width="7.140625" style="426" bestFit="1" customWidth="1"/>
    <col min="6" max="6" width="10.140625" style="426" bestFit="1" customWidth="1"/>
    <col min="7" max="7" width="10.5703125" style="426"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1.85546875" style="241" customWidth="1"/>
    <col min="14" max="14" width="11" style="241" bestFit="1" customWidth="1"/>
    <col min="15" max="15" width="7" style="241" bestFit="1" customWidth="1"/>
    <col min="16" max="16" width="32.28515625" style="304" bestFit="1" customWidth="1" outlineLevel="1"/>
    <col min="17" max="22" width="9.140625" style="304" customWidth="1" outlineLevel="1"/>
    <col min="23" max="16384" width="9.140625" style="304"/>
  </cols>
  <sheetData>
    <row r="1" spans="1:47">
      <c r="W1" s="414" t="s">
        <v>3029</v>
      </c>
    </row>
    <row r="2" spans="1:47">
      <c r="W2" s="304" t="s">
        <v>3602</v>
      </c>
    </row>
    <row r="3" spans="1:47">
      <c r="A3" s="344" t="s">
        <v>19</v>
      </c>
      <c r="B3" s="344" t="s">
        <v>275</v>
      </c>
      <c r="C3" s="344" t="s">
        <v>276</v>
      </c>
      <c r="D3" s="402" t="s">
        <v>2807</v>
      </c>
      <c r="E3" s="425" t="s">
        <v>2808</v>
      </c>
      <c r="F3" s="425" t="s">
        <v>2809</v>
      </c>
      <c r="G3" s="425" t="s">
        <v>2810</v>
      </c>
      <c r="H3" s="344" t="s">
        <v>300</v>
      </c>
      <c r="I3" s="161" t="s">
        <v>301</v>
      </c>
      <c r="J3" s="161" t="s">
        <v>302</v>
      </c>
      <c r="K3" s="161" t="s">
        <v>303</v>
      </c>
      <c r="L3" s="344" t="s">
        <v>439</v>
      </c>
      <c r="M3" s="344" t="s">
        <v>440</v>
      </c>
      <c r="N3" s="346" t="s">
        <v>2756</v>
      </c>
      <c r="O3" s="346" t="s">
        <v>19</v>
      </c>
      <c r="P3" s="304" t="s">
        <v>275</v>
      </c>
      <c r="W3" s="243" t="s">
        <v>3030</v>
      </c>
    </row>
    <row r="4" spans="1:47">
      <c r="A4" s="344" t="s">
        <v>307</v>
      </c>
      <c r="B4" s="344" t="s">
        <v>2811</v>
      </c>
      <c r="C4" s="344" t="s">
        <v>2811</v>
      </c>
      <c r="D4" s="402" t="s">
        <v>2812</v>
      </c>
      <c r="E4" s="425">
        <v>6</v>
      </c>
      <c r="F4" s="425">
        <v>6</v>
      </c>
      <c r="G4" s="425">
        <v>0</v>
      </c>
      <c r="H4" s="344" t="s">
        <v>135</v>
      </c>
      <c r="I4" s="412" t="s">
        <v>2070</v>
      </c>
      <c r="J4" s="161" t="s">
        <v>795</v>
      </c>
      <c r="K4" s="161" t="s">
        <v>795</v>
      </c>
      <c r="L4" s="403" t="s">
        <v>304</v>
      </c>
      <c r="M4" s="403" t="s">
        <v>304</v>
      </c>
      <c r="N4" s="344" t="s">
        <v>307</v>
      </c>
      <c r="O4" s="353" t="s">
        <v>2014</v>
      </c>
      <c r="P4" s="355" t="s">
        <v>4816</v>
      </c>
      <c r="Q4" s="355"/>
      <c r="R4" s="355"/>
      <c r="S4" s="355"/>
      <c r="T4" s="355"/>
      <c r="U4" s="355"/>
      <c r="V4" s="355"/>
      <c r="W4" s="355" t="str">
        <f t="shared" ref="W4:W11" si="0">CONCATENATE(W$1,W$2,"'",A4,"' OR Name='",B4,"') Print 'Exist' ELSE ",W$3,"'",A4,"','",B4,"','",C4,"','",D4,"','",E4,"','",F4,"',",G4,",'",H4,"',",I4,",'",J4,"',",K4,",'",L4,"','",L4,"')")</f>
        <v xml:space="preserve">   cnDatabase.Execute "IF EXISTS (SELECT *FROM TaxMaster WHERE Code='*00001' OR Name='Local GST 12%') Print 'Exist' ELSE Insert Into TaxMaster VALUES ('*00001','Local GST 12%','Local GST 12%','L','6','6',0,'000001',GetDate(),'NULL',NULL,'N','N')</v>
      </c>
      <c r="AU4" s="355" t="str">
        <f t="shared" ref="AU4:AU10" si="1">CONCATENATE(W$1,W$2,"'",A4,"' OR Name='",B4,"') UPDATE TaxMaster SET Name='",P4,"',PrintName='",P4,"' Where Name='",B4,"' OR Code ='",A4,"'  ELSE "," Print 'Not Exist' ")</f>
        <v xml:space="preserve">   cnDatabase.Execute "IF EXISTS (SELECT *FROM TaxMaster WHERE Code='*00001' OR Name='Local GST 12%') UPDATE TaxMaster SET Name='Job Work (Local GST 12%)',PrintName='Job Work (Local GST 12%)' Where Name='Local GST 12%' OR Code ='*00001'  ELSE  Print 'Not Exist' </v>
      </c>
    </row>
    <row r="5" spans="1:47">
      <c r="A5" s="344" t="s">
        <v>310</v>
      </c>
      <c r="B5" s="344" t="s">
        <v>2813</v>
      </c>
      <c r="C5" s="344" t="s">
        <v>2813</v>
      </c>
      <c r="D5" s="402" t="s">
        <v>2814</v>
      </c>
      <c r="E5" s="425">
        <v>0</v>
      </c>
      <c r="F5" s="425">
        <v>0</v>
      </c>
      <c r="G5" s="425">
        <v>12</v>
      </c>
      <c r="H5" s="344" t="s">
        <v>135</v>
      </c>
      <c r="I5" s="412" t="s">
        <v>2070</v>
      </c>
      <c r="J5" s="161" t="s">
        <v>795</v>
      </c>
      <c r="K5" s="161" t="s">
        <v>795</v>
      </c>
      <c r="L5" s="403" t="s">
        <v>304</v>
      </c>
      <c r="M5" s="403" t="s">
        <v>304</v>
      </c>
      <c r="N5" s="344" t="s">
        <v>310</v>
      </c>
      <c r="O5" s="353" t="s">
        <v>2008</v>
      </c>
      <c r="P5" s="355" t="s">
        <v>4817</v>
      </c>
      <c r="Q5" s="355"/>
      <c r="R5" s="355"/>
      <c r="S5" s="355"/>
      <c r="T5" s="355"/>
      <c r="U5" s="355"/>
      <c r="V5" s="355"/>
      <c r="W5" s="355" t="str">
        <f t="shared" si="0"/>
        <v xml:space="preserve">   cnDatabase.Execute "IF EXISTS (SELECT *FROM TaxMaster WHERE Code='*00002' OR Name='IGST 12%') Print 'Exist' ELSE Insert Into TaxMaster VALUES ('*00002','IGST 12%','IGST 12%','I','0','0',12,'000001',GetDate(),'NULL',NULL,'N','N')</v>
      </c>
      <c r="AU5" s="355" t="str">
        <f t="shared" si="1"/>
        <v xml:space="preserve">   cnDatabase.Execute "IF EXISTS (SELECT *FROM TaxMaster WHERE Code='*00002' OR Name='IGST 12%') UPDATE TaxMaster SET Name='Job Work (Interstate IGST 12%)',PrintName='Job Work (Interstate IGST 12%)' Where Name='IGST 12%' OR Code ='*00002'  ELSE  Print 'Not Exist' </v>
      </c>
    </row>
    <row r="6" spans="1:47">
      <c r="A6" s="344" t="s">
        <v>312</v>
      </c>
      <c r="B6" s="344" t="s">
        <v>2815</v>
      </c>
      <c r="C6" s="344" t="s">
        <v>2815</v>
      </c>
      <c r="D6" s="402" t="s">
        <v>2814</v>
      </c>
      <c r="E6" s="425">
        <v>0</v>
      </c>
      <c r="F6" s="425">
        <v>0</v>
      </c>
      <c r="G6" s="425">
        <v>5</v>
      </c>
      <c r="H6" s="344" t="s">
        <v>135</v>
      </c>
      <c r="I6" s="412" t="s">
        <v>2070</v>
      </c>
      <c r="J6" s="161" t="s">
        <v>795</v>
      </c>
      <c r="K6" s="161" t="s">
        <v>795</v>
      </c>
      <c r="L6" s="403" t="s">
        <v>304</v>
      </c>
      <c r="M6" s="403" t="s">
        <v>304</v>
      </c>
      <c r="N6" s="344" t="s">
        <v>312</v>
      </c>
      <c r="O6" s="353" t="s">
        <v>2012</v>
      </c>
      <c r="P6" s="355" t="s">
        <v>4822</v>
      </c>
      <c r="Q6" s="355"/>
      <c r="R6" s="355"/>
      <c r="S6" s="355"/>
      <c r="T6" s="355"/>
      <c r="U6" s="355"/>
      <c r="V6" s="355"/>
      <c r="W6" s="355" t="str">
        <f t="shared" si="0"/>
        <v xml:space="preserve">   cnDatabase.Execute "IF EXISTS (SELECT *FROM TaxMaster WHERE Code='*00003' OR Name='IGST 5%') Print 'Exist' ELSE Insert Into TaxMaster VALUES ('*00003','IGST 5%','IGST 5%','I','0','0',5,'000001',GetDate(),'NULL',NULL,'N','N')</v>
      </c>
      <c r="AU6" s="355" t="str">
        <f t="shared" si="1"/>
        <v xml:space="preserve">   cnDatabase.Execute "IF EXISTS (SELECT *FROM TaxMaster WHERE Code='*00003' OR Name='IGST 5%') UPDATE TaxMaster SET Name='Job Work Books (Interstate IGST 5%)',PrintName='Job Work Books (Interstate IGST 5%)' Where Name='IGST 5%' OR Code ='*00003'  ELSE  Print 'Not Exist' </v>
      </c>
    </row>
    <row r="7" spans="1:47">
      <c r="A7" s="344" t="s">
        <v>315</v>
      </c>
      <c r="B7" s="344" t="s">
        <v>2816</v>
      </c>
      <c r="C7" s="344" t="s">
        <v>2816</v>
      </c>
      <c r="D7" s="402" t="s">
        <v>2812</v>
      </c>
      <c r="E7" s="425">
        <v>2.5</v>
      </c>
      <c r="F7" s="425">
        <v>2.5</v>
      </c>
      <c r="G7" s="425">
        <v>0</v>
      </c>
      <c r="H7" s="344" t="s">
        <v>135</v>
      </c>
      <c r="I7" s="412" t="s">
        <v>2070</v>
      </c>
      <c r="J7" s="161" t="s">
        <v>795</v>
      </c>
      <c r="K7" s="161" t="s">
        <v>795</v>
      </c>
      <c r="L7" s="403" t="s">
        <v>304</v>
      </c>
      <c r="M7" s="403" t="s">
        <v>304</v>
      </c>
      <c r="N7" s="344" t="s">
        <v>315</v>
      </c>
      <c r="O7" s="353" t="s">
        <v>2009</v>
      </c>
      <c r="P7" s="355" t="s">
        <v>4818</v>
      </c>
      <c r="Q7" s="355"/>
      <c r="R7" s="355"/>
      <c r="S7" s="355"/>
      <c r="T7" s="355"/>
      <c r="U7" s="355"/>
      <c r="V7" s="355"/>
      <c r="W7" s="355" t="str">
        <f t="shared" si="0"/>
        <v xml:space="preserve">   cnDatabase.Execute "IF EXISTS (SELECT *FROM TaxMaster WHERE Code='*00004' OR Name='Local GST 5%') Print 'Exist' ELSE Insert Into TaxMaster VALUES ('*00004','Local GST 5%','Local GST 5%','L','2.5','2.5',0,'000001',GetDate(),'NULL',NULL,'N','N')</v>
      </c>
      <c r="AU7" s="355" t="str">
        <f t="shared" si="1"/>
        <v xml:space="preserve">   cnDatabase.Execute "IF EXISTS (SELECT *FROM TaxMaster WHERE Code='*00004' OR Name='Local GST 5%') UPDATE TaxMaster SET Name='Job Work Books (Local GST 5%)',PrintName='Job Work Books (Local GST 5%)' Where Name='Local GST 5%' OR Code ='*00004'  ELSE  Print 'Not Exist' </v>
      </c>
    </row>
    <row r="8" spans="1:47">
      <c r="A8" s="344" t="s">
        <v>139</v>
      </c>
      <c r="B8" s="344" t="s">
        <v>2817</v>
      </c>
      <c r="C8" s="344" t="s">
        <v>2817</v>
      </c>
      <c r="D8" s="402" t="s">
        <v>2812</v>
      </c>
      <c r="E8" s="425">
        <v>9</v>
      </c>
      <c r="F8" s="425">
        <v>9</v>
      </c>
      <c r="G8" s="425">
        <v>0</v>
      </c>
      <c r="H8" s="344" t="s">
        <v>149</v>
      </c>
      <c r="I8" s="412" t="s">
        <v>2070</v>
      </c>
      <c r="J8" s="161" t="s">
        <v>795</v>
      </c>
      <c r="K8" s="161" t="s">
        <v>795</v>
      </c>
      <c r="L8" s="403" t="s">
        <v>304</v>
      </c>
      <c r="M8" s="403" t="s">
        <v>304</v>
      </c>
      <c r="N8" s="344" t="s">
        <v>139</v>
      </c>
      <c r="O8" s="353" t="s">
        <v>2015</v>
      </c>
      <c r="P8" s="355" t="s">
        <v>4819</v>
      </c>
      <c r="Q8" s="355"/>
      <c r="R8" s="355"/>
      <c r="S8" s="355"/>
      <c r="T8" s="355"/>
      <c r="U8" s="355"/>
      <c r="V8" s="355"/>
      <c r="W8" s="355" t="str">
        <f t="shared" si="0"/>
        <v xml:space="preserve">   cnDatabase.Execute "IF EXISTS (SELECT *FROM TaxMaster WHERE Code='*00005' OR Name='Local GST 18%') Print 'Exist' ELSE Insert Into TaxMaster VALUES ('*00005','Local GST 18%','Local GST 18%','L','9','9',0,'000006',GetDate(),'NULL',NULL,'N','N')</v>
      </c>
      <c r="AU8" s="355" t="str">
        <f t="shared" si="1"/>
        <v xml:space="preserve">   cnDatabase.Execute "IF EXISTS (SELECT *FROM TaxMaster WHERE Code='*00005' OR Name='Local GST 18%') UPDATE TaxMaster SET Name='Sales (Local GST 18%)',PrintName='Sales (Local GST 18%)' Where Name='Local GST 18%' OR Code ='*00005'  ELSE  Print 'Not Exist' </v>
      </c>
    </row>
    <row r="9" spans="1:47">
      <c r="A9" s="344" t="s">
        <v>320</v>
      </c>
      <c r="B9" s="344" t="s">
        <v>2818</v>
      </c>
      <c r="C9" s="344" t="s">
        <v>2818</v>
      </c>
      <c r="D9" s="402" t="s">
        <v>2814</v>
      </c>
      <c r="E9" s="425">
        <v>0</v>
      </c>
      <c r="F9" s="425">
        <v>0</v>
      </c>
      <c r="G9" s="425">
        <v>18</v>
      </c>
      <c r="H9" s="344" t="s">
        <v>149</v>
      </c>
      <c r="I9" s="412" t="s">
        <v>2070</v>
      </c>
      <c r="J9" s="161" t="s">
        <v>795</v>
      </c>
      <c r="K9" s="161" t="s">
        <v>795</v>
      </c>
      <c r="L9" s="403" t="s">
        <v>304</v>
      </c>
      <c r="M9" s="403" t="s">
        <v>304</v>
      </c>
      <c r="N9" s="344" t="s">
        <v>320</v>
      </c>
      <c r="O9" s="353" t="s">
        <v>2010</v>
      </c>
      <c r="P9" s="355" t="s">
        <v>4820</v>
      </c>
      <c r="Q9" s="355"/>
      <c r="R9" s="355"/>
      <c r="S9" s="355"/>
      <c r="T9" s="355"/>
      <c r="U9" s="355"/>
      <c r="V9" s="355"/>
      <c r="W9" s="355" t="str">
        <f t="shared" si="0"/>
        <v xml:space="preserve">   cnDatabase.Execute "IF EXISTS (SELECT *FROM TaxMaster WHERE Code='*00006' OR Name='IGST 18%') Print 'Exist' ELSE Insert Into TaxMaster VALUES ('*00006','IGST 18%','IGST 18%','I','0','0',18,'000006',GetDate(),'NULL',NULL,'N','N')</v>
      </c>
      <c r="AU9" s="355" t="str">
        <f t="shared" si="1"/>
        <v xml:space="preserve">   cnDatabase.Execute "IF EXISTS (SELECT *FROM TaxMaster WHERE Code='*00006' OR Name='IGST 18%') UPDATE TaxMaster SET Name='Sales (Interstate IGST 18%)',PrintName='Sales (Interstate IGST 18%)' Where Name='IGST 18%' OR Code ='*00006'  ELSE  Print 'Not Exist' </v>
      </c>
    </row>
    <row r="10" spans="1:47">
      <c r="A10" s="344" t="s">
        <v>323</v>
      </c>
      <c r="B10" s="344" t="s">
        <v>2819</v>
      </c>
      <c r="C10" s="344" t="s">
        <v>2819</v>
      </c>
      <c r="D10" s="402" t="s">
        <v>2812</v>
      </c>
      <c r="E10" s="425">
        <v>0</v>
      </c>
      <c r="F10" s="425">
        <v>0</v>
      </c>
      <c r="G10" s="425">
        <v>0</v>
      </c>
      <c r="H10" s="344" t="s">
        <v>135</v>
      </c>
      <c r="I10" s="412" t="s">
        <v>2070</v>
      </c>
      <c r="J10" s="161" t="s">
        <v>795</v>
      </c>
      <c r="K10" s="161" t="s">
        <v>795</v>
      </c>
      <c r="L10" s="403" t="s">
        <v>304</v>
      </c>
      <c r="M10" s="403" t="s">
        <v>304</v>
      </c>
      <c r="N10" s="344" t="s">
        <v>323</v>
      </c>
      <c r="O10" s="353" t="s">
        <v>2016</v>
      </c>
      <c r="P10" s="355" t="s">
        <v>2819</v>
      </c>
      <c r="Q10" s="355"/>
      <c r="R10" s="355"/>
      <c r="S10" s="355"/>
      <c r="T10" s="355"/>
      <c r="U10" s="355"/>
      <c r="V10" s="355"/>
      <c r="W10" s="355" t="str">
        <f t="shared" si="0"/>
        <v xml:space="preserve">   cnDatabase.Execute "IF EXISTS (SELECT *FROM TaxMaster WHERE Code='*00007' OR Name='Local GST NIL') Print 'Exist' ELSE Insert Into TaxMaster VALUES ('*00007','Local GST NIL','Local GST NIL','L','0','0',0,'000001',GetDate(),'NULL',NULL,'N','N')</v>
      </c>
      <c r="AU10" s="355" t="str">
        <f t="shared" si="1"/>
        <v xml:space="preserve">   cnDatabase.Execute "IF EXISTS (SELECT *FROM TaxMaster WHERE Code='*00007' OR Name='Local GST NIL') UPDATE TaxMaster SET Name='Local GST NIL',PrintName='Local GST NIL' Where Name='Local GST NIL' OR Code ='*00007'  ELSE  Print 'Not Exist' </v>
      </c>
    </row>
    <row r="11" spans="1:47">
      <c r="A11" s="344" t="s">
        <v>326</v>
      </c>
      <c r="B11" s="344" t="s">
        <v>2820</v>
      </c>
      <c r="C11" s="344" t="s">
        <v>2820</v>
      </c>
      <c r="D11" s="402" t="s">
        <v>2814</v>
      </c>
      <c r="E11" s="425">
        <v>0</v>
      </c>
      <c r="F11" s="425">
        <v>0</v>
      </c>
      <c r="G11" s="425">
        <v>0</v>
      </c>
      <c r="H11" s="344" t="s">
        <v>135</v>
      </c>
      <c r="I11" s="412" t="s">
        <v>2070</v>
      </c>
      <c r="J11" s="161" t="s">
        <v>795</v>
      </c>
      <c r="K11" s="161" t="s">
        <v>795</v>
      </c>
      <c r="L11" s="403" t="s">
        <v>304</v>
      </c>
      <c r="M11" s="403" t="s">
        <v>304</v>
      </c>
      <c r="N11" s="344" t="s">
        <v>326</v>
      </c>
      <c r="O11" s="353" t="s">
        <v>2013</v>
      </c>
      <c r="P11" s="355" t="s">
        <v>4821</v>
      </c>
      <c r="Q11" s="355"/>
      <c r="R11" s="355"/>
      <c r="S11" s="355"/>
      <c r="T11" s="355"/>
      <c r="U11" s="355"/>
      <c r="V11" s="355"/>
      <c r="W11" s="355" t="str">
        <f t="shared" si="0"/>
        <v xml:space="preserve">   cnDatabase.Execute "IF EXISTS (SELECT *FROM TaxMaster WHERE Code='*00008' OR Name='IGST NIL') Print 'Exist' ELSE Insert Into TaxMaster VALUES ('*00008','IGST NIL','IGST NIL','I','0','0',0,'000001',GetDate(),'NULL',NULL,'N','N')</v>
      </c>
      <c r="AU11" s="355" t="str">
        <f>CONCATENATE(W$1,W$2,"'",A11,"' OR Name='",B11,"') UPDATE TaxMaster SET Name='",P11,"',PrintName='",P11,"' Where Name='",B11,"' OR Code ='",A11,"'  ELSE "," Print 'Not Exist' ")</f>
        <v xml:space="preserve">   cnDatabase.Execute "IF EXISTS (SELECT *FROM TaxMaster WHERE Code='*00008' OR Name='IGST NIL') UPDATE TaxMaster SET Name='Interstate IGST NIL',PrintName='Interstate IGST NIL' Where Name='IGST NIL' OR Code ='*00008'  ELSE  Print 'Not Exist' </v>
      </c>
    </row>
  </sheetData>
  <autoFilter ref="A3:AU3" xr:uid="{2FE8EDCF-0770-4921-AC49-EB6C96CD6A0F}"/>
  <conditionalFormatting sqref="N3 N12:N1048576">
    <cfRule type="duplicateValues" dxfId="107" priority="5"/>
  </conditionalFormatting>
  <conditionalFormatting sqref="A1:A1048576">
    <cfRule type="duplicateValues" dxfId="106" priority="4"/>
  </conditionalFormatting>
  <conditionalFormatting sqref="N4:N11">
    <cfRule type="duplicateValues" dxfId="105" priority="1"/>
  </conditionalFormatting>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6B41-F62C-4B43-AB5D-640BFE65553D}">
  <sheetPr codeName="Sheet32"/>
  <dimension ref="A1:P181"/>
  <sheetViews>
    <sheetView topLeftCell="E1" workbookViewId="0">
      <selection activeCell="J10" sqref="J10"/>
    </sheetView>
  </sheetViews>
  <sheetFormatPr defaultRowHeight="15"/>
  <cols>
    <col min="1" max="1" width="42.5703125" bestFit="1" customWidth="1"/>
    <col min="2" max="2" width="7" bestFit="1" customWidth="1"/>
    <col min="3" max="3" width="12.28515625" bestFit="1" customWidth="1"/>
    <col min="7" max="7" width="42.5703125" bestFit="1" customWidth="1"/>
    <col min="8" max="8" width="7" bestFit="1" customWidth="1"/>
    <col min="9" max="9" width="11.85546875" bestFit="1" customWidth="1"/>
    <col min="10" max="10" width="17.42578125" bestFit="1" customWidth="1"/>
    <col min="11" max="11" width="16.85546875" bestFit="1" customWidth="1"/>
    <col min="12" max="12" width="14.5703125" bestFit="1" customWidth="1"/>
    <col min="13" max="13" width="16.85546875" bestFit="1" customWidth="1"/>
    <col min="14" max="14" width="14.5703125" bestFit="1" customWidth="1"/>
  </cols>
  <sheetData>
    <row r="1" spans="1:16">
      <c r="A1" s="505" t="s">
        <v>275</v>
      </c>
      <c r="B1" s="505" t="s">
        <v>19</v>
      </c>
      <c r="C1" s="502" t="s">
        <v>3967</v>
      </c>
      <c r="G1" s="507" t="s">
        <v>275</v>
      </c>
      <c r="H1" s="507" t="s">
        <v>19</v>
      </c>
      <c r="I1" s="507" t="s">
        <v>3967</v>
      </c>
      <c r="J1">
        <v>1</v>
      </c>
      <c r="K1">
        <v>2</v>
      </c>
      <c r="L1">
        <v>3</v>
      </c>
      <c r="M1">
        <v>4</v>
      </c>
      <c r="N1">
        <v>5</v>
      </c>
      <c r="O1">
        <v>6</v>
      </c>
      <c r="P1">
        <v>7</v>
      </c>
    </row>
    <row r="2" spans="1:16">
      <c r="A2" s="304" t="s">
        <v>3724</v>
      </c>
      <c r="B2" s="304" t="s">
        <v>2307</v>
      </c>
      <c r="C2" t="e">
        <f>VLOOKUP(A2,GM!$B$3:$O$477,14,FALSE)</f>
        <v>#N/A</v>
      </c>
      <c r="G2" s="68" t="s">
        <v>3724</v>
      </c>
      <c r="H2" s="68" t="s">
        <v>2307</v>
      </c>
      <c r="I2" s="1" t="s">
        <v>4082</v>
      </c>
      <c r="J2" t="s">
        <v>3678</v>
      </c>
    </row>
    <row r="3" spans="1:16">
      <c r="A3" s="304" t="s">
        <v>3725</v>
      </c>
      <c r="B3" s="304" t="s">
        <v>2313</v>
      </c>
      <c r="C3" s="304" t="e">
        <f>VLOOKUP(A3,GM!$B$3:$O$477,14,FALSE)</f>
        <v>#N/A</v>
      </c>
      <c r="G3" s="68" t="s">
        <v>3725</v>
      </c>
      <c r="H3" s="68" t="s">
        <v>2313</v>
      </c>
      <c r="I3" s="1" t="s">
        <v>4089</v>
      </c>
      <c r="J3" t="s">
        <v>3678</v>
      </c>
    </row>
    <row r="4" spans="1:16">
      <c r="A4" s="304" t="s">
        <v>3726</v>
      </c>
      <c r="B4" s="304" t="s">
        <v>3727</v>
      </c>
      <c r="C4" s="304" t="e">
        <f>VLOOKUP(A4,GM!$B$3:$O$477,14,FALSE)</f>
        <v>#N/A</v>
      </c>
      <c r="G4" s="68" t="s">
        <v>3726</v>
      </c>
      <c r="H4" s="68" t="s">
        <v>3727</v>
      </c>
      <c r="I4" s="1" t="s">
        <v>4037</v>
      </c>
      <c r="J4" s="368" t="s">
        <v>3679</v>
      </c>
      <c r="K4" s="368" t="s">
        <v>3680</v>
      </c>
      <c r="L4" s="304" t="s">
        <v>3678</v>
      </c>
      <c r="M4" s="368" t="s">
        <v>3695</v>
      </c>
      <c r="N4" s="368" t="s">
        <v>3696</v>
      </c>
    </row>
    <row r="5" spans="1:16">
      <c r="A5" s="304" t="s">
        <v>3728</v>
      </c>
      <c r="B5" s="304" t="s">
        <v>3729</v>
      </c>
      <c r="C5" s="304" t="e">
        <f>VLOOKUP(A5,GM!$B$3:$O$477,14,FALSE)</f>
        <v>#N/A</v>
      </c>
      <c r="G5" s="68" t="s">
        <v>3728</v>
      </c>
      <c r="H5" s="68" t="s">
        <v>3729</v>
      </c>
      <c r="I5" s="1" t="s">
        <v>4015</v>
      </c>
      <c r="J5" s="368" t="s">
        <v>3679</v>
      </c>
      <c r="K5" s="368" t="s">
        <v>3680</v>
      </c>
      <c r="L5" s="304" t="s">
        <v>3678</v>
      </c>
      <c r="M5" s="368" t="s">
        <v>3695</v>
      </c>
      <c r="N5" s="368" t="s">
        <v>3696</v>
      </c>
    </row>
    <row r="6" spans="1:16">
      <c r="A6" s="304" t="s">
        <v>3730</v>
      </c>
      <c r="B6" s="304" t="s">
        <v>3731</v>
      </c>
      <c r="C6" s="304" t="e">
        <f>VLOOKUP(A6,GM!$B$3:$O$477,14,FALSE)</f>
        <v>#N/A</v>
      </c>
      <c r="G6" s="68" t="s">
        <v>3730</v>
      </c>
      <c r="H6" s="68" t="s">
        <v>3731</v>
      </c>
      <c r="I6" s="1" t="s">
        <v>4009</v>
      </c>
      <c r="J6" s="368" t="s">
        <v>3679</v>
      </c>
      <c r="K6" s="368" t="s">
        <v>3680</v>
      </c>
      <c r="L6" s="304" t="s">
        <v>3678</v>
      </c>
      <c r="M6" s="368" t="s">
        <v>3695</v>
      </c>
      <c r="N6" s="368" t="s">
        <v>3696</v>
      </c>
    </row>
    <row r="7" spans="1:16">
      <c r="A7" s="304" t="s">
        <v>3732</v>
      </c>
      <c r="B7" s="304" t="s">
        <v>3733</v>
      </c>
      <c r="C7" s="304" t="e">
        <f>VLOOKUP(A7,GM!$B$3:$O$477,14,FALSE)</f>
        <v>#N/A</v>
      </c>
      <c r="G7" s="68" t="s">
        <v>3732</v>
      </c>
      <c r="H7" s="68" t="s">
        <v>3733</v>
      </c>
      <c r="I7" s="1" t="s">
        <v>4010</v>
      </c>
      <c r="J7" s="368" t="s">
        <v>3679</v>
      </c>
      <c r="K7" s="368" t="s">
        <v>3680</v>
      </c>
      <c r="L7" s="304" t="s">
        <v>3678</v>
      </c>
      <c r="M7" s="368" t="s">
        <v>3695</v>
      </c>
      <c r="N7" s="368" t="s">
        <v>3696</v>
      </c>
    </row>
    <row r="8" spans="1:16">
      <c r="A8" s="304" t="s">
        <v>3734</v>
      </c>
      <c r="B8" s="304" t="s">
        <v>3735</v>
      </c>
      <c r="C8" s="304" t="e">
        <f>VLOOKUP(A8,GM!$B$3:$O$477,14,FALSE)</f>
        <v>#N/A</v>
      </c>
      <c r="G8" s="68" t="s">
        <v>3734</v>
      </c>
      <c r="H8" s="68" t="s">
        <v>3735</v>
      </c>
      <c r="I8" s="1" t="s">
        <v>4011</v>
      </c>
      <c r="J8" s="368" t="s">
        <v>3679</v>
      </c>
      <c r="K8" s="368" t="s">
        <v>3680</v>
      </c>
      <c r="L8" s="304" t="s">
        <v>3678</v>
      </c>
      <c r="M8" s="368" t="s">
        <v>3695</v>
      </c>
      <c r="N8" s="368" t="s">
        <v>3696</v>
      </c>
    </row>
    <row r="9" spans="1:16">
      <c r="A9" s="304" t="s">
        <v>3736</v>
      </c>
      <c r="B9" s="304" t="s">
        <v>3737</v>
      </c>
      <c r="C9" s="304" t="e">
        <f>VLOOKUP(A9,GM!$B$3:$O$477,14,FALSE)</f>
        <v>#N/A</v>
      </c>
      <c r="G9" s="68" t="s">
        <v>3736</v>
      </c>
      <c r="H9" s="68" t="s">
        <v>3737</v>
      </c>
      <c r="I9" s="1" t="s">
        <v>4012</v>
      </c>
      <c r="J9" s="368" t="s">
        <v>3679</v>
      </c>
      <c r="K9" s="368" t="s">
        <v>3680</v>
      </c>
      <c r="L9" s="304" t="s">
        <v>3678</v>
      </c>
      <c r="M9" s="368" t="s">
        <v>3695</v>
      </c>
      <c r="N9" s="368" t="s">
        <v>3696</v>
      </c>
    </row>
    <row r="10" spans="1:16">
      <c r="A10" s="304" t="s">
        <v>3738</v>
      </c>
      <c r="B10" s="304" t="s">
        <v>3739</v>
      </c>
      <c r="C10" s="304" t="e">
        <f>VLOOKUP(A10,GM!$B$3:$O$477,14,FALSE)</f>
        <v>#N/A</v>
      </c>
      <c r="G10" s="68" t="s">
        <v>3738</v>
      </c>
      <c r="H10" s="68" t="s">
        <v>3739</v>
      </c>
      <c r="I10" s="1" t="s">
        <v>4013</v>
      </c>
      <c r="J10" s="368" t="s">
        <v>3679</v>
      </c>
      <c r="K10" s="368" t="s">
        <v>3680</v>
      </c>
      <c r="L10" s="304" t="s">
        <v>3678</v>
      </c>
      <c r="M10" s="368" t="s">
        <v>3695</v>
      </c>
      <c r="N10" s="368" t="s">
        <v>3696</v>
      </c>
    </row>
    <row r="11" spans="1:16">
      <c r="A11" s="304" t="s">
        <v>3936</v>
      </c>
      <c r="B11" s="304" t="s">
        <v>3810</v>
      </c>
      <c r="C11" s="304" t="e">
        <f>VLOOKUP(A11,GM!$B$3:$O$477,14,FALSE)</f>
        <v>#N/A</v>
      </c>
      <c r="G11" s="68" t="s">
        <v>3936</v>
      </c>
      <c r="H11" s="68" t="s">
        <v>3810</v>
      </c>
      <c r="I11" s="1" t="s">
        <v>4039</v>
      </c>
      <c r="J11" t="s">
        <v>3678</v>
      </c>
    </row>
    <row r="12" spans="1:16">
      <c r="A12" s="304" t="s">
        <v>3937</v>
      </c>
      <c r="B12" s="304" t="s">
        <v>3938</v>
      </c>
      <c r="C12" s="304" t="e">
        <f>VLOOKUP(A12,GM!$B$3:$O$477,14,FALSE)</f>
        <v>#N/A</v>
      </c>
      <c r="G12" s="68" t="s">
        <v>3937</v>
      </c>
      <c r="H12" s="68" t="s">
        <v>3938</v>
      </c>
      <c r="I12" s="1" t="s">
        <v>4042</v>
      </c>
      <c r="J12" s="304" t="s">
        <v>3678</v>
      </c>
    </row>
    <row r="13" spans="1:16">
      <c r="A13" s="304" t="s">
        <v>3939</v>
      </c>
      <c r="B13" s="304" t="s">
        <v>3940</v>
      </c>
      <c r="C13" s="304" t="e">
        <f>VLOOKUP(A13,GM!$B$3:$O$477,14,FALSE)</f>
        <v>#N/A</v>
      </c>
      <c r="G13" s="68" t="s">
        <v>3939</v>
      </c>
      <c r="H13" s="68" t="s">
        <v>3940</v>
      </c>
      <c r="I13" s="1" t="s">
        <v>4044</v>
      </c>
      <c r="J13" s="304" t="s">
        <v>3678</v>
      </c>
    </row>
    <row r="14" spans="1:16">
      <c r="A14" s="304" t="s">
        <v>3941</v>
      </c>
      <c r="B14" s="304" t="s">
        <v>3942</v>
      </c>
      <c r="C14" s="304" t="e">
        <f>VLOOKUP(A14,GM!$B$3:$O$477,14,FALSE)</f>
        <v>#N/A</v>
      </c>
      <c r="G14" s="68" t="s">
        <v>3941</v>
      </c>
      <c r="H14" s="68" t="s">
        <v>3942</v>
      </c>
      <c r="I14" s="1" t="s">
        <v>4043</v>
      </c>
      <c r="J14" s="304" t="s">
        <v>3678</v>
      </c>
    </row>
    <row r="15" spans="1:16">
      <c r="A15" s="304" t="s">
        <v>3943</v>
      </c>
      <c r="B15" s="304" t="s">
        <v>3944</v>
      </c>
      <c r="C15" s="304" t="e">
        <f>VLOOKUP(A15,GM!$B$3:$O$477,14,FALSE)</f>
        <v>#N/A</v>
      </c>
      <c r="G15" s="68" t="s">
        <v>3943</v>
      </c>
      <c r="H15" s="68" t="s">
        <v>3944</v>
      </c>
      <c r="I15" s="1" t="s">
        <v>4045</v>
      </c>
      <c r="J15" s="304" t="s">
        <v>3678</v>
      </c>
    </row>
    <row r="16" spans="1:16">
      <c r="A16" s="304" t="s">
        <v>3740</v>
      </c>
      <c r="B16" s="304" t="s">
        <v>3741</v>
      </c>
      <c r="C16" s="304" t="e">
        <f>VLOOKUP(A16,GM!$B$3:$O$477,14,FALSE)</f>
        <v>#N/A</v>
      </c>
      <c r="G16" s="68" t="s">
        <v>3740</v>
      </c>
      <c r="H16" s="68" t="s">
        <v>3741</v>
      </c>
      <c r="I16" s="1" t="s">
        <v>4065</v>
      </c>
      <c r="J16" t="s">
        <v>4101</v>
      </c>
      <c r="K16" s="368" t="s">
        <v>3696</v>
      </c>
    </row>
    <row r="17" spans="1:14">
      <c r="A17" s="304" t="s">
        <v>1305</v>
      </c>
      <c r="B17" s="304" t="s">
        <v>2493</v>
      </c>
      <c r="C17" s="304" t="str">
        <f>VLOOKUP(A17,GM!$B$3:$O$477,14,FALSE)</f>
        <v>*06016</v>
      </c>
      <c r="G17" s="508" t="s">
        <v>1305</v>
      </c>
      <c r="H17" s="509" t="s">
        <v>2493</v>
      </c>
      <c r="I17" s="108" t="s">
        <v>2493</v>
      </c>
      <c r="J17" s="368" t="s">
        <v>3679</v>
      </c>
      <c r="K17" s="368" t="s">
        <v>3695</v>
      </c>
      <c r="L17" s="368" t="s">
        <v>3696</v>
      </c>
    </row>
    <row r="18" spans="1:14">
      <c r="A18" s="304"/>
      <c r="B18" s="304" t="s">
        <v>2197</v>
      </c>
      <c r="C18" s="304" t="e">
        <f>VLOOKUP(A18,GM!$B$3:$O$477,14,FALSE)</f>
        <v>#N/A</v>
      </c>
      <c r="G18" s="508" t="s">
        <v>2085</v>
      </c>
      <c r="H18" s="509" t="s">
        <v>2492</v>
      </c>
      <c r="I18" s="108" t="s">
        <v>2492</v>
      </c>
      <c r="J18" s="368" t="s">
        <v>3679</v>
      </c>
      <c r="K18" s="368" t="s">
        <v>3695</v>
      </c>
      <c r="L18" s="368" t="s">
        <v>3696</v>
      </c>
      <c r="M18" s="346"/>
    </row>
    <row r="19" spans="1:14">
      <c r="A19" s="304"/>
      <c r="B19" s="304" t="s">
        <v>3945</v>
      </c>
      <c r="C19" s="304" t="e">
        <f>VLOOKUP(A19,GM!$B$3:$O$477,14,FALSE)</f>
        <v>#N/A</v>
      </c>
      <c r="G19" s="68" t="s">
        <v>3742</v>
      </c>
      <c r="H19" s="68" t="s">
        <v>246</v>
      </c>
      <c r="I19" s="1" t="s">
        <v>3970</v>
      </c>
      <c r="J19" s="368" t="s">
        <v>3679</v>
      </c>
      <c r="K19" s="368" t="s">
        <v>3695</v>
      </c>
      <c r="L19" s="368" t="s">
        <v>3696</v>
      </c>
    </row>
    <row r="20" spans="1:14">
      <c r="A20" s="304" t="s">
        <v>2085</v>
      </c>
      <c r="B20" s="304" t="s">
        <v>2492</v>
      </c>
      <c r="C20" s="304" t="str">
        <f>VLOOKUP(A20,GM!$B$3:$O$477,14,FALSE)</f>
        <v>*06015</v>
      </c>
      <c r="G20" s="68" t="s">
        <v>3743</v>
      </c>
      <c r="H20" s="68" t="s">
        <v>3744</v>
      </c>
      <c r="I20" s="1" t="s">
        <v>4031</v>
      </c>
      <c r="J20" s="368" t="s">
        <v>3679</v>
      </c>
      <c r="K20" s="368" t="s">
        <v>3695</v>
      </c>
      <c r="L20" s="368" t="s">
        <v>3696</v>
      </c>
    </row>
    <row r="21" spans="1:14">
      <c r="A21" s="304"/>
      <c r="B21" s="304" t="s">
        <v>2432</v>
      </c>
      <c r="C21" s="304" t="e">
        <f>VLOOKUP(A21,GM!$B$3:$O$477,14,FALSE)</f>
        <v>#N/A</v>
      </c>
      <c r="G21" s="68" t="s">
        <v>3745</v>
      </c>
      <c r="H21" s="68" t="s">
        <v>2311</v>
      </c>
      <c r="I21" s="1" t="s">
        <v>4087</v>
      </c>
      <c r="J21" s="368" t="s">
        <v>3681</v>
      </c>
    </row>
    <row r="22" spans="1:14">
      <c r="A22" s="304" t="s">
        <v>3742</v>
      </c>
      <c r="B22" s="304" t="s">
        <v>246</v>
      </c>
      <c r="C22" s="304" t="e">
        <f>VLOOKUP(A22,GM!$B$3:$O$477,14,FALSE)</f>
        <v>#N/A</v>
      </c>
      <c r="G22" s="68" t="s">
        <v>3746</v>
      </c>
      <c r="H22" s="68" t="s">
        <v>2312</v>
      </c>
      <c r="I22" s="1" t="s">
        <v>4088</v>
      </c>
      <c r="J22" s="368" t="s">
        <v>4103</v>
      </c>
    </row>
    <row r="23" spans="1:14">
      <c r="A23" s="304" t="s">
        <v>3743</v>
      </c>
      <c r="B23" s="304" t="s">
        <v>3744</v>
      </c>
      <c r="C23" s="304" t="e">
        <f>VLOOKUP(A23,GM!$B$3:$O$477,14,FALSE)</f>
        <v>#N/A</v>
      </c>
      <c r="G23" s="508" t="s">
        <v>1337</v>
      </c>
      <c r="H23" s="509" t="s">
        <v>2485</v>
      </c>
      <c r="I23" s="108" t="s">
        <v>2485</v>
      </c>
      <c r="J23" t="s">
        <v>4098</v>
      </c>
    </row>
    <row r="24" spans="1:14">
      <c r="A24" s="304" t="s">
        <v>3745</v>
      </c>
      <c r="B24" s="304" t="s">
        <v>2311</v>
      </c>
      <c r="C24" s="304" t="e">
        <f>VLOOKUP(A24,GM!$B$3:$O$477,14,FALSE)</f>
        <v>#N/A</v>
      </c>
      <c r="G24" s="508" t="s">
        <v>1402</v>
      </c>
      <c r="H24" s="509" t="s">
        <v>2486</v>
      </c>
      <c r="I24" s="108" t="s">
        <v>2486</v>
      </c>
      <c r="J24" s="304" t="s">
        <v>4098</v>
      </c>
    </row>
    <row r="25" spans="1:14">
      <c r="A25" s="304" t="s">
        <v>3746</v>
      </c>
      <c r="B25" s="304" t="s">
        <v>2312</v>
      </c>
      <c r="C25" s="304" t="e">
        <f>VLOOKUP(A25,GM!$B$3:$O$477,14,FALSE)</f>
        <v>#N/A</v>
      </c>
      <c r="G25" s="508" t="s">
        <v>1306</v>
      </c>
      <c r="H25" s="509" t="s">
        <v>2478</v>
      </c>
      <c r="I25" s="108" t="s">
        <v>2478</v>
      </c>
      <c r="J25" t="s">
        <v>4099</v>
      </c>
    </row>
    <row r="26" spans="1:14">
      <c r="A26" s="304" t="s">
        <v>1337</v>
      </c>
      <c r="B26" s="304" t="s">
        <v>2485</v>
      </c>
      <c r="C26" s="304" t="str">
        <f>VLOOKUP(A26,GM!$B$3:$O$477,14,FALSE)</f>
        <v>*06008</v>
      </c>
      <c r="G26" s="508" t="s">
        <v>1307</v>
      </c>
      <c r="H26" s="509" t="s">
        <v>2479</v>
      </c>
      <c r="I26" s="108" t="s">
        <v>2479</v>
      </c>
      <c r="J26" t="s">
        <v>4100</v>
      </c>
    </row>
    <row r="27" spans="1:14">
      <c r="A27" s="304"/>
      <c r="B27" s="304" t="s">
        <v>2231</v>
      </c>
      <c r="C27" s="304" t="e">
        <f>VLOOKUP(A27,GM!$B$3:$O$477,14,FALSE)</f>
        <v>#N/A</v>
      </c>
      <c r="G27" s="68" t="s">
        <v>3747</v>
      </c>
      <c r="H27" s="68" t="s">
        <v>2310</v>
      </c>
      <c r="I27" s="1" t="s">
        <v>4086</v>
      </c>
      <c r="J27" t="s">
        <v>4102</v>
      </c>
    </row>
    <row r="28" spans="1:14">
      <c r="A28" s="304"/>
      <c r="B28" s="304" t="s">
        <v>3946</v>
      </c>
      <c r="C28" s="304" t="e">
        <f>VLOOKUP(A28,GM!$B$3:$O$477,14,FALSE)</f>
        <v>#N/A</v>
      </c>
      <c r="G28" s="510" t="s">
        <v>3748</v>
      </c>
      <c r="H28" s="510" t="s">
        <v>3749</v>
      </c>
      <c r="I28" s="171" t="s">
        <v>4094</v>
      </c>
      <c r="J28" s="368" t="s">
        <v>3678</v>
      </c>
      <c r="K28" s="417"/>
      <c r="L28" s="417"/>
      <c r="M28" s="417"/>
      <c r="N28" s="417"/>
    </row>
    <row r="29" spans="1:14">
      <c r="A29" s="304" t="s">
        <v>1402</v>
      </c>
      <c r="B29" s="304" t="s">
        <v>2486</v>
      </c>
      <c r="C29" s="304" t="str">
        <f>VLOOKUP(A29,GM!$B$3:$O$477,14,FALSE)</f>
        <v>*06009</v>
      </c>
      <c r="G29" s="510" t="s">
        <v>3750</v>
      </c>
      <c r="H29" s="510" t="s">
        <v>3751</v>
      </c>
      <c r="I29" s="171" t="s">
        <v>4096</v>
      </c>
      <c r="J29" s="368" t="s">
        <v>3678</v>
      </c>
      <c r="K29" s="417"/>
      <c r="L29" s="417"/>
      <c r="M29" s="417"/>
      <c r="N29" s="417"/>
    </row>
    <row r="30" spans="1:14">
      <c r="A30" s="304"/>
      <c r="B30" s="304" t="s">
        <v>2302</v>
      </c>
      <c r="C30" s="304" t="e">
        <f>VLOOKUP(A30,GM!$B$3:$O$477,14,FALSE)</f>
        <v>#N/A</v>
      </c>
      <c r="G30" s="510" t="s">
        <v>3752</v>
      </c>
      <c r="H30" s="510" t="s">
        <v>3753</v>
      </c>
      <c r="I30" s="171" t="s">
        <v>4095</v>
      </c>
      <c r="J30" s="417" t="s">
        <v>4097</v>
      </c>
      <c r="K30" s="417" t="s">
        <v>4097</v>
      </c>
      <c r="L30" s="417"/>
      <c r="M30" s="417"/>
      <c r="N30" s="417"/>
    </row>
    <row r="31" spans="1:14">
      <c r="A31" s="304" t="s">
        <v>1306</v>
      </c>
      <c r="B31" s="304" t="s">
        <v>2478</v>
      </c>
      <c r="C31" s="304" t="str">
        <f>VLOOKUP(A31,GM!$B$3:$O$477,14,FALSE)</f>
        <v>*06001</v>
      </c>
      <c r="G31" s="510" t="s">
        <v>3754</v>
      </c>
      <c r="H31" s="510" t="s">
        <v>3755</v>
      </c>
      <c r="I31" s="171" t="s">
        <v>4069</v>
      </c>
      <c r="J31" s="351" t="s">
        <v>3681</v>
      </c>
      <c r="K31" s="417" t="s">
        <v>4098</v>
      </c>
      <c r="L31" s="368" t="s">
        <v>4103</v>
      </c>
      <c r="M31" s="417"/>
      <c r="N31" s="417"/>
    </row>
    <row r="32" spans="1:14">
      <c r="A32" s="304"/>
      <c r="B32" s="304" t="s">
        <v>2198</v>
      </c>
      <c r="C32" s="304" t="e">
        <f>VLOOKUP(A32,GM!$B$3:$O$477,14,FALSE)</f>
        <v>#N/A</v>
      </c>
      <c r="G32" s="510" t="s">
        <v>3756</v>
      </c>
      <c r="H32" s="510" t="s">
        <v>2299</v>
      </c>
      <c r="I32" s="171" t="s">
        <v>4070</v>
      </c>
      <c r="J32" s="351" t="s">
        <v>3681</v>
      </c>
      <c r="K32" s="417" t="s">
        <v>4098</v>
      </c>
      <c r="L32" s="368" t="s">
        <v>4103</v>
      </c>
      <c r="M32" s="417"/>
      <c r="N32" s="417"/>
    </row>
    <row r="33" spans="1:14">
      <c r="A33" s="304"/>
      <c r="B33" s="304" t="s">
        <v>3947</v>
      </c>
      <c r="C33" s="304" t="e">
        <f>VLOOKUP(A33,GM!$B$3:$O$477,14,FALSE)</f>
        <v>#N/A</v>
      </c>
      <c r="G33" s="510" t="s">
        <v>3757</v>
      </c>
      <c r="H33" s="510" t="s">
        <v>2300</v>
      </c>
      <c r="I33" s="171" t="s">
        <v>4071</v>
      </c>
      <c r="J33" s="351" t="s">
        <v>3681</v>
      </c>
      <c r="K33" s="417" t="s">
        <v>4098</v>
      </c>
      <c r="L33" s="368" t="s">
        <v>4103</v>
      </c>
      <c r="M33" s="417"/>
      <c r="N33" s="417"/>
    </row>
    <row r="34" spans="1:14">
      <c r="A34" s="304" t="s">
        <v>1307</v>
      </c>
      <c r="B34" s="304" t="s">
        <v>2479</v>
      </c>
      <c r="C34" s="304" t="str">
        <f>VLOOKUP(A34,GM!$B$3:$O$477,14,FALSE)</f>
        <v>*06002</v>
      </c>
      <c r="G34" s="68" t="s">
        <v>3758</v>
      </c>
      <c r="H34" s="68" t="s">
        <v>3759</v>
      </c>
      <c r="I34" s="1" t="s">
        <v>3980</v>
      </c>
      <c r="J34" s="368" t="s">
        <v>3681</v>
      </c>
    </row>
    <row r="35" spans="1:14">
      <c r="A35" s="304"/>
      <c r="B35" s="304" t="s">
        <v>2199</v>
      </c>
      <c r="C35" s="304" t="e">
        <f>VLOOKUP(A35,GM!$B$3:$O$477,14,FALSE)</f>
        <v>#N/A</v>
      </c>
      <c r="G35" s="68" t="s">
        <v>3949</v>
      </c>
      <c r="H35" s="68" t="s">
        <v>3950</v>
      </c>
      <c r="I35" s="1" t="s">
        <v>3974</v>
      </c>
      <c r="J35" s="368" t="s">
        <v>3681</v>
      </c>
      <c r="K35" s="417" t="s">
        <v>4098</v>
      </c>
    </row>
    <row r="36" spans="1:14">
      <c r="A36" s="304"/>
      <c r="B36" s="304" t="s">
        <v>3948</v>
      </c>
      <c r="C36" s="304" t="e">
        <f>VLOOKUP(A36,GM!$B$3:$O$477,14,FALSE)</f>
        <v>#N/A</v>
      </c>
      <c r="G36" s="68" t="s">
        <v>3760</v>
      </c>
      <c r="H36" s="68" t="s">
        <v>2304</v>
      </c>
      <c r="I36" s="1" t="s">
        <v>4077</v>
      </c>
      <c r="J36" s="368" t="s">
        <v>3681</v>
      </c>
    </row>
    <row r="37" spans="1:14">
      <c r="A37" s="304" t="s">
        <v>3747</v>
      </c>
      <c r="B37" s="304" t="s">
        <v>2310</v>
      </c>
      <c r="C37" s="304" t="e">
        <f>VLOOKUP(A37,GM!$B$3:$O$477,14,FALSE)</f>
        <v>#N/A</v>
      </c>
      <c r="G37" s="68" t="s">
        <v>3761</v>
      </c>
      <c r="H37" s="68" t="s">
        <v>3762</v>
      </c>
      <c r="I37" s="1" t="s">
        <v>4078</v>
      </c>
      <c r="J37" s="368" t="s">
        <v>3681</v>
      </c>
    </row>
    <row r="38" spans="1:14">
      <c r="A38" s="304" t="s">
        <v>3748</v>
      </c>
      <c r="B38" s="304" t="s">
        <v>3749</v>
      </c>
      <c r="C38" s="304" t="e">
        <f>VLOOKUP(A38,GM!$B$3:$O$477,14,FALSE)</f>
        <v>#N/A</v>
      </c>
      <c r="G38" s="68" t="s">
        <v>3763</v>
      </c>
      <c r="H38" s="68" t="s">
        <v>2303</v>
      </c>
      <c r="I38" s="1" t="s">
        <v>4076</v>
      </c>
      <c r="J38" s="368" t="s">
        <v>3681</v>
      </c>
    </row>
    <row r="39" spans="1:14">
      <c r="A39" s="304" t="s">
        <v>3750</v>
      </c>
      <c r="B39" s="304" t="s">
        <v>3751</v>
      </c>
      <c r="C39" s="304" t="e">
        <f>VLOOKUP(A39,GM!$B$3:$O$477,14,FALSE)</f>
        <v>#N/A</v>
      </c>
      <c r="G39" s="68" t="s">
        <v>3764</v>
      </c>
      <c r="H39" s="68" t="s">
        <v>3765</v>
      </c>
      <c r="I39" s="1" t="s">
        <v>3981</v>
      </c>
      <c r="J39" t="s">
        <v>3678</v>
      </c>
    </row>
    <row r="40" spans="1:14">
      <c r="A40" s="304" t="s">
        <v>3752</v>
      </c>
      <c r="B40" s="304" t="s">
        <v>3753</v>
      </c>
      <c r="C40" s="304" t="e">
        <f>VLOOKUP(A40,GM!$B$3:$O$477,14,FALSE)</f>
        <v>#N/A</v>
      </c>
      <c r="G40" s="68" t="s">
        <v>3766</v>
      </c>
      <c r="H40" s="68" t="s">
        <v>3767</v>
      </c>
      <c r="I40" s="1" t="s">
        <v>4066</v>
      </c>
      <c r="J40" s="368" t="s">
        <v>4104</v>
      </c>
      <c r="K40" s="368" t="s">
        <v>3695</v>
      </c>
      <c r="L40" s="368" t="s">
        <v>3696</v>
      </c>
    </row>
    <row r="41" spans="1:14">
      <c r="A41" s="304" t="s">
        <v>3754</v>
      </c>
      <c r="B41" s="304" t="s">
        <v>3755</v>
      </c>
      <c r="C41" s="304" t="e">
        <f>VLOOKUP(A41,GM!$B$3:$O$477,14,FALSE)</f>
        <v>#N/A</v>
      </c>
      <c r="G41" s="68" t="s">
        <v>3768</v>
      </c>
      <c r="H41" s="68" t="s">
        <v>3769</v>
      </c>
      <c r="I41" s="1" t="s">
        <v>4092</v>
      </c>
      <c r="J41" s="368" t="s">
        <v>1314</v>
      </c>
    </row>
    <row r="42" spans="1:14">
      <c r="A42" s="304" t="s">
        <v>3756</v>
      </c>
      <c r="B42" s="304" t="s">
        <v>2299</v>
      </c>
      <c r="C42" s="304" t="e">
        <f>VLOOKUP(A42,GM!$B$3:$O$477,14,FALSE)</f>
        <v>#N/A</v>
      </c>
      <c r="G42" s="508" t="s">
        <v>1429</v>
      </c>
      <c r="H42" s="509" t="s">
        <v>2487</v>
      </c>
      <c r="I42" s="108" t="s">
        <v>2487</v>
      </c>
      <c r="J42" t="s">
        <v>4099</v>
      </c>
    </row>
    <row r="43" spans="1:14">
      <c r="A43" s="304" t="s">
        <v>3757</v>
      </c>
      <c r="B43" s="304" t="s">
        <v>2300</v>
      </c>
      <c r="C43" s="304" t="e">
        <f>VLOOKUP(A43,GM!$B$3:$O$477,14,FALSE)</f>
        <v>#N/A</v>
      </c>
      <c r="G43" s="68" t="s">
        <v>3951</v>
      </c>
      <c r="H43" s="68" t="s">
        <v>3727</v>
      </c>
      <c r="I43" s="1" t="s">
        <v>4038</v>
      </c>
      <c r="J43" s="304" t="s">
        <v>3678</v>
      </c>
    </row>
    <row r="44" spans="1:14">
      <c r="A44" s="304" t="s">
        <v>3758</v>
      </c>
      <c r="B44" s="304" t="s">
        <v>3759</v>
      </c>
      <c r="C44" s="304" t="e">
        <f>VLOOKUP(A44,GM!$B$3:$O$477,14,FALSE)</f>
        <v>#N/A</v>
      </c>
      <c r="G44" s="508" t="s">
        <v>1308</v>
      </c>
      <c r="H44" s="509" t="s">
        <v>2480</v>
      </c>
      <c r="I44" s="108" t="s">
        <v>2480</v>
      </c>
      <c r="J44" s="304" t="s">
        <v>3678</v>
      </c>
    </row>
    <row r="45" spans="1:14">
      <c r="A45" s="304" t="s">
        <v>3949</v>
      </c>
      <c r="B45" s="304" t="s">
        <v>3950</v>
      </c>
      <c r="C45" s="304" t="e">
        <f>VLOOKUP(A45,GM!$B$3:$O$477,14,FALSE)</f>
        <v>#N/A</v>
      </c>
      <c r="G45" s="68" t="s">
        <v>3770</v>
      </c>
      <c r="H45" s="68" t="s">
        <v>3771</v>
      </c>
      <c r="I45" s="1" t="s">
        <v>3975</v>
      </c>
      <c r="J45" s="304" t="s">
        <v>3678</v>
      </c>
      <c r="K45" s="368" t="s">
        <v>3695</v>
      </c>
      <c r="L45" s="368" t="s">
        <v>3696</v>
      </c>
    </row>
    <row r="46" spans="1:14">
      <c r="A46" s="304" t="s">
        <v>3760</v>
      </c>
      <c r="B46" s="304" t="s">
        <v>2304</v>
      </c>
      <c r="C46" s="304" t="e">
        <f>VLOOKUP(A46,GM!$B$3:$O$477,14,FALSE)</f>
        <v>#N/A</v>
      </c>
      <c r="G46" s="68" t="s">
        <v>3772</v>
      </c>
      <c r="H46" s="68" t="s">
        <v>3773</v>
      </c>
      <c r="I46" s="1" t="s">
        <v>3978</v>
      </c>
      <c r="J46" s="304" t="s">
        <v>3678</v>
      </c>
      <c r="K46" s="368" t="s">
        <v>3695</v>
      </c>
      <c r="L46" s="368" t="s">
        <v>3696</v>
      </c>
    </row>
    <row r="47" spans="1:14">
      <c r="A47" s="304" t="s">
        <v>3761</v>
      </c>
      <c r="B47" s="304" t="s">
        <v>3762</v>
      </c>
      <c r="C47" s="304" t="e">
        <f>VLOOKUP(A47,GM!$B$3:$O$477,14,FALSE)</f>
        <v>#N/A</v>
      </c>
      <c r="G47" s="68" t="s">
        <v>3774</v>
      </c>
      <c r="H47" s="68" t="s">
        <v>213</v>
      </c>
      <c r="I47" s="1" t="s">
        <v>3979</v>
      </c>
      <c r="J47" s="304" t="s">
        <v>3678</v>
      </c>
      <c r="K47" s="368" t="s">
        <v>3695</v>
      </c>
      <c r="L47" s="368" t="s">
        <v>3696</v>
      </c>
    </row>
    <row r="48" spans="1:14">
      <c r="A48" s="304" t="s">
        <v>3763</v>
      </c>
      <c r="B48" s="304" t="s">
        <v>2303</v>
      </c>
      <c r="C48" s="304" t="e">
        <f>VLOOKUP(A48,GM!$B$3:$O$477,14,FALSE)</f>
        <v>#N/A</v>
      </c>
      <c r="G48" s="68" t="s">
        <v>3775</v>
      </c>
      <c r="H48" s="68" t="s">
        <v>3776</v>
      </c>
      <c r="I48" s="1" t="s">
        <v>4073</v>
      </c>
      <c r="J48" s="304" t="s">
        <v>3678</v>
      </c>
    </row>
    <row r="49" spans="1:10">
      <c r="A49" s="304" t="s">
        <v>3764</v>
      </c>
      <c r="B49" s="304" t="s">
        <v>3765</v>
      </c>
      <c r="C49" s="304" t="e">
        <f>VLOOKUP(A49,GM!$B$3:$O$477,14,FALSE)</f>
        <v>#N/A</v>
      </c>
      <c r="G49" s="68" t="s">
        <v>3777</v>
      </c>
      <c r="H49" s="68" t="s">
        <v>2302</v>
      </c>
      <c r="I49" s="1" t="s">
        <v>4074</v>
      </c>
      <c r="J49" s="304" t="s">
        <v>3678</v>
      </c>
    </row>
    <row r="50" spans="1:10">
      <c r="A50" s="304" t="s">
        <v>3766</v>
      </c>
      <c r="B50" s="304" t="s">
        <v>3767</v>
      </c>
      <c r="C50" s="304" t="e">
        <f>VLOOKUP(A50,GM!$B$3:$O$477,14,FALSE)</f>
        <v>#N/A</v>
      </c>
      <c r="G50" s="68" t="s">
        <v>3778</v>
      </c>
      <c r="H50" s="68" t="s">
        <v>3779</v>
      </c>
      <c r="I50" s="1" t="s">
        <v>4079</v>
      </c>
      <c r="J50" s="304" t="s">
        <v>3678</v>
      </c>
    </row>
    <row r="51" spans="1:10">
      <c r="A51" s="304" t="s">
        <v>3768</v>
      </c>
      <c r="B51" s="304" t="s">
        <v>3769</v>
      </c>
      <c r="C51" s="304" t="e">
        <f>VLOOKUP(A51,GM!$B$3:$O$477,14,FALSE)</f>
        <v>#N/A</v>
      </c>
      <c r="G51" s="508" t="s">
        <v>1439</v>
      </c>
      <c r="H51" s="509" t="s">
        <v>2491</v>
      </c>
      <c r="I51" s="108" t="s">
        <v>2491</v>
      </c>
      <c r="J51" s="304" t="s">
        <v>3678</v>
      </c>
    </row>
    <row r="52" spans="1:10">
      <c r="A52" s="304" t="s">
        <v>1429</v>
      </c>
      <c r="B52" s="304" t="s">
        <v>2487</v>
      </c>
      <c r="C52" s="304" t="str">
        <f>VLOOKUP(A52,GM!$B$3:$O$477,14,FALSE)</f>
        <v>*06010</v>
      </c>
      <c r="G52" s="508" t="s">
        <v>1433</v>
      </c>
      <c r="H52" s="509" t="s">
        <v>2488</v>
      </c>
      <c r="I52" s="108" t="s">
        <v>2488</v>
      </c>
      <c r="J52" s="304" t="s">
        <v>3678</v>
      </c>
    </row>
    <row r="53" spans="1:10">
      <c r="A53" s="304"/>
      <c r="B53" s="304" t="s">
        <v>2334</v>
      </c>
      <c r="C53" s="304" t="e">
        <f>VLOOKUP(A53,GM!$B$3:$O$477,14,FALSE)</f>
        <v>#N/A</v>
      </c>
      <c r="G53" s="68" t="s">
        <v>3780</v>
      </c>
      <c r="H53" s="68" t="s">
        <v>3781</v>
      </c>
      <c r="I53" s="1" t="s">
        <v>3977</v>
      </c>
      <c r="J53" s="304" t="s">
        <v>3678</v>
      </c>
    </row>
    <row r="54" spans="1:10">
      <c r="A54" s="304" t="s">
        <v>3951</v>
      </c>
      <c r="B54" s="304" t="s">
        <v>3727</v>
      </c>
      <c r="C54" s="304" t="e">
        <f>VLOOKUP(A54,GM!$B$3:$O$477,14,FALSE)</f>
        <v>#N/A</v>
      </c>
      <c r="G54" s="68" t="s">
        <v>3782</v>
      </c>
      <c r="H54" s="68" t="s">
        <v>3783</v>
      </c>
      <c r="I54" s="1" t="s">
        <v>4026</v>
      </c>
      <c r="J54" s="304" t="s">
        <v>3678</v>
      </c>
    </row>
    <row r="55" spans="1:10">
      <c r="A55" s="304" t="s">
        <v>1308</v>
      </c>
      <c r="B55" s="304" t="s">
        <v>2480</v>
      </c>
      <c r="C55" s="304" t="str">
        <f>VLOOKUP(A55,GM!$B$3:$O$477,14,FALSE)</f>
        <v>*06003</v>
      </c>
      <c r="G55" s="68" t="s">
        <v>3784</v>
      </c>
      <c r="H55" s="68" t="s">
        <v>3785</v>
      </c>
      <c r="I55" s="1" t="s">
        <v>4027</v>
      </c>
      <c r="J55" s="304" t="s">
        <v>3678</v>
      </c>
    </row>
    <row r="56" spans="1:10">
      <c r="A56" s="304"/>
      <c r="B56" s="304" t="s">
        <v>2200</v>
      </c>
      <c r="C56" s="304" t="e">
        <f>VLOOKUP(A56,GM!$B$3:$O$477,14,FALSE)</f>
        <v>#N/A</v>
      </c>
      <c r="G56" s="68" t="s">
        <v>3786</v>
      </c>
      <c r="H56" s="68" t="s">
        <v>3787</v>
      </c>
      <c r="I56" s="1" t="s">
        <v>4001</v>
      </c>
      <c r="J56" s="304" t="s">
        <v>3678</v>
      </c>
    </row>
    <row r="57" spans="1:10">
      <c r="A57" s="304"/>
      <c r="B57" s="304" t="s">
        <v>3952</v>
      </c>
      <c r="C57" s="304" t="e">
        <f>VLOOKUP(A57,GM!$B$3:$O$477,14,FALSE)</f>
        <v>#N/A</v>
      </c>
      <c r="G57" s="68" t="s">
        <v>3788</v>
      </c>
      <c r="H57" s="68" t="s">
        <v>3789</v>
      </c>
      <c r="I57" s="1" t="s">
        <v>4028</v>
      </c>
      <c r="J57" s="304" t="s">
        <v>3678</v>
      </c>
    </row>
    <row r="58" spans="1:10">
      <c r="A58" s="304" t="s">
        <v>3770</v>
      </c>
      <c r="B58" s="304" t="s">
        <v>3771</v>
      </c>
      <c r="C58" s="304" t="e">
        <f>VLOOKUP(A58,GM!$B$3:$O$477,14,FALSE)</f>
        <v>#N/A</v>
      </c>
      <c r="G58" s="68" t="s">
        <v>3790</v>
      </c>
      <c r="H58" s="68" t="s">
        <v>3791</v>
      </c>
      <c r="I58" s="1" t="s">
        <v>3993</v>
      </c>
      <c r="J58" s="304" t="s">
        <v>3678</v>
      </c>
    </row>
    <row r="59" spans="1:10">
      <c r="A59" s="304" t="s">
        <v>3772</v>
      </c>
      <c r="B59" s="304" t="s">
        <v>3773</v>
      </c>
      <c r="C59" s="304" t="e">
        <f>VLOOKUP(A59,GM!$B$3:$O$477,14,FALSE)</f>
        <v>#N/A</v>
      </c>
      <c r="G59" s="68" t="s">
        <v>3792</v>
      </c>
      <c r="H59" s="68" t="s">
        <v>3793</v>
      </c>
      <c r="I59" s="1" t="s">
        <v>4083</v>
      </c>
      <c r="J59" s="304" t="s">
        <v>3678</v>
      </c>
    </row>
    <row r="60" spans="1:10">
      <c r="A60" s="304" t="s">
        <v>3774</v>
      </c>
      <c r="B60" s="304" t="s">
        <v>213</v>
      </c>
      <c r="C60" s="304" t="e">
        <f>VLOOKUP(A60,GM!$B$3:$O$477,14,FALSE)</f>
        <v>#N/A</v>
      </c>
      <c r="G60" s="508" t="s">
        <v>1309</v>
      </c>
      <c r="H60" s="509" t="s">
        <v>2494</v>
      </c>
      <c r="I60" s="108" t="s">
        <v>2494</v>
      </c>
    </row>
    <row r="61" spans="1:10">
      <c r="A61" s="304" t="s">
        <v>3775</v>
      </c>
      <c r="B61" s="304" t="s">
        <v>3776</v>
      </c>
      <c r="C61" s="304" t="e">
        <f>VLOOKUP(A61,GM!$B$3:$O$477,14,FALSE)</f>
        <v>#N/A</v>
      </c>
      <c r="G61" s="508" t="s">
        <v>1434</v>
      </c>
      <c r="H61" s="509" t="s">
        <v>2489</v>
      </c>
      <c r="I61" s="108" t="s">
        <v>2489</v>
      </c>
      <c r="J61" s="304" t="s">
        <v>3678</v>
      </c>
    </row>
    <row r="62" spans="1:10">
      <c r="A62" s="304" t="s">
        <v>3777</v>
      </c>
      <c r="B62" s="304" t="s">
        <v>2302</v>
      </c>
      <c r="C62" s="304" t="e">
        <f>VLOOKUP(A62,GM!$B$3:$O$477,14,FALSE)</f>
        <v>#N/A</v>
      </c>
      <c r="G62" s="508" t="s">
        <v>1438</v>
      </c>
      <c r="H62" s="509" t="s">
        <v>2490</v>
      </c>
      <c r="I62" s="108" t="s">
        <v>2490</v>
      </c>
      <c r="J62" s="304" t="s">
        <v>3678</v>
      </c>
    </row>
    <row r="63" spans="1:10">
      <c r="A63" s="304" t="s">
        <v>3778</v>
      </c>
      <c r="B63" s="304" t="s">
        <v>3779</v>
      </c>
      <c r="C63" s="304" t="e">
        <f>VLOOKUP(A63,GM!$B$3:$O$477,14,FALSE)</f>
        <v>#N/A</v>
      </c>
      <c r="G63" s="68" t="s">
        <v>3954</v>
      </c>
      <c r="H63" s="68" t="s">
        <v>3955</v>
      </c>
      <c r="I63" s="1" t="s">
        <v>3973</v>
      </c>
      <c r="J63" s="304" t="s">
        <v>3678</v>
      </c>
    </row>
    <row r="64" spans="1:10">
      <c r="A64" s="304" t="s">
        <v>1439</v>
      </c>
      <c r="B64" s="304" t="s">
        <v>2491</v>
      </c>
      <c r="C64" s="304" t="str">
        <f>VLOOKUP(A64,GM!$B$3:$O$477,14,FALSE)</f>
        <v>*06014</v>
      </c>
      <c r="G64" s="68" t="s">
        <v>3794</v>
      </c>
      <c r="H64" s="68" t="s">
        <v>2314</v>
      </c>
      <c r="I64" s="1" t="s">
        <v>4090</v>
      </c>
      <c r="J64" s="304" t="s">
        <v>3678</v>
      </c>
    </row>
    <row r="65" spans="1:14">
      <c r="A65" s="304"/>
      <c r="B65" s="304" t="s">
        <v>2343</v>
      </c>
      <c r="C65" s="304" t="e">
        <f>VLOOKUP(A65,GM!$B$3:$O$477,14,FALSE)</f>
        <v>#N/A</v>
      </c>
      <c r="G65" s="68" t="s">
        <v>3795</v>
      </c>
      <c r="H65" s="68" t="s">
        <v>2301</v>
      </c>
      <c r="I65" s="1" t="s">
        <v>4072</v>
      </c>
      <c r="J65" s="304" t="s">
        <v>3678</v>
      </c>
    </row>
    <row r="66" spans="1:14">
      <c r="A66" s="304" t="s">
        <v>1433</v>
      </c>
      <c r="B66" s="304" t="s">
        <v>2488</v>
      </c>
      <c r="C66" s="304" t="str">
        <f>VLOOKUP(A66,GM!$B$3:$O$477,14,FALSE)</f>
        <v>*06011</v>
      </c>
      <c r="G66" s="68" t="s">
        <v>3796</v>
      </c>
      <c r="H66" s="68" t="s">
        <v>3797</v>
      </c>
      <c r="I66" s="1" t="s">
        <v>4075</v>
      </c>
      <c r="J66" s="304" t="s">
        <v>3678</v>
      </c>
    </row>
    <row r="67" spans="1:14">
      <c r="A67" s="304"/>
      <c r="B67" s="304" t="s">
        <v>2337</v>
      </c>
      <c r="C67" s="304" t="e">
        <f>VLOOKUP(A67,GM!$B$3:$O$477,14,FALSE)</f>
        <v>#N/A</v>
      </c>
      <c r="G67" s="68" t="s">
        <v>3798</v>
      </c>
      <c r="H67" s="68" t="s">
        <v>3799</v>
      </c>
      <c r="I67" s="1" t="s">
        <v>4025</v>
      </c>
      <c r="J67" s="368" t="s">
        <v>3679</v>
      </c>
      <c r="K67" s="368" t="s">
        <v>3680</v>
      </c>
      <c r="L67" s="304" t="s">
        <v>3678</v>
      </c>
      <c r="M67" s="368" t="s">
        <v>3695</v>
      </c>
      <c r="N67" s="368" t="s">
        <v>3696</v>
      </c>
    </row>
    <row r="68" spans="1:14">
      <c r="A68" s="304" t="s">
        <v>3780</v>
      </c>
      <c r="B68" s="304" t="s">
        <v>3781</v>
      </c>
      <c r="C68" s="304" t="e">
        <f>VLOOKUP(A68,GM!$B$3:$O$477,14,FALSE)</f>
        <v>#N/A</v>
      </c>
      <c r="G68" s="508" t="s">
        <v>554</v>
      </c>
      <c r="H68" s="509" t="s">
        <v>2495</v>
      </c>
      <c r="I68" s="108" t="s">
        <v>2495</v>
      </c>
      <c r="J68" s="368" t="s">
        <v>3681</v>
      </c>
      <c r="K68" s="368" t="s">
        <v>3680</v>
      </c>
      <c r="L68" s="304" t="s">
        <v>3678</v>
      </c>
      <c r="M68" s="368" t="s">
        <v>3695</v>
      </c>
      <c r="N68" s="368" t="s">
        <v>3696</v>
      </c>
    </row>
    <row r="69" spans="1:14">
      <c r="A69" s="304" t="s">
        <v>3782</v>
      </c>
      <c r="B69" s="304" t="s">
        <v>3783</v>
      </c>
      <c r="C69" s="304" t="e">
        <f>VLOOKUP(A69,GM!$B$3:$O$477,14,FALSE)</f>
        <v>#N/A</v>
      </c>
      <c r="G69" s="68" t="s">
        <v>3800</v>
      </c>
      <c r="H69" s="68" t="s">
        <v>147</v>
      </c>
      <c r="I69" s="1" t="s">
        <v>3968</v>
      </c>
      <c r="J69" s="368" t="s">
        <v>3681</v>
      </c>
      <c r="K69" s="368" t="s">
        <v>3680</v>
      </c>
      <c r="L69" s="304" t="s">
        <v>3678</v>
      </c>
      <c r="M69" s="368" t="s">
        <v>3695</v>
      </c>
      <c r="N69" s="368" t="s">
        <v>3696</v>
      </c>
    </row>
    <row r="70" spans="1:14">
      <c r="A70" s="304" t="s">
        <v>3784</v>
      </c>
      <c r="B70" s="304" t="s">
        <v>3785</v>
      </c>
      <c r="C70" s="304" t="e">
        <f>VLOOKUP(A70,GM!$B$3:$O$477,14,FALSE)</f>
        <v>#N/A</v>
      </c>
      <c r="G70" s="68" t="s">
        <v>3801</v>
      </c>
      <c r="H70" s="68" t="s">
        <v>2416</v>
      </c>
      <c r="I70" s="1" t="s">
        <v>4091</v>
      </c>
      <c r="J70" s="368" t="s">
        <v>3681</v>
      </c>
      <c r="K70" s="368" t="s">
        <v>3680</v>
      </c>
      <c r="L70" s="304" t="s">
        <v>3678</v>
      </c>
      <c r="M70" s="368" t="s">
        <v>3695</v>
      </c>
      <c r="N70" s="368" t="s">
        <v>3696</v>
      </c>
    </row>
    <row r="71" spans="1:14">
      <c r="A71" s="304" t="s">
        <v>3786</v>
      </c>
      <c r="B71" s="304" t="s">
        <v>3787</v>
      </c>
      <c r="C71" s="304" t="e">
        <f>VLOOKUP(A71,GM!$B$3:$O$477,14,FALSE)</f>
        <v>#N/A</v>
      </c>
      <c r="G71" s="508" t="s">
        <v>3802</v>
      </c>
      <c r="H71" s="509" t="s">
        <v>2481</v>
      </c>
      <c r="I71" s="108" t="s">
        <v>2481</v>
      </c>
      <c r="J71" s="368" t="s">
        <v>3679</v>
      </c>
      <c r="K71" s="368" t="s">
        <v>3680</v>
      </c>
      <c r="L71" s="304" t="s">
        <v>3678</v>
      </c>
      <c r="M71" s="368" t="s">
        <v>3695</v>
      </c>
      <c r="N71" s="368" t="s">
        <v>3696</v>
      </c>
    </row>
    <row r="72" spans="1:14">
      <c r="A72" s="304" t="s">
        <v>3788</v>
      </c>
      <c r="B72" s="304" t="s">
        <v>3789</v>
      </c>
      <c r="C72" s="304" t="e">
        <f>VLOOKUP(A72,GM!$B$3:$O$477,14,FALSE)</f>
        <v>#N/A</v>
      </c>
      <c r="G72" s="508" t="s">
        <v>1311</v>
      </c>
      <c r="H72" s="509" t="s">
        <v>2482</v>
      </c>
      <c r="I72" s="108" t="s">
        <v>2482</v>
      </c>
      <c r="J72" s="368" t="s">
        <v>3679</v>
      </c>
      <c r="K72" s="368" t="s">
        <v>3680</v>
      </c>
      <c r="L72" s="304" t="s">
        <v>3678</v>
      </c>
      <c r="M72" s="368" t="s">
        <v>3695</v>
      </c>
      <c r="N72" s="368" t="s">
        <v>3696</v>
      </c>
    </row>
    <row r="73" spans="1:14">
      <c r="A73" s="304" t="s">
        <v>3790</v>
      </c>
      <c r="B73" s="304" t="s">
        <v>3791</v>
      </c>
      <c r="C73" s="304" t="e">
        <f>VLOOKUP(A73,GM!$B$3:$O$477,14,FALSE)</f>
        <v>#N/A</v>
      </c>
      <c r="G73" s="68" t="s">
        <v>3803</v>
      </c>
      <c r="H73" s="68" t="s">
        <v>3804</v>
      </c>
      <c r="I73" s="1" t="s">
        <v>3982</v>
      </c>
      <c r="J73" s="368" t="s">
        <v>3679</v>
      </c>
      <c r="K73" s="368" t="s">
        <v>3680</v>
      </c>
      <c r="L73" s="304" t="s">
        <v>3678</v>
      </c>
      <c r="M73" s="368" t="s">
        <v>3695</v>
      </c>
      <c r="N73" s="368" t="s">
        <v>3696</v>
      </c>
    </row>
    <row r="74" spans="1:14">
      <c r="A74" s="304" t="s">
        <v>3792</v>
      </c>
      <c r="B74" s="304" t="s">
        <v>3793</v>
      </c>
      <c r="C74" s="304" t="e">
        <f>VLOOKUP(A74,GM!$B$3:$O$477,14,FALSE)</f>
        <v>#N/A</v>
      </c>
      <c r="G74" s="68" t="s">
        <v>3805</v>
      </c>
      <c r="H74" s="68" t="s">
        <v>3806</v>
      </c>
      <c r="I74" s="1" t="s">
        <v>4029</v>
      </c>
      <c r="J74" s="368" t="s">
        <v>3679</v>
      </c>
      <c r="K74" s="368" t="s">
        <v>3680</v>
      </c>
      <c r="L74" s="304" t="s">
        <v>3678</v>
      </c>
      <c r="M74" s="368" t="s">
        <v>3695</v>
      </c>
      <c r="N74" s="368" t="s">
        <v>3696</v>
      </c>
    </row>
    <row r="75" spans="1:14">
      <c r="A75" s="304" t="s">
        <v>1309</v>
      </c>
      <c r="B75" s="304" t="s">
        <v>2494</v>
      </c>
      <c r="C75" s="304" t="str">
        <f>VLOOKUP(A75,GM!$B$3:$O$477,14,FALSE)</f>
        <v>*06017</v>
      </c>
      <c r="G75" s="68" t="s">
        <v>3807</v>
      </c>
      <c r="H75" s="68" t="s">
        <v>3808</v>
      </c>
      <c r="I75" s="1" t="s">
        <v>4016</v>
      </c>
      <c r="J75" s="368" t="s">
        <v>3679</v>
      </c>
      <c r="K75" s="368" t="s">
        <v>3680</v>
      </c>
      <c r="L75" s="304" t="s">
        <v>3678</v>
      </c>
      <c r="M75" s="368" t="s">
        <v>3695</v>
      </c>
      <c r="N75" s="368" t="s">
        <v>3696</v>
      </c>
    </row>
    <row r="76" spans="1:14">
      <c r="A76" s="304"/>
      <c r="B76" s="304" t="s">
        <v>2201</v>
      </c>
      <c r="C76" s="304" t="e">
        <f>VLOOKUP(A76,GM!$B$3:$O$477,14,FALSE)</f>
        <v>#N/A</v>
      </c>
      <c r="G76" s="68" t="s">
        <v>3809</v>
      </c>
      <c r="H76" s="68" t="s">
        <v>3810</v>
      </c>
      <c r="I76" s="1" t="s">
        <v>4040</v>
      </c>
      <c r="J76" s="368" t="s">
        <v>3679</v>
      </c>
      <c r="K76" s="368" t="s">
        <v>3680</v>
      </c>
      <c r="L76" s="304" t="s">
        <v>3678</v>
      </c>
      <c r="M76" s="368" t="s">
        <v>3695</v>
      </c>
      <c r="N76" s="368" t="s">
        <v>3696</v>
      </c>
    </row>
    <row r="77" spans="1:14">
      <c r="A77" s="304"/>
      <c r="B77" s="304" t="s">
        <v>3953</v>
      </c>
      <c r="C77" s="304" t="e">
        <f>VLOOKUP(A77,GM!$B$3:$O$477,14,FALSE)</f>
        <v>#N/A</v>
      </c>
      <c r="G77" s="68" t="s">
        <v>3811</v>
      </c>
      <c r="H77" s="68" t="s">
        <v>245</v>
      </c>
      <c r="I77" s="1" t="s">
        <v>3969</v>
      </c>
      <c r="J77" s="368" t="s">
        <v>3681</v>
      </c>
      <c r="K77" s="368" t="s">
        <v>3680</v>
      </c>
      <c r="L77" s="304" t="s">
        <v>3678</v>
      </c>
      <c r="M77" s="368" t="s">
        <v>3695</v>
      </c>
      <c r="N77" s="368" t="s">
        <v>3696</v>
      </c>
    </row>
    <row r="78" spans="1:14">
      <c r="A78" s="304" t="s">
        <v>1434</v>
      </c>
      <c r="B78" s="304" t="s">
        <v>2489</v>
      </c>
      <c r="C78" s="304" t="str">
        <f>VLOOKUP(A78,GM!$B$3:$O$477,14,FALSE)</f>
        <v>*06012</v>
      </c>
      <c r="G78" s="68" t="s">
        <v>3812</v>
      </c>
      <c r="H78" s="68" t="s">
        <v>3813</v>
      </c>
      <c r="I78" s="1" t="s">
        <v>3983</v>
      </c>
      <c r="J78" s="368" t="s">
        <v>3681</v>
      </c>
    </row>
    <row r="79" spans="1:14">
      <c r="A79" s="304"/>
      <c r="B79" s="304" t="s">
        <v>2338</v>
      </c>
      <c r="C79" s="304" t="e">
        <f>VLOOKUP(A79,GM!$B$3:$O$477,14,FALSE)</f>
        <v>#N/A</v>
      </c>
      <c r="G79" s="68" t="s">
        <v>3958</v>
      </c>
      <c r="H79" s="68" t="s">
        <v>3959</v>
      </c>
      <c r="I79" s="1" t="s">
        <v>4034</v>
      </c>
      <c r="J79" s="368" t="s">
        <v>3678</v>
      </c>
    </row>
    <row r="80" spans="1:14">
      <c r="A80" s="304" t="s">
        <v>1438</v>
      </c>
      <c r="B80" s="304" t="s">
        <v>2490</v>
      </c>
      <c r="C80" s="304" t="str">
        <f>VLOOKUP(A80,GM!$B$3:$O$477,14,FALSE)</f>
        <v>*06013</v>
      </c>
      <c r="G80" s="68" t="s">
        <v>3814</v>
      </c>
      <c r="H80" s="68" t="s">
        <v>3815</v>
      </c>
      <c r="I80" s="1" t="s">
        <v>4064</v>
      </c>
      <c r="J80" s="304" t="s">
        <v>3678</v>
      </c>
      <c r="K80" s="368" t="s">
        <v>3695</v>
      </c>
      <c r="L80" s="368" t="s">
        <v>3696</v>
      </c>
    </row>
    <row r="81" spans="1:12">
      <c r="A81" s="304"/>
      <c r="B81" s="304" t="s">
        <v>2342</v>
      </c>
      <c r="C81" s="304" t="e">
        <f>VLOOKUP(A81,GM!$B$3:$O$477,14,FALSE)</f>
        <v>#N/A</v>
      </c>
      <c r="G81" s="68" t="s">
        <v>3816</v>
      </c>
      <c r="H81" s="68" t="s">
        <v>3817</v>
      </c>
      <c r="I81" s="1" t="s">
        <v>3990</v>
      </c>
      <c r="J81" s="304" t="s">
        <v>3678</v>
      </c>
      <c r="K81" s="368" t="s">
        <v>3695</v>
      </c>
      <c r="L81" s="368" t="s">
        <v>3696</v>
      </c>
    </row>
    <row r="82" spans="1:12">
      <c r="A82" s="304" t="s">
        <v>3954</v>
      </c>
      <c r="B82" s="304" t="s">
        <v>3955</v>
      </c>
      <c r="C82" s="304" t="e">
        <f>VLOOKUP(A82,GM!$B$3:$O$477,14,FALSE)</f>
        <v>#N/A</v>
      </c>
      <c r="G82" s="68" t="s">
        <v>3818</v>
      </c>
      <c r="H82" s="68" t="s">
        <v>3819</v>
      </c>
      <c r="I82" s="1" t="s">
        <v>3984</v>
      </c>
      <c r="J82" s="368" t="s">
        <v>3681</v>
      </c>
    </row>
    <row r="83" spans="1:12">
      <c r="A83" s="304" t="s">
        <v>3794</v>
      </c>
      <c r="B83" s="304" t="s">
        <v>2314</v>
      </c>
      <c r="C83" s="304" t="e">
        <f>VLOOKUP(A83,GM!$B$3:$O$477,14,FALSE)</f>
        <v>#N/A</v>
      </c>
      <c r="G83" s="68" t="s">
        <v>3820</v>
      </c>
      <c r="H83" s="68" t="s">
        <v>3821</v>
      </c>
      <c r="I83" s="1" t="s">
        <v>4033</v>
      </c>
      <c r="J83" s="304" t="s">
        <v>3678</v>
      </c>
      <c r="K83" s="368" t="s">
        <v>3695</v>
      </c>
      <c r="L83" s="368" t="s">
        <v>3696</v>
      </c>
    </row>
    <row r="84" spans="1:12">
      <c r="A84" s="304" t="s">
        <v>3795</v>
      </c>
      <c r="B84" s="304" t="s">
        <v>2301</v>
      </c>
      <c r="C84" s="304" t="e">
        <f>VLOOKUP(A84,GM!$B$3:$O$477,14,FALSE)</f>
        <v>#N/A</v>
      </c>
      <c r="G84" s="68" t="s">
        <v>3822</v>
      </c>
      <c r="H84" s="68" t="s">
        <v>2309</v>
      </c>
      <c r="I84" s="1" t="s">
        <v>4085</v>
      </c>
      <c r="J84" s="304" t="s">
        <v>3678</v>
      </c>
      <c r="K84" s="368" t="s">
        <v>3695</v>
      </c>
      <c r="L84" s="368" t="s">
        <v>3696</v>
      </c>
    </row>
    <row r="85" spans="1:12">
      <c r="A85" s="304" t="s">
        <v>3796</v>
      </c>
      <c r="B85" s="304" t="s">
        <v>3797</v>
      </c>
      <c r="C85" s="304" t="e">
        <f>VLOOKUP(A85,GM!$B$3:$O$477,14,FALSE)</f>
        <v>#N/A</v>
      </c>
      <c r="G85" s="68" t="s">
        <v>3823</v>
      </c>
      <c r="H85" s="68" t="s">
        <v>2308</v>
      </c>
      <c r="I85" s="1" t="s">
        <v>4084</v>
      </c>
      <c r="J85" s="304" t="s">
        <v>3678</v>
      </c>
      <c r="K85" s="368" t="s">
        <v>3695</v>
      </c>
      <c r="L85" s="368" t="s">
        <v>3696</v>
      </c>
    </row>
    <row r="86" spans="1:12">
      <c r="A86" s="304" t="s">
        <v>3798</v>
      </c>
      <c r="B86" s="304" t="s">
        <v>3799</v>
      </c>
      <c r="C86" s="304" t="e">
        <f>VLOOKUP(A86,GM!$B$3:$O$477,14,FALSE)</f>
        <v>#N/A</v>
      </c>
      <c r="G86" s="508" t="s">
        <v>1312</v>
      </c>
      <c r="H86" s="509" t="s">
        <v>2483</v>
      </c>
      <c r="I86" s="108" t="s">
        <v>2483</v>
      </c>
      <c r="J86" s="304" t="s">
        <v>3678</v>
      </c>
      <c r="K86" s="368" t="s">
        <v>3695</v>
      </c>
      <c r="L86" s="368" t="s">
        <v>3696</v>
      </c>
    </row>
    <row r="87" spans="1:12">
      <c r="A87" s="304" t="s">
        <v>554</v>
      </c>
      <c r="B87" s="304" t="s">
        <v>2495</v>
      </c>
      <c r="C87" s="304" t="str">
        <f>VLOOKUP(A87,GM!$B$3:$O$477,14,FALSE)</f>
        <v>*06018</v>
      </c>
      <c r="G87" s="68" t="s">
        <v>3824</v>
      </c>
      <c r="H87" s="68" t="s">
        <v>3825</v>
      </c>
      <c r="I87" s="1" t="s">
        <v>4068</v>
      </c>
      <c r="J87" s="304" t="s">
        <v>3678</v>
      </c>
      <c r="K87" s="368" t="s">
        <v>3695</v>
      </c>
      <c r="L87" s="368" t="s">
        <v>3696</v>
      </c>
    </row>
    <row r="88" spans="1:12">
      <c r="A88" s="304"/>
      <c r="B88" s="304" t="s">
        <v>2202</v>
      </c>
      <c r="C88" s="304" t="e">
        <f>VLOOKUP(A88,GM!$B$3:$O$477,14,FALSE)</f>
        <v>#N/A</v>
      </c>
      <c r="G88" s="68" t="s">
        <v>3826</v>
      </c>
      <c r="H88" s="68" t="s">
        <v>3827</v>
      </c>
      <c r="I88" s="1" t="s">
        <v>4067</v>
      </c>
      <c r="J88" s="304" t="s">
        <v>3678</v>
      </c>
      <c r="K88" s="368" t="s">
        <v>3695</v>
      </c>
      <c r="L88" s="368" t="s">
        <v>3696</v>
      </c>
    </row>
    <row r="89" spans="1:12">
      <c r="A89" s="304"/>
      <c r="B89" s="304" t="s">
        <v>3956</v>
      </c>
      <c r="C89" s="304" t="e">
        <f>VLOOKUP(A89,GM!$B$3:$O$477,14,FALSE)</f>
        <v>#N/A</v>
      </c>
      <c r="G89" s="68" t="s">
        <v>3828</v>
      </c>
      <c r="H89" s="68" t="s">
        <v>3829</v>
      </c>
      <c r="I89" s="1" t="s">
        <v>4030</v>
      </c>
      <c r="J89" s="368" t="s">
        <v>3678</v>
      </c>
    </row>
    <row r="90" spans="1:12">
      <c r="A90" s="304"/>
      <c r="B90" s="304" t="s">
        <v>3957</v>
      </c>
      <c r="C90" s="304" t="e">
        <f>VLOOKUP(A90,GM!$B$3:$O$477,14,FALSE)</f>
        <v>#N/A</v>
      </c>
      <c r="G90" s="68" t="s">
        <v>3830</v>
      </c>
      <c r="H90" s="68" t="s">
        <v>3831</v>
      </c>
      <c r="I90" s="1" t="s">
        <v>3992</v>
      </c>
      <c r="J90" s="368" t="s">
        <v>3678</v>
      </c>
    </row>
    <row r="91" spans="1:12">
      <c r="A91" s="304" t="s">
        <v>3800</v>
      </c>
      <c r="B91" s="304" t="s">
        <v>147</v>
      </c>
      <c r="C91" s="304" t="e">
        <f>VLOOKUP(A91,GM!$B$3:$O$477,14,FALSE)</f>
        <v>#N/A</v>
      </c>
      <c r="G91" s="68" t="s">
        <v>3832</v>
      </c>
      <c r="H91" s="68" t="s">
        <v>3833</v>
      </c>
      <c r="I91" s="1" t="s">
        <v>3994</v>
      </c>
      <c r="J91" s="368" t="s">
        <v>3678</v>
      </c>
    </row>
    <row r="92" spans="1:12">
      <c r="A92" s="304" t="s">
        <v>3801</v>
      </c>
      <c r="B92" s="304" t="s">
        <v>2416</v>
      </c>
      <c r="C92" s="304" t="e">
        <f>VLOOKUP(A92,GM!$B$3:$O$477,14,FALSE)</f>
        <v>#N/A</v>
      </c>
      <c r="G92" s="68" t="s">
        <v>3834</v>
      </c>
      <c r="H92" s="68" t="s">
        <v>3835</v>
      </c>
      <c r="I92" s="1" t="s">
        <v>4021</v>
      </c>
      <c r="J92" s="368" t="s">
        <v>3678</v>
      </c>
    </row>
    <row r="93" spans="1:12">
      <c r="A93" s="304" t="s">
        <v>3802</v>
      </c>
      <c r="B93" s="304" t="s">
        <v>2481</v>
      </c>
      <c r="C93" s="304" t="str">
        <f>VLOOKUP(A93,GM!$B$3:$O$477,14,FALSE)</f>
        <v>*06004</v>
      </c>
      <c r="G93" s="68" t="s">
        <v>3836</v>
      </c>
      <c r="H93" s="68" t="s">
        <v>3837</v>
      </c>
      <c r="I93" s="1" t="s">
        <v>4022</v>
      </c>
      <c r="J93" s="368" t="s">
        <v>3678</v>
      </c>
    </row>
    <row r="94" spans="1:12">
      <c r="A94" s="304"/>
      <c r="B94" s="304" t="s">
        <v>247</v>
      </c>
      <c r="C94" s="304" t="e">
        <f>VLOOKUP(A94,GM!$B$3:$O$477,14,FALSE)</f>
        <v>#N/A</v>
      </c>
      <c r="G94" s="68" t="s">
        <v>3838</v>
      </c>
      <c r="H94" s="68" t="s">
        <v>3839</v>
      </c>
      <c r="I94" s="1" t="s">
        <v>4007</v>
      </c>
      <c r="J94" s="368" t="s">
        <v>3678</v>
      </c>
    </row>
    <row r="95" spans="1:12">
      <c r="A95" s="304"/>
      <c r="B95" s="304" t="s">
        <v>2203</v>
      </c>
      <c r="C95" s="304" t="e">
        <f>VLOOKUP(A95,GM!$B$3:$O$477,14,FALSE)</f>
        <v>#N/A</v>
      </c>
      <c r="G95" s="68" t="s">
        <v>3840</v>
      </c>
      <c r="H95" s="68" t="s">
        <v>3841</v>
      </c>
      <c r="I95" s="1" t="s">
        <v>4006</v>
      </c>
      <c r="J95" s="368" t="s">
        <v>3678</v>
      </c>
    </row>
    <row r="96" spans="1:12">
      <c r="A96" s="304"/>
      <c r="B96" s="304" t="s">
        <v>3956</v>
      </c>
      <c r="C96" s="304" t="e">
        <f>VLOOKUP(A96,GM!$B$3:$O$477,14,FALSE)</f>
        <v>#N/A</v>
      </c>
      <c r="G96" s="68" t="s">
        <v>3842</v>
      </c>
      <c r="H96" s="68" t="s">
        <v>3843</v>
      </c>
      <c r="I96" s="1" t="s">
        <v>4017</v>
      </c>
      <c r="J96" s="368" t="s">
        <v>3678</v>
      </c>
    </row>
    <row r="97" spans="1:10">
      <c r="A97" s="304"/>
      <c r="B97" s="304" t="s">
        <v>3957</v>
      </c>
      <c r="C97" s="304" t="e">
        <f>VLOOKUP(A97,GM!$B$3:$O$477,14,FALSE)</f>
        <v>#N/A</v>
      </c>
      <c r="G97" s="68" t="s">
        <v>3844</v>
      </c>
      <c r="H97" s="68" t="s">
        <v>3845</v>
      </c>
      <c r="I97" s="1" t="s">
        <v>4003</v>
      </c>
      <c r="J97" s="368" t="s">
        <v>3678</v>
      </c>
    </row>
    <row r="98" spans="1:10">
      <c r="A98" s="304" t="s">
        <v>1311</v>
      </c>
      <c r="B98" s="304" t="s">
        <v>2482</v>
      </c>
      <c r="C98" s="304" t="str">
        <f>VLOOKUP(A98,GM!$B$3:$O$477,14,FALSE)</f>
        <v>*06005</v>
      </c>
      <c r="G98" s="68" t="s">
        <v>3846</v>
      </c>
      <c r="H98" s="68" t="s">
        <v>3847</v>
      </c>
      <c r="I98" s="1" t="s">
        <v>4002</v>
      </c>
      <c r="J98" s="368" t="s">
        <v>3678</v>
      </c>
    </row>
    <row r="99" spans="1:10">
      <c r="A99" s="304"/>
      <c r="B99" s="304" t="s">
        <v>3773</v>
      </c>
      <c r="C99" s="304" t="e">
        <f>VLOOKUP(A99,GM!$B$3:$O$477,14,FALSE)</f>
        <v>#N/A</v>
      </c>
      <c r="G99" s="68" t="s">
        <v>3848</v>
      </c>
      <c r="H99" s="68" t="s">
        <v>3849</v>
      </c>
      <c r="I99" s="1" t="s">
        <v>4005</v>
      </c>
      <c r="J99" s="368" t="s">
        <v>3678</v>
      </c>
    </row>
    <row r="100" spans="1:10">
      <c r="A100" s="304"/>
      <c r="B100" s="304" t="s">
        <v>2204</v>
      </c>
      <c r="C100" s="304" t="e">
        <f>VLOOKUP(A100,GM!$B$3:$O$477,14,FALSE)</f>
        <v>#N/A</v>
      </c>
      <c r="G100" s="68" t="s">
        <v>3850</v>
      </c>
      <c r="H100" s="68" t="s">
        <v>3851</v>
      </c>
      <c r="I100" s="1" t="s">
        <v>4024</v>
      </c>
      <c r="J100" s="368" t="s">
        <v>3678</v>
      </c>
    </row>
    <row r="101" spans="1:10">
      <c r="A101" s="304" t="s">
        <v>3803</v>
      </c>
      <c r="B101" s="304" t="s">
        <v>3804</v>
      </c>
      <c r="C101" s="304" t="e">
        <f>VLOOKUP(A101,GM!$B$3:$O$477,14,FALSE)</f>
        <v>#N/A</v>
      </c>
      <c r="G101" s="68" t="s">
        <v>3852</v>
      </c>
      <c r="H101" s="68" t="s">
        <v>3853</v>
      </c>
      <c r="I101" s="1" t="s">
        <v>3991</v>
      </c>
      <c r="J101" s="368" t="s">
        <v>3678</v>
      </c>
    </row>
    <row r="102" spans="1:10">
      <c r="A102" s="304" t="s">
        <v>3805</v>
      </c>
      <c r="B102" s="304" t="s">
        <v>3806</v>
      </c>
      <c r="C102" s="304" t="e">
        <f>VLOOKUP(A102,GM!$B$3:$O$477,14,FALSE)</f>
        <v>#N/A</v>
      </c>
      <c r="G102" s="68" t="s">
        <v>3854</v>
      </c>
      <c r="H102" s="68" t="s">
        <v>3855</v>
      </c>
      <c r="I102" s="1" t="s">
        <v>3995</v>
      </c>
      <c r="J102" s="368" t="s">
        <v>3678</v>
      </c>
    </row>
    <row r="103" spans="1:10">
      <c r="A103" s="304" t="s">
        <v>3807</v>
      </c>
      <c r="B103" s="304" t="s">
        <v>3808</v>
      </c>
      <c r="C103" s="304" t="e">
        <f>VLOOKUP(A103,GM!$B$3:$O$477,14,FALSE)</f>
        <v>#N/A</v>
      </c>
      <c r="G103" s="68" t="s">
        <v>3856</v>
      </c>
      <c r="H103" s="68" t="s">
        <v>3857</v>
      </c>
      <c r="I103" s="1" t="s">
        <v>3997</v>
      </c>
      <c r="J103" s="368" t="s">
        <v>3678</v>
      </c>
    </row>
    <row r="104" spans="1:10">
      <c r="A104" s="304" t="s">
        <v>3809</v>
      </c>
      <c r="B104" s="304" t="s">
        <v>3810</v>
      </c>
      <c r="C104" s="304" t="e">
        <f>VLOOKUP(A104,GM!$B$3:$O$477,14,FALSE)</f>
        <v>#N/A</v>
      </c>
      <c r="G104" s="68" t="s">
        <v>3858</v>
      </c>
      <c r="H104" s="68" t="s">
        <v>3859</v>
      </c>
      <c r="I104" s="1" t="s">
        <v>3999</v>
      </c>
      <c r="J104" s="368" t="s">
        <v>3678</v>
      </c>
    </row>
    <row r="105" spans="1:10">
      <c r="A105" s="304" t="s">
        <v>3811</v>
      </c>
      <c r="B105" s="304" t="s">
        <v>245</v>
      </c>
      <c r="C105" s="304" t="e">
        <f>VLOOKUP(A105,GM!$B$3:$O$477,14,FALSE)</f>
        <v>#N/A</v>
      </c>
      <c r="G105" s="68" t="s">
        <v>3860</v>
      </c>
      <c r="H105" s="68" t="s">
        <v>3861</v>
      </c>
      <c r="I105" s="1" t="s">
        <v>3996</v>
      </c>
      <c r="J105" s="368" t="s">
        <v>3678</v>
      </c>
    </row>
    <row r="106" spans="1:10">
      <c r="A106" s="304" t="s">
        <v>3812</v>
      </c>
      <c r="B106" s="304" t="s">
        <v>3813</v>
      </c>
      <c r="C106" s="304" t="e">
        <f>VLOOKUP(A106,GM!$B$3:$O$477,14,FALSE)</f>
        <v>#N/A</v>
      </c>
      <c r="G106" s="68" t="s">
        <v>3862</v>
      </c>
      <c r="H106" s="68" t="s">
        <v>3863</v>
      </c>
      <c r="I106" s="1" t="s">
        <v>3998</v>
      </c>
      <c r="J106" s="368" t="s">
        <v>3678</v>
      </c>
    </row>
    <row r="107" spans="1:10">
      <c r="A107" s="304" t="s">
        <v>3958</v>
      </c>
      <c r="B107" s="304" t="s">
        <v>3959</v>
      </c>
      <c r="C107" s="304" t="e">
        <f>VLOOKUP(A107,GM!$B$3:$O$477,14,FALSE)</f>
        <v>#N/A</v>
      </c>
      <c r="G107" s="68" t="s">
        <v>3864</v>
      </c>
      <c r="H107" s="68" t="s">
        <v>3865</v>
      </c>
      <c r="I107" s="1" t="s">
        <v>4008</v>
      </c>
      <c r="J107" s="368" t="s">
        <v>3678</v>
      </c>
    </row>
    <row r="108" spans="1:10">
      <c r="A108" s="304" t="s">
        <v>3814</v>
      </c>
      <c r="B108" s="304" t="s">
        <v>3815</v>
      </c>
      <c r="C108" s="304" t="e">
        <f>VLOOKUP(A108,GM!$B$3:$O$477,14,FALSE)</f>
        <v>#N/A</v>
      </c>
      <c r="G108" s="68" t="s">
        <v>3866</v>
      </c>
      <c r="H108" s="68" t="s">
        <v>3867</v>
      </c>
      <c r="I108" s="1" t="s">
        <v>4018</v>
      </c>
      <c r="J108" s="368" t="s">
        <v>3678</v>
      </c>
    </row>
    <row r="109" spans="1:10">
      <c r="A109" s="304" t="s">
        <v>3816</v>
      </c>
      <c r="B109" s="304" t="s">
        <v>3817</v>
      </c>
      <c r="C109" s="304" t="e">
        <f>VLOOKUP(A109,GM!$B$3:$O$477,14,FALSE)</f>
        <v>#N/A</v>
      </c>
      <c r="G109" s="68" t="s">
        <v>3868</v>
      </c>
      <c r="H109" s="68" t="s">
        <v>3869</v>
      </c>
      <c r="I109" s="1" t="s">
        <v>4004</v>
      </c>
      <c r="J109" s="368" t="s">
        <v>3678</v>
      </c>
    </row>
    <row r="110" spans="1:10">
      <c r="A110" s="304" t="s">
        <v>3818</v>
      </c>
      <c r="B110" s="304" t="s">
        <v>3819</v>
      </c>
      <c r="C110" s="304" t="e">
        <f>VLOOKUP(A110,GM!$B$3:$O$477,14,FALSE)</f>
        <v>#N/A</v>
      </c>
      <c r="G110" s="68" t="s">
        <v>3870</v>
      </c>
      <c r="H110" s="68" t="s">
        <v>3871</v>
      </c>
      <c r="I110" s="1" t="s">
        <v>4019</v>
      </c>
      <c r="J110" s="368" t="s">
        <v>3678</v>
      </c>
    </row>
    <row r="111" spans="1:10">
      <c r="A111" s="304" t="s">
        <v>3820</v>
      </c>
      <c r="B111" s="304" t="s">
        <v>3821</v>
      </c>
      <c r="C111" s="304" t="e">
        <f>VLOOKUP(A111,GM!$B$3:$O$477,14,FALSE)</f>
        <v>#N/A</v>
      </c>
      <c r="G111" s="68" t="s">
        <v>3872</v>
      </c>
      <c r="H111" s="68" t="s">
        <v>3873</v>
      </c>
      <c r="I111" s="1" t="s">
        <v>4020</v>
      </c>
      <c r="J111" s="368" t="s">
        <v>3678</v>
      </c>
    </row>
    <row r="112" spans="1:10">
      <c r="A112" s="304" t="s">
        <v>3822</v>
      </c>
      <c r="B112" s="304" t="s">
        <v>2309</v>
      </c>
      <c r="C112" s="304" t="e">
        <f>VLOOKUP(A112,GM!$B$3:$O$477,14,FALSE)</f>
        <v>#N/A</v>
      </c>
      <c r="G112" s="68" t="s">
        <v>3874</v>
      </c>
      <c r="H112" s="68" t="s">
        <v>3875</v>
      </c>
      <c r="I112" s="1" t="s">
        <v>4035</v>
      </c>
      <c r="J112" s="368" t="s">
        <v>3678</v>
      </c>
    </row>
    <row r="113" spans="1:10">
      <c r="A113" s="304" t="s">
        <v>3823</v>
      </c>
      <c r="B113" s="304" t="s">
        <v>2308</v>
      </c>
      <c r="C113" s="304" t="e">
        <f>VLOOKUP(A113,GM!$B$3:$O$477,14,FALSE)</f>
        <v>#N/A</v>
      </c>
      <c r="G113" s="68" t="s">
        <v>3876</v>
      </c>
      <c r="H113" s="68" t="s">
        <v>3877</v>
      </c>
      <c r="I113" s="1" t="s">
        <v>4000</v>
      </c>
      <c r="J113" s="368" t="s">
        <v>3678</v>
      </c>
    </row>
    <row r="114" spans="1:10">
      <c r="A114" s="304" t="s">
        <v>1312</v>
      </c>
      <c r="B114" s="304" t="s">
        <v>2483</v>
      </c>
      <c r="C114" s="304" t="str">
        <f>VLOOKUP(A114,GM!$B$3:$O$477,14,FALSE)</f>
        <v>*06006</v>
      </c>
      <c r="G114" s="68" t="s">
        <v>3878</v>
      </c>
      <c r="H114" s="68" t="s">
        <v>3879</v>
      </c>
      <c r="I114" s="1" t="s">
        <v>4023</v>
      </c>
      <c r="J114" s="368" t="s">
        <v>3678</v>
      </c>
    </row>
    <row r="115" spans="1:10">
      <c r="A115" s="304"/>
      <c r="B115" s="304" t="s">
        <v>2205</v>
      </c>
      <c r="C115" s="304" t="e">
        <f>VLOOKUP(A115,GM!$B$3:$O$477,14,FALSE)</f>
        <v>#N/A</v>
      </c>
      <c r="G115" s="68" t="s">
        <v>3880</v>
      </c>
      <c r="H115" s="68" t="s">
        <v>2306</v>
      </c>
      <c r="I115" s="1" t="s">
        <v>4081</v>
      </c>
      <c r="J115" s="368" t="s">
        <v>3678</v>
      </c>
    </row>
    <row r="116" spans="1:10">
      <c r="A116" s="304"/>
      <c r="B116" s="304" t="s">
        <v>3960</v>
      </c>
      <c r="C116" s="304" t="e">
        <f>VLOOKUP(A116,GM!$B$3:$O$477,14,FALSE)</f>
        <v>#N/A</v>
      </c>
      <c r="G116" s="68" t="s">
        <v>3961</v>
      </c>
      <c r="H116" s="68" t="s">
        <v>3962</v>
      </c>
      <c r="I116" s="1" t="s">
        <v>4041</v>
      </c>
      <c r="J116" s="368" t="s">
        <v>3678</v>
      </c>
    </row>
    <row r="117" spans="1:10">
      <c r="A117" s="304" t="s">
        <v>3824</v>
      </c>
      <c r="B117" s="304" t="s">
        <v>3825</v>
      </c>
      <c r="C117" s="304" t="e">
        <f>VLOOKUP(A117,GM!$B$3:$O$477,14,FALSE)</f>
        <v>#N/A</v>
      </c>
      <c r="G117" s="68" t="s">
        <v>3963</v>
      </c>
      <c r="H117" s="68" t="s">
        <v>3964</v>
      </c>
      <c r="I117" s="1" t="s">
        <v>4036</v>
      </c>
      <c r="J117" s="368" t="s">
        <v>3678</v>
      </c>
    </row>
    <row r="118" spans="1:10">
      <c r="A118" s="304" t="s">
        <v>3826</v>
      </c>
      <c r="B118" s="304" t="s">
        <v>3827</v>
      </c>
      <c r="C118" s="304" t="e">
        <f>VLOOKUP(A118,GM!$B$3:$O$477,14,FALSE)</f>
        <v>#N/A</v>
      </c>
      <c r="G118" s="68" t="s">
        <v>3881</v>
      </c>
      <c r="H118" s="68" t="s">
        <v>3882</v>
      </c>
      <c r="I118" s="1" t="s">
        <v>4014</v>
      </c>
      <c r="J118" s="368" t="s">
        <v>3678</v>
      </c>
    </row>
    <row r="119" spans="1:10">
      <c r="A119" s="304" t="s">
        <v>3828</v>
      </c>
      <c r="B119" s="304" t="s">
        <v>3829</v>
      </c>
      <c r="C119" s="304" t="e">
        <f>VLOOKUP(A119,GM!$B$3:$O$477,14,FALSE)</f>
        <v>#N/A</v>
      </c>
      <c r="G119" s="68" t="s">
        <v>3883</v>
      </c>
      <c r="H119" s="68" t="s">
        <v>3884</v>
      </c>
      <c r="I119" s="1" t="s">
        <v>3985</v>
      </c>
      <c r="J119" s="368" t="s">
        <v>3678</v>
      </c>
    </row>
    <row r="120" spans="1:10">
      <c r="A120" s="304" t="s">
        <v>3830</v>
      </c>
      <c r="B120" s="304" t="s">
        <v>3831</v>
      </c>
      <c r="C120" s="304" t="e">
        <f>VLOOKUP(A120,GM!$B$3:$O$477,14,FALSE)</f>
        <v>#N/A</v>
      </c>
      <c r="G120" s="68" t="s">
        <v>3885</v>
      </c>
      <c r="H120" s="68" t="s">
        <v>3886</v>
      </c>
      <c r="I120" s="1" t="s">
        <v>4032</v>
      </c>
      <c r="J120" s="368" t="s">
        <v>3678</v>
      </c>
    </row>
    <row r="121" spans="1:10">
      <c r="A121" s="304" t="s">
        <v>3832</v>
      </c>
      <c r="B121" s="304" t="s">
        <v>3833</v>
      </c>
      <c r="C121" s="304" t="e">
        <f>VLOOKUP(A121,GM!$B$3:$O$477,14,FALSE)</f>
        <v>#N/A</v>
      </c>
      <c r="G121" s="68" t="s">
        <v>3887</v>
      </c>
      <c r="H121" s="68" t="s">
        <v>3888</v>
      </c>
      <c r="I121" s="1" t="s">
        <v>4050</v>
      </c>
      <c r="J121" s="368" t="s">
        <v>3678</v>
      </c>
    </row>
    <row r="122" spans="1:10">
      <c r="A122" s="304" t="s">
        <v>3834</v>
      </c>
      <c r="B122" s="304" t="s">
        <v>3835</v>
      </c>
      <c r="C122" s="304" t="e">
        <f>VLOOKUP(A122,GM!$B$3:$O$477,14,FALSE)</f>
        <v>#N/A</v>
      </c>
      <c r="G122" s="68" t="s">
        <v>3889</v>
      </c>
      <c r="H122" s="68" t="s">
        <v>3890</v>
      </c>
      <c r="I122" s="1" t="s">
        <v>4051</v>
      </c>
      <c r="J122" s="368" t="s">
        <v>3678</v>
      </c>
    </row>
    <row r="123" spans="1:10">
      <c r="A123" s="304" t="s">
        <v>3836</v>
      </c>
      <c r="B123" s="304" t="s">
        <v>3837</v>
      </c>
      <c r="C123" s="304" t="e">
        <f>VLOOKUP(A123,GM!$B$3:$O$477,14,FALSE)</f>
        <v>#N/A</v>
      </c>
      <c r="G123" s="68" t="s">
        <v>3891</v>
      </c>
      <c r="H123" s="68" t="s">
        <v>3892</v>
      </c>
      <c r="I123" s="1" t="s">
        <v>4052</v>
      </c>
      <c r="J123" s="368" t="s">
        <v>3678</v>
      </c>
    </row>
    <row r="124" spans="1:10">
      <c r="A124" s="304" t="s">
        <v>3838</v>
      </c>
      <c r="B124" s="304" t="s">
        <v>3839</v>
      </c>
      <c r="C124" s="304" t="e">
        <f>VLOOKUP(A124,GM!$B$3:$O$477,14,FALSE)</f>
        <v>#N/A</v>
      </c>
      <c r="G124" s="68" t="s">
        <v>3893</v>
      </c>
      <c r="H124" s="68" t="s">
        <v>3894</v>
      </c>
      <c r="I124" s="1" t="s">
        <v>3987</v>
      </c>
      <c r="J124" s="368" t="s">
        <v>3678</v>
      </c>
    </row>
    <row r="125" spans="1:10">
      <c r="A125" s="304" t="s">
        <v>3840</v>
      </c>
      <c r="B125" s="304" t="s">
        <v>3841</v>
      </c>
      <c r="C125" s="304" t="e">
        <f>VLOOKUP(A125,GM!$B$3:$O$477,14,FALSE)</f>
        <v>#N/A</v>
      </c>
      <c r="G125" s="68" t="s">
        <v>3895</v>
      </c>
      <c r="H125" s="68" t="s">
        <v>3896</v>
      </c>
      <c r="I125" s="1" t="s">
        <v>4046</v>
      </c>
      <c r="J125" s="368" t="s">
        <v>3678</v>
      </c>
    </row>
    <row r="126" spans="1:10">
      <c r="A126" s="304" t="s">
        <v>3842</v>
      </c>
      <c r="B126" s="304" t="s">
        <v>3843</v>
      </c>
      <c r="C126" s="304" t="e">
        <f>VLOOKUP(A126,GM!$B$3:$O$477,14,FALSE)</f>
        <v>#N/A</v>
      </c>
      <c r="G126" s="68" t="s">
        <v>3897</v>
      </c>
      <c r="H126" s="68" t="s">
        <v>3898</v>
      </c>
      <c r="I126" s="1" t="s">
        <v>4047</v>
      </c>
      <c r="J126" s="368" t="s">
        <v>3678</v>
      </c>
    </row>
    <row r="127" spans="1:10">
      <c r="A127" s="304" t="s">
        <v>3844</v>
      </c>
      <c r="B127" s="304" t="s">
        <v>3845</v>
      </c>
      <c r="C127" s="304" t="e">
        <f>VLOOKUP(A127,GM!$B$3:$O$477,14,FALSE)</f>
        <v>#N/A</v>
      </c>
      <c r="G127" s="68" t="s">
        <v>3899</v>
      </c>
      <c r="H127" s="68" t="s">
        <v>3900</v>
      </c>
      <c r="I127" s="1" t="s">
        <v>4048</v>
      </c>
      <c r="J127" s="368" t="s">
        <v>3678</v>
      </c>
    </row>
    <row r="128" spans="1:10">
      <c r="A128" s="304" t="s">
        <v>3846</v>
      </c>
      <c r="B128" s="304" t="s">
        <v>3847</v>
      </c>
      <c r="C128" s="304" t="e">
        <f>VLOOKUP(A128,GM!$B$3:$O$477,14,FALSE)</f>
        <v>#N/A</v>
      </c>
      <c r="G128" s="68" t="s">
        <v>3901</v>
      </c>
      <c r="H128" s="68" t="s">
        <v>3902</v>
      </c>
      <c r="I128" s="1" t="s">
        <v>4049</v>
      </c>
      <c r="J128" s="368" t="s">
        <v>3678</v>
      </c>
    </row>
    <row r="129" spans="1:10">
      <c r="A129" s="304" t="s">
        <v>3848</v>
      </c>
      <c r="B129" s="304" t="s">
        <v>3849</v>
      </c>
      <c r="C129" s="304" t="e">
        <f>VLOOKUP(A129,GM!$B$3:$O$477,14,FALSE)</f>
        <v>#N/A</v>
      </c>
      <c r="G129" s="68" t="s">
        <v>3903</v>
      </c>
      <c r="H129" s="68" t="s">
        <v>3904</v>
      </c>
      <c r="I129" s="1" t="s">
        <v>3986</v>
      </c>
      <c r="J129" s="368" t="s">
        <v>3678</v>
      </c>
    </row>
    <row r="130" spans="1:10">
      <c r="A130" s="304" t="s">
        <v>3850</v>
      </c>
      <c r="B130" s="304" t="s">
        <v>3851</v>
      </c>
      <c r="C130" s="304" t="e">
        <f>VLOOKUP(A130,GM!$B$3:$O$477,14,FALSE)</f>
        <v>#N/A</v>
      </c>
      <c r="G130" s="68" t="s">
        <v>3905</v>
      </c>
      <c r="H130" s="68" t="s">
        <v>3906</v>
      </c>
      <c r="I130" s="1" t="s">
        <v>3988</v>
      </c>
      <c r="J130" s="368" t="s">
        <v>3678</v>
      </c>
    </row>
    <row r="131" spans="1:10">
      <c r="A131" s="304" t="s">
        <v>3852</v>
      </c>
      <c r="B131" s="304" t="s">
        <v>3853</v>
      </c>
      <c r="C131" s="304" t="e">
        <f>VLOOKUP(A131,GM!$B$3:$O$477,14,FALSE)</f>
        <v>#N/A</v>
      </c>
      <c r="G131" s="68" t="s">
        <v>3907</v>
      </c>
      <c r="H131" s="68" t="s">
        <v>3908</v>
      </c>
      <c r="I131" s="1" t="s">
        <v>4053</v>
      </c>
      <c r="J131" s="368" t="s">
        <v>3678</v>
      </c>
    </row>
    <row r="132" spans="1:10">
      <c r="A132" s="304" t="s">
        <v>3854</v>
      </c>
      <c r="B132" s="304" t="s">
        <v>3855</v>
      </c>
      <c r="C132" s="304" t="e">
        <f>VLOOKUP(A132,GM!$B$3:$O$477,14,FALSE)</f>
        <v>#N/A</v>
      </c>
      <c r="G132" s="68" t="s">
        <v>3909</v>
      </c>
      <c r="H132" s="68" t="s">
        <v>3910</v>
      </c>
      <c r="I132" s="1" t="s">
        <v>4054</v>
      </c>
      <c r="J132" s="368" t="s">
        <v>3678</v>
      </c>
    </row>
    <row r="133" spans="1:10">
      <c r="A133" s="304" t="s">
        <v>3856</v>
      </c>
      <c r="B133" s="304" t="s">
        <v>3857</v>
      </c>
      <c r="C133" s="304" t="e">
        <f>VLOOKUP(A133,GM!$B$3:$O$477,14,FALSE)</f>
        <v>#N/A</v>
      </c>
      <c r="G133" s="68" t="s">
        <v>3911</v>
      </c>
      <c r="H133" s="68" t="s">
        <v>3912</v>
      </c>
      <c r="I133" s="1" t="s">
        <v>4055</v>
      </c>
      <c r="J133" s="368" t="s">
        <v>3678</v>
      </c>
    </row>
    <row r="134" spans="1:10">
      <c r="A134" s="304" t="s">
        <v>3858</v>
      </c>
      <c r="B134" s="304" t="s">
        <v>3859</v>
      </c>
      <c r="C134" s="304" t="e">
        <f>VLOOKUP(A134,GM!$B$3:$O$477,14,FALSE)</f>
        <v>#N/A</v>
      </c>
      <c r="G134" s="68" t="s">
        <v>3913</v>
      </c>
      <c r="H134" s="68" t="s">
        <v>3914</v>
      </c>
      <c r="I134" s="1" t="s">
        <v>4056</v>
      </c>
      <c r="J134" s="368" t="s">
        <v>3678</v>
      </c>
    </row>
    <row r="135" spans="1:10">
      <c r="A135" s="304" t="s">
        <v>3860</v>
      </c>
      <c r="B135" s="304" t="s">
        <v>3861</v>
      </c>
      <c r="C135" s="304" t="e">
        <f>VLOOKUP(A135,GM!$B$3:$O$477,14,FALSE)</f>
        <v>#N/A</v>
      </c>
      <c r="G135" s="68" t="s">
        <v>3915</v>
      </c>
      <c r="H135" s="68" t="s">
        <v>3916</v>
      </c>
      <c r="I135" s="1" t="s">
        <v>4057</v>
      </c>
      <c r="J135" s="368" t="s">
        <v>3678</v>
      </c>
    </row>
    <row r="136" spans="1:10">
      <c r="A136" s="304" t="s">
        <v>3862</v>
      </c>
      <c r="B136" s="304" t="s">
        <v>3863</v>
      </c>
      <c r="C136" s="304" t="e">
        <f>VLOOKUP(A136,GM!$B$3:$O$477,14,FALSE)</f>
        <v>#N/A</v>
      </c>
      <c r="G136" s="68" t="s">
        <v>3917</v>
      </c>
      <c r="H136" s="68" t="s">
        <v>3918</v>
      </c>
      <c r="I136" s="1" t="s">
        <v>4058</v>
      </c>
      <c r="J136" s="368" t="s">
        <v>3678</v>
      </c>
    </row>
    <row r="137" spans="1:10">
      <c r="A137" s="304" t="s">
        <v>3864</v>
      </c>
      <c r="B137" s="304" t="s">
        <v>3865</v>
      </c>
      <c r="C137" s="304" t="e">
        <f>VLOOKUP(A137,GM!$B$3:$O$477,14,FALSE)</f>
        <v>#N/A</v>
      </c>
      <c r="G137" s="68" t="s">
        <v>3919</v>
      </c>
      <c r="H137" s="68" t="s">
        <v>3920</v>
      </c>
      <c r="I137" s="1" t="s">
        <v>4059</v>
      </c>
      <c r="J137" s="368" t="s">
        <v>3678</v>
      </c>
    </row>
    <row r="138" spans="1:10">
      <c r="A138" s="304" t="s">
        <v>3866</v>
      </c>
      <c r="B138" s="304" t="s">
        <v>3867</v>
      </c>
      <c r="C138" s="304" t="e">
        <f>VLOOKUP(A138,GM!$B$3:$O$477,14,FALSE)</f>
        <v>#N/A</v>
      </c>
      <c r="G138" s="68" t="s">
        <v>3921</v>
      </c>
      <c r="H138" s="68" t="s">
        <v>3922</v>
      </c>
      <c r="I138" s="1" t="s">
        <v>4060</v>
      </c>
      <c r="J138" s="368" t="s">
        <v>3678</v>
      </c>
    </row>
    <row r="139" spans="1:10">
      <c r="A139" s="304" t="s">
        <v>3868</v>
      </c>
      <c r="B139" s="304" t="s">
        <v>3869</v>
      </c>
      <c r="C139" s="304" t="e">
        <f>VLOOKUP(A139,GM!$B$3:$O$477,14,FALSE)</f>
        <v>#N/A</v>
      </c>
      <c r="G139" s="68" t="s">
        <v>3923</v>
      </c>
      <c r="H139" s="68" t="s">
        <v>3924</v>
      </c>
      <c r="I139" s="1" t="s">
        <v>4061</v>
      </c>
      <c r="J139" s="368" t="s">
        <v>3678</v>
      </c>
    </row>
    <row r="140" spans="1:10">
      <c r="A140" s="304" t="s">
        <v>3870</v>
      </c>
      <c r="B140" s="304" t="s">
        <v>3871</v>
      </c>
      <c r="C140" s="304" t="e">
        <f>VLOOKUP(A140,GM!$B$3:$O$477,14,FALSE)</f>
        <v>#N/A</v>
      </c>
      <c r="G140" s="68" t="s">
        <v>3925</v>
      </c>
      <c r="H140" s="68" t="s">
        <v>3926</v>
      </c>
      <c r="I140" s="1" t="s">
        <v>4062</v>
      </c>
      <c r="J140" s="368" t="s">
        <v>3678</v>
      </c>
    </row>
    <row r="141" spans="1:10">
      <c r="A141" s="304" t="s">
        <v>3872</v>
      </c>
      <c r="B141" s="304" t="s">
        <v>3873</v>
      </c>
      <c r="C141" s="304" t="e">
        <f>VLOOKUP(A141,GM!$B$3:$O$477,14,FALSE)</f>
        <v>#N/A</v>
      </c>
      <c r="G141" s="68" t="s">
        <v>3927</v>
      </c>
      <c r="H141" s="68" t="s">
        <v>3928</v>
      </c>
      <c r="I141" s="1" t="s">
        <v>4063</v>
      </c>
      <c r="J141" s="368" t="s">
        <v>3678</v>
      </c>
    </row>
    <row r="142" spans="1:10">
      <c r="A142" s="304" t="s">
        <v>3874</v>
      </c>
      <c r="B142" s="304" t="s">
        <v>3875</v>
      </c>
      <c r="C142" s="304" t="e">
        <f>VLOOKUP(A142,GM!$B$3:$O$477,14,FALSE)</f>
        <v>#N/A</v>
      </c>
      <c r="G142" s="68" t="s">
        <v>3929</v>
      </c>
      <c r="H142" s="68" t="s">
        <v>2305</v>
      </c>
      <c r="I142" s="1" t="s">
        <v>4080</v>
      </c>
      <c r="J142" s="368" t="s">
        <v>3678</v>
      </c>
    </row>
    <row r="143" spans="1:10">
      <c r="A143" s="304" t="s">
        <v>3876</v>
      </c>
      <c r="B143" s="304" t="s">
        <v>3877</v>
      </c>
      <c r="C143" s="304" t="e">
        <f>VLOOKUP(A143,GM!$B$3:$O$477,14,FALSE)</f>
        <v>#N/A</v>
      </c>
      <c r="G143" s="68" t="s">
        <v>3930</v>
      </c>
      <c r="H143" s="68" t="s">
        <v>2396</v>
      </c>
      <c r="I143" s="1" t="s">
        <v>4093</v>
      </c>
      <c r="J143" s="368" t="s">
        <v>3678</v>
      </c>
    </row>
    <row r="144" spans="1:10">
      <c r="A144" s="304" t="s">
        <v>3878</v>
      </c>
      <c r="B144" s="304" t="s">
        <v>3879</v>
      </c>
      <c r="C144" s="304" t="e">
        <f>VLOOKUP(A144,GM!$B$3:$O$477,14,FALSE)</f>
        <v>#N/A</v>
      </c>
      <c r="G144" s="68" t="s">
        <v>3931</v>
      </c>
      <c r="H144" s="68" t="s">
        <v>3932</v>
      </c>
      <c r="I144" s="1" t="s">
        <v>3989</v>
      </c>
      <c r="J144" s="368" t="s">
        <v>3678</v>
      </c>
    </row>
    <row r="145" spans="1:10">
      <c r="A145" s="304" t="s">
        <v>3880</v>
      </c>
      <c r="B145" s="304" t="s">
        <v>2306</v>
      </c>
      <c r="C145" s="304" t="e">
        <f>VLOOKUP(A145,GM!$B$3:$O$477,14,FALSE)</f>
        <v>#N/A</v>
      </c>
      <c r="G145" s="68" t="s">
        <v>3965</v>
      </c>
      <c r="H145" s="68" t="s">
        <v>3966</v>
      </c>
      <c r="I145" s="1" t="s">
        <v>3972</v>
      </c>
      <c r="J145" s="368" t="s">
        <v>3678</v>
      </c>
    </row>
    <row r="146" spans="1:10">
      <c r="A146" s="304" t="s">
        <v>3961</v>
      </c>
      <c r="B146" s="304" t="s">
        <v>3962</v>
      </c>
      <c r="C146" s="304" t="e">
        <f>VLOOKUP(A146,GM!$B$3:$O$477,14,FALSE)</f>
        <v>#N/A</v>
      </c>
      <c r="G146" s="508" t="s">
        <v>1313</v>
      </c>
      <c r="H146" s="509" t="s">
        <v>2484</v>
      </c>
      <c r="I146" s="108" t="s">
        <v>2484</v>
      </c>
      <c r="J146" s="368" t="s">
        <v>3678</v>
      </c>
    </row>
    <row r="147" spans="1:10">
      <c r="A147" s="304" t="s">
        <v>3963</v>
      </c>
      <c r="B147" s="304" t="s">
        <v>3964</v>
      </c>
      <c r="C147" s="304" t="e">
        <f>VLOOKUP(A147,GM!$B$3:$O$477,14,FALSE)</f>
        <v>#N/A</v>
      </c>
      <c r="G147" s="68" t="s">
        <v>3933</v>
      </c>
      <c r="H147" s="68" t="s">
        <v>3934</v>
      </c>
      <c r="I147" s="1" t="s">
        <v>3976</v>
      </c>
      <c r="J147" s="368" t="s">
        <v>3678</v>
      </c>
    </row>
    <row r="148" spans="1:10">
      <c r="A148" s="304" t="s">
        <v>3881</v>
      </c>
      <c r="B148" s="304" t="s">
        <v>3882</v>
      </c>
      <c r="C148" s="304" t="e">
        <f>VLOOKUP(A148,GM!$B$3:$O$477,14,FALSE)</f>
        <v>#N/A</v>
      </c>
      <c r="G148" s="68" t="s">
        <v>3935</v>
      </c>
      <c r="H148" s="68" t="s">
        <v>254</v>
      </c>
      <c r="I148" s="1" t="s">
        <v>3971</v>
      </c>
      <c r="J148" s="368" t="s">
        <v>3678</v>
      </c>
    </row>
    <row r="149" spans="1:10">
      <c r="A149" s="304" t="s">
        <v>3883</v>
      </c>
      <c r="B149" s="304" t="s">
        <v>3884</v>
      </c>
      <c r="C149" s="304" t="e">
        <f>VLOOKUP(A149,GM!$B$3:$O$477,14,FALSE)</f>
        <v>#N/A</v>
      </c>
      <c r="G149" s="506"/>
      <c r="H149" s="504"/>
      <c r="I149" s="304"/>
    </row>
    <row r="150" spans="1:10">
      <c r="A150" s="304" t="s">
        <v>3885</v>
      </c>
      <c r="B150" s="304" t="s">
        <v>3886</v>
      </c>
      <c r="C150" s="304" t="e">
        <f>VLOOKUP(A150,GM!$B$3:$O$477,14,FALSE)</f>
        <v>#N/A</v>
      </c>
      <c r="G150" s="506"/>
      <c r="H150" s="504"/>
      <c r="I150" s="304"/>
    </row>
    <row r="151" spans="1:10">
      <c r="A151" s="304" t="s">
        <v>3887</v>
      </c>
      <c r="B151" s="304" t="s">
        <v>3888</v>
      </c>
      <c r="C151" s="304" t="e">
        <f>VLOOKUP(A151,GM!$B$3:$O$477,14,FALSE)</f>
        <v>#N/A</v>
      </c>
      <c r="G151" s="506"/>
      <c r="H151" s="504"/>
      <c r="I151" s="304"/>
    </row>
    <row r="152" spans="1:10">
      <c r="A152" s="304" t="s">
        <v>3889</v>
      </c>
      <c r="B152" s="304" t="s">
        <v>3890</v>
      </c>
      <c r="C152" s="304" t="e">
        <f>VLOOKUP(A152,GM!$B$3:$O$477,14,FALSE)</f>
        <v>#N/A</v>
      </c>
      <c r="G152" s="506"/>
      <c r="H152" s="504"/>
      <c r="I152" s="304"/>
    </row>
    <row r="153" spans="1:10">
      <c r="A153" s="304" t="s">
        <v>3891</v>
      </c>
      <c r="B153" s="304" t="s">
        <v>3892</v>
      </c>
      <c r="C153" s="304" t="e">
        <f>VLOOKUP(A153,GM!$B$3:$O$477,14,FALSE)</f>
        <v>#N/A</v>
      </c>
      <c r="G153" s="506"/>
      <c r="H153" s="504"/>
      <c r="I153" s="304"/>
    </row>
    <row r="154" spans="1:10">
      <c r="A154" s="304" t="s">
        <v>3893</v>
      </c>
      <c r="B154" s="304" t="s">
        <v>3894</v>
      </c>
      <c r="C154" s="304" t="e">
        <f>VLOOKUP(A154,GM!$B$3:$O$477,14,FALSE)</f>
        <v>#N/A</v>
      </c>
      <c r="G154" s="506"/>
      <c r="H154" s="504"/>
      <c r="I154" s="304"/>
    </row>
    <row r="155" spans="1:10">
      <c r="A155" s="304" t="s">
        <v>3895</v>
      </c>
      <c r="B155" s="304" t="s">
        <v>3896</v>
      </c>
      <c r="C155" s="304" t="e">
        <f>VLOOKUP(A155,GM!$B$3:$O$477,14,FALSE)</f>
        <v>#N/A</v>
      </c>
      <c r="G155" s="506"/>
      <c r="H155" s="504"/>
      <c r="I155" s="304"/>
    </row>
    <row r="156" spans="1:10">
      <c r="A156" s="304" t="s">
        <v>3897</v>
      </c>
      <c r="B156" s="304" t="s">
        <v>3898</v>
      </c>
      <c r="C156" s="304" t="e">
        <f>VLOOKUP(A156,GM!$B$3:$O$477,14,FALSE)</f>
        <v>#N/A</v>
      </c>
      <c r="G156" s="506"/>
      <c r="H156" s="504"/>
      <c r="I156" s="304"/>
    </row>
    <row r="157" spans="1:10">
      <c r="A157" s="304" t="s">
        <v>3899</v>
      </c>
      <c r="B157" s="304" t="s">
        <v>3900</v>
      </c>
      <c r="C157" s="304" t="e">
        <f>VLOOKUP(A157,GM!$B$3:$O$477,14,FALSE)</f>
        <v>#N/A</v>
      </c>
      <c r="G157" s="506"/>
      <c r="H157" s="504"/>
      <c r="I157" s="304"/>
    </row>
    <row r="158" spans="1:10">
      <c r="A158" s="304" t="s">
        <v>3901</v>
      </c>
      <c r="B158" s="304" t="s">
        <v>3902</v>
      </c>
      <c r="C158" s="304" t="e">
        <f>VLOOKUP(A158,GM!$B$3:$O$477,14,FALSE)</f>
        <v>#N/A</v>
      </c>
      <c r="G158" s="506"/>
      <c r="H158" s="504"/>
      <c r="I158" s="304"/>
    </row>
    <row r="159" spans="1:10">
      <c r="A159" s="304" t="s">
        <v>3903</v>
      </c>
      <c r="B159" s="304" t="s">
        <v>3904</v>
      </c>
      <c r="C159" s="304" t="e">
        <f>VLOOKUP(A159,GM!$B$3:$O$477,14,FALSE)</f>
        <v>#N/A</v>
      </c>
      <c r="G159" s="506"/>
      <c r="H159" s="504"/>
      <c r="I159" s="304"/>
    </row>
    <row r="160" spans="1:10">
      <c r="A160" s="304" t="s">
        <v>3905</v>
      </c>
      <c r="B160" s="304" t="s">
        <v>3906</v>
      </c>
      <c r="C160" s="304" t="e">
        <f>VLOOKUP(A160,GM!$B$3:$O$477,14,FALSE)</f>
        <v>#N/A</v>
      </c>
      <c r="G160" s="506"/>
      <c r="H160" s="504"/>
      <c r="I160" s="304"/>
    </row>
    <row r="161" spans="1:9">
      <c r="A161" s="304" t="s">
        <v>3907</v>
      </c>
      <c r="B161" s="304" t="s">
        <v>3908</v>
      </c>
      <c r="C161" s="304" t="e">
        <f>VLOOKUP(A161,GM!$B$3:$O$477,14,FALSE)</f>
        <v>#N/A</v>
      </c>
      <c r="G161" s="506"/>
      <c r="H161" s="504"/>
      <c r="I161" s="304"/>
    </row>
    <row r="162" spans="1:9">
      <c r="A162" s="304" t="s">
        <v>3909</v>
      </c>
      <c r="B162" s="304" t="s">
        <v>3910</v>
      </c>
      <c r="C162" s="304" t="e">
        <f>VLOOKUP(A162,GM!$B$3:$O$477,14,FALSE)</f>
        <v>#N/A</v>
      </c>
      <c r="G162" s="506"/>
      <c r="H162" s="504"/>
      <c r="I162" s="304"/>
    </row>
    <row r="163" spans="1:9">
      <c r="A163" s="304" t="s">
        <v>3911</v>
      </c>
      <c r="B163" s="304" t="s">
        <v>3912</v>
      </c>
      <c r="C163" s="304" t="e">
        <f>VLOOKUP(A163,GM!$B$3:$O$477,14,FALSE)</f>
        <v>#N/A</v>
      </c>
      <c r="G163" s="506"/>
      <c r="H163" s="504"/>
      <c r="I163" s="304"/>
    </row>
    <row r="164" spans="1:9">
      <c r="A164" s="304" t="s">
        <v>3913</v>
      </c>
      <c r="B164" s="304" t="s">
        <v>3914</v>
      </c>
      <c r="C164" s="304" t="e">
        <f>VLOOKUP(A164,GM!$B$3:$O$477,14,FALSE)</f>
        <v>#N/A</v>
      </c>
      <c r="G164" s="506"/>
      <c r="H164" s="504"/>
      <c r="I164" s="304"/>
    </row>
    <row r="165" spans="1:9">
      <c r="A165" s="304" t="s">
        <v>3915</v>
      </c>
      <c r="B165" s="304" t="s">
        <v>3916</v>
      </c>
      <c r="C165" s="304" t="e">
        <f>VLOOKUP(A165,GM!$B$3:$O$477,14,FALSE)</f>
        <v>#N/A</v>
      </c>
      <c r="G165" s="506"/>
      <c r="H165" s="504"/>
      <c r="I165" s="304"/>
    </row>
    <row r="166" spans="1:9">
      <c r="A166" s="304" t="s">
        <v>3917</v>
      </c>
      <c r="B166" s="304" t="s">
        <v>3918</v>
      </c>
      <c r="C166" s="304" t="e">
        <f>VLOOKUP(A166,GM!$B$3:$O$477,14,FALSE)</f>
        <v>#N/A</v>
      </c>
      <c r="G166" s="506"/>
      <c r="H166" s="504"/>
      <c r="I166" s="304"/>
    </row>
    <row r="167" spans="1:9">
      <c r="A167" s="304" t="s">
        <v>3919</v>
      </c>
      <c r="B167" s="304" t="s">
        <v>3920</v>
      </c>
      <c r="C167" s="304" t="e">
        <f>VLOOKUP(A167,GM!$B$3:$O$477,14,FALSE)</f>
        <v>#N/A</v>
      </c>
      <c r="G167" s="504"/>
      <c r="H167" s="504"/>
      <c r="I167" s="304"/>
    </row>
    <row r="168" spans="1:9">
      <c r="A168" s="304" t="s">
        <v>3921</v>
      </c>
      <c r="B168" s="304" t="s">
        <v>3922</v>
      </c>
      <c r="C168" s="304" t="e">
        <f>VLOOKUP(A168,GM!$B$3:$O$477,14,FALSE)</f>
        <v>#N/A</v>
      </c>
      <c r="G168" s="504"/>
      <c r="H168" s="504"/>
      <c r="I168" s="304"/>
    </row>
    <row r="169" spans="1:9">
      <c r="A169" s="304" t="s">
        <v>3923</v>
      </c>
      <c r="B169" s="304" t="s">
        <v>3924</v>
      </c>
      <c r="C169" s="304" t="e">
        <f>VLOOKUP(A169,GM!$B$3:$O$477,14,FALSE)</f>
        <v>#N/A</v>
      </c>
      <c r="G169" s="504"/>
      <c r="H169" s="504"/>
      <c r="I169" s="304"/>
    </row>
    <row r="170" spans="1:9">
      <c r="A170" s="304" t="s">
        <v>3925</v>
      </c>
      <c r="B170" s="304" t="s">
        <v>3926</v>
      </c>
      <c r="C170" s="304" t="e">
        <f>VLOOKUP(A170,GM!$B$3:$O$477,14,FALSE)</f>
        <v>#N/A</v>
      </c>
      <c r="G170" s="504"/>
      <c r="H170" s="504"/>
      <c r="I170" s="304"/>
    </row>
    <row r="171" spans="1:9">
      <c r="A171" s="304" t="s">
        <v>3927</v>
      </c>
      <c r="B171" s="304" t="s">
        <v>3928</v>
      </c>
      <c r="C171" s="304" t="e">
        <f>VLOOKUP(A171,GM!$B$3:$O$477,14,FALSE)</f>
        <v>#N/A</v>
      </c>
      <c r="G171" s="504"/>
      <c r="H171" s="504"/>
      <c r="I171" s="304"/>
    </row>
    <row r="172" spans="1:9">
      <c r="A172" s="304" t="s">
        <v>3929</v>
      </c>
      <c r="B172" s="304" t="s">
        <v>2305</v>
      </c>
      <c r="C172" s="304" t="e">
        <f>VLOOKUP(A172,GM!$B$3:$O$477,14,FALSE)</f>
        <v>#N/A</v>
      </c>
      <c r="G172" s="504"/>
      <c r="H172" s="504"/>
      <c r="I172" s="304"/>
    </row>
    <row r="173" spans="1:9">
      <c r="A173" s="304" t="s">
        <v>3930</v>
      </c>
      <c r="B173" s="304" t="s">
        <v>2396</v>
      </c>
      <c r="C173" s="304" t="e">
        <f>VLOOKUP(A173,GM!$B$3:$O$477,14,FALSE)</f>
        <v>#N/A</v>
      </c>
      <c r="G173" s="504"/>
      <c r="H173" s="504"/>
      <c r="I173" s="304"/>
    </row>
    <row r="174" spans="1:9">
      <c r="A174" s="304" t="s">
        <v>3931</v>
      </c>
      <c r="B174" s="304" t="s">
        <v>3932</v>
      </c>
      <c r="C174" s="304" t="e">
        <f>VLOOKUP(A174,GM!$B$3:$O$477,14,FALSE)</f>
        <v>#N/A</v>
      </c>
      <c r="G174" s="504"/>
      <c r="H174" s="504"/>
      <c r="I174" s="304"/>
    </row>
    <row r="175" spans="1:9">
      <c r="A175" s="304" t="s">
        <v>3965</v>
      </c>
      <c r="B175" s="304" t="s">
        <v>3966</v>
      </c>
      <c r="C175" s="304" t="e">
        <f>VLOOKUP(A175,GM!$B$3:$O$477,14,FALSE)</f>
        <v>#N/A</v>
      </c>
      <c r="G175" s="504"/>
      <c r="H175" s="504"/>
      <c r="I175" s="304"/>
    </row>
    <row r="176" spans="1:9">
      <c r="A176" s="304" t="s">
        <v>1313</v>
      </c>
      <c r="B176" s="304" t="s">
        <v>2484</v>
      </c>
      <c r="C176" s="304" t="str">
        <f>VLOOKUP(A176,GM!$B$3:$O$477,14,FALSE)</f>
        <v>*06007</v>
      </c>
      <c r="G176" s="504"/>
      <c r="H176" s="504"/>
      <c r="I176" s="304"/>
    </row>
    <row r="177" spans="1:9">
      <c r="A177" s="304"/>
      <c r="B177" s="304" t="s">
        <v>2206</v>
      </c>
      <c r="C177" s="304" t="e">
        <f>VLOOKUP(A177,GM!$B$3:$O$477,14,FALSE)</f>
        <v>#N/A</v>
      </c>
      <c r="G177" s="504"/>
      <c r="H177" s="504"/>
      <c r="I177" s="304"/>
    </row>
    <row r="178" spans="1:9">
      <c r="A178" s="304"/>
      <c r="B178" s="304" t="s">
        <v>3966</v>
      </c>
      <c r="C178" s="304" t="e">
        <f>VLOOKUP(A178,GM!$B$3:$O$477,14,FALSE)</f>
        <v>#N/A</v>
      </c>
      <c r="G178" s="503"/>
      <c r="H178" s="504"/>
      <c r="I178" s="304"/>
    </row>
    <row r="179" spans="1:9">
      <c r="A179" s="304" t="s">
        <v>3933</v>
      </c>
      <c r="B179" s="304" t="s">
        <v>3934</v>
      </c>
      <c r="C179" s="304" t="e">
        <f>VLOOKUP(A179,GM!$B$3:$O$477,14,FALSE)</f>
        <v>#N/A</v>
      </c>
    </row>
    <row r="180" spans="1:9">
      <c r="A180" s="304" t="s">
        <v>3935</v>
      </c>
      <c r="B180" s="304" t="s">
        <v>254</v>
      </c>
      <c r="C180" s="304" t="e">
        <f>VLOOKUP(A180,GM!$B$3:$O$477,14,FALSE)</f>
        <v>#N/A</v>
      </c>
    </row>
    <row r="181" spans="1:9">
      <c r="A181" s="304" t="s">
        <v>771</v>
      </c>
      <c r="B181" s="304"/>
    </row>
  </sheetData>
  <autoFilter ref="G1:P148" xr:uid="{8FCC6B41-F62C-4B43-AB5D-640BFE65553D}"/>
  <phoneticPr fontId="20" type="noConversion"/>
  <conditionalFormatting sqref="A1:A181">
    <cfRule type="duplicateValues" dxfId="104"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6C0-58E1-4125-A47B-BA0A144B2BC4}">
  <sheetPr codeName="Sheet26"/>
  <dimension ref="A1:DA517"/>
  <sheetViews>
    <sheetView tabSelected="1" zoomScale="95" zoomScaleNormal="95" workbookViewId="0">
      <pane xSplit="2" ySplit="3" topLeftCell="M412" activePane="bottomRight" state="frozen"/>
      <selection pane="topRight" activeCell="C1" sqref="C1"/>
      <selection pane="bottomLeft" activeCell="A2" sqref="A2"/>
      <selection pane="bottomRight" activeCell="A418" sqref="A418"/>
    </sheetView>
  </sheetViews>
  <sheetFormatPr defaultRowHeight="15" outlineLevelCol="1"/>
  <cols>
    <col min="1" max="1" width="7" style="241" bestFit="1" customWidth="1"/>
    <col min="2" max="2" width="48.5703125" style="241" bestFit="1" customWidth="1"/>
    <col min="3" max="3" width="28.7109375" style="241" customWidth="1" outlineLevel="1"/>
    <col min="4" max="4" width="6.5703125" style="69" bestFit="1" customWidth="1"/>
    <col min="5" max="5" width="7.140625" bestFit="1" customWidth="1"/>
    <col min="6" max="6" width="10.140625" style="241" bestFit="1" customWidth="1"/>
    <col min="7" max="7" width="10.5703125" bestFit="1" customWidth="1"/>
    <col min="8" max="8" width="11.28515625" style="241" bestFit="1" customWidth="1"/>
    <col min="9" max="9" width="11.7109375" bestFit="1" customWidth="1"/>
    <col min="10" max="10" width="12.42578125" bestFit="1" customWidth="1"/>
    <col min="11" max="11" width="10.5703125" bestFit="1" customWidth="1"/>
    <col min="12" max="12" width="11.85546875" style="241" bestFit="1" customWidth="1"/>
    <col min="13" max="13" width="17.42578125" style="241" bestFit="1" customWidth="1"/>
    <col min="14" max="14" width="11" style="241" bestFit="1" customWidth="1"/>
    <col min="15" max="15" width="7" style="241" bestFit="1" customWidth="1"/>
    <col min="16" max="16" width="29.28515625" bestFit="1" customWidth="1" outlineLevel="1"/>
    <col min="17" max="22" width="9.140625" customWidth="1" outlineLevel="1"/>
    <col min="23" max="23" width="9.140625" style="169"/>
    <col min="49" max="49" width="12.7109375" customWidth="1"/>
    <col min="74" max="74" width="27.5703125" customWidth="1"/>
    <col min="75" max="75" width="90.5703125" bestFit="1" customWidth="1"/>
  </cols>
  <sheetData>
    <row r="1" spans="1:105" s="304" customFormat="1">
      <c r="A1" s="241"/>
      <c r="B1" s="241"/>
      <c r="C1" s="241"/>
      <c r="D1" s="69"/>
      <c r="F1" s="241"/>
      <c r="H1" s="241"/>
      <c r="L1" s="241"/>
      <c r="M1" s="241"/>
      <c r="N1" s="241"/>
      <c r="O1" s="241"/>
      <c r="W1" s="169" t="s">
        <v>3029</v>
      </c>
      <c r="AW1" s="304" t="s">
        <v>3041</v>
      </c>
      <c r="BA1" s="304" t="s">
        <v>3029</v>
      </c>
      <c r="BW1" s="304" t="s">
        <v>3643</v>
      </c>
      <c r="DA1" s="304" t="s">
        <v>3029</v>
      </c>
    </row>
    <row r="2" spans="1:105" s="304" customFormat="1">
      <c r="A2" s="241"/>
      <c r="B2" s="241"/>
      <c r="C2" s="241"/>
      <c r="D2" s="69"/>
      <c r="F2" s="241"/>
      <c r="H2" s="241"/>
      <c r="L2" s="241"/>
      <c r="M2" s="241"/>
      <c r="N2" s="241"/>
      <c r="O2" s="241"/>
      <c r="W2" s="169" t="s">
        <v>3026</v>
      </c>
      <c r="BA2" s="304" t="s">
        <v>3682</v>
      </c>
      <c r="BW2" s="304" t="s">
        <v>3645</v>
      </c>
      <c r="DA2" s="304" t="s">
        <v>3684</v>
      </c>
    </row>
    <row r="3" spans="1:105">
      <c r="A3" s="346" t="s">
        <v>19</v>
      </c>
      <c r="B3" s="346" t="s">
        <v>275</v>
      </c>
      <c r="C3" s="346" t="s">
        <v>276</v>
      </c>
      <c r="D3" s="138" t="s">
        <v>201</v>
      </c>
      <c r="E3" s="133" t="s">
        <v>306</v>
      </c>
      <c r="F3" s="346" t="s">
        <v>300</v>
      </c>
      <c r="G3" s="133" t="s">
        <v>301</v>
      </c>
      <c r="H3" s="346" t="s">
        <v>302</v>
      </c>
      <c r="I3" s="133" t="s">
        <v>303</v>
      </c>
      <c r="J3" s="133" t="s">
        <v>439</v>
      </c>
      <c r="K3" s="133" t="s">
        <v>440</v>
      </c>
      <c r="L3" s="346" t="s">
        <v>2071</v>
      </c>
      <c r="M3" s="346" t="s">
        <v>2755</v>
      </c>
      <c r="N3" s="346" t="s">
        <v>2756</v>
      </c>
      <c r="O3" s="346" t="s">
        <v>19</v>
      </c>
      <c r="W3" s="243" t="s">
        <v>3027</v>
      </c>
      <c r="BA3" s="243" t="s">
        <v>3683</v>
      </c>
      <c r="BW3" t="s">
        <v>1801</v>
      </c>
      <c r="DA3" s="243"/>
    </row>
    <row r="4" spans="1:105">
      <c r="A4" s="353" t="s">
        <v>2008</v>
      </c>
      <c r="B4" s="353" t="s">
        <v>2079</v>
      </c>
      <c r="C4" s="353" t="s">
        <v>2079</v>
      </c>
      <c r="D4" s="354">
        <v>1</v>
      </c>
      <c r="E4" s="355">
        <v>0</v>
      </c>
      <c r="F4" s="353" t="s">
        <v>135</v>
      </c>
      <c r="G4" s="356" t="s">
        <v>2070</v>
      </c>
      <c r="H4" s="355" t="s">
        <v>795</v>
      </c>
      <c r="I4" s="355" t="s">
        <v>795</v>
      </c>
      <c r="J4" s="355" t="s">
        <v>304</v>
      </c>
      <c r="K4" s="355" t="s">
        <v>304</v>
      </c>
      <c r="L4" s="357" t="str">
        <f t="shared" ref="L4:L67" si="0">IF(M4&lt;&gt;"Null",CONCATENATE("*26",RIGHT(M4,3)),"NULL")</f>
        <v>NULL</v>
      </c>
      <c r="M4" s="353" t="s">
        <v>795</v>
      </c>
      <c r="N4" s="353" t="s">
        <v>2422</v>
      </c>
      <c r="O4" s="353" t="s">
        <v>2008</v>
      </c>
      <c r="P4" s="355"/>
      <c r="Q4" s="355"/>
      <c r="R4" s="355"/>
      <c r="S4" s="355"/>
      <c r="T4" s="355"/>
      <c r="U4" s="355"/>
      <c r="V4" s="355"/>
      <c r="W4" s="495" t="str">
        <f t="shared" ref="W4:W67" si="1">CONCATENATE(W$1,W$2,"'",A4,"' OR Name='",B4,"') Print 'Exist' ELSE ",W$3,"'",A4,"','",B4,"','",C4,"','",D4,"','",E4,"','",F4,"',",G4,",'",H4,"',",I4,",'",J4,"','",K4,"','",L4,"')")</f>
        <v xml:space="preserve">   cnDatabase.Execute "IF EXISTS (SELECT *FROM GeneralMaster WHERE Code='*01001' OR Name='05.25X10.00') Print 'Exist' ELSE Insert Into GeneralMaster VALUES ('*01001','05.25X10.00','05.25X10.00','1','0','000001',GetDate(),'NULL',NULL,'N','N','NULL')</v>
      </c>
    </row>
    <row r="5" spans="1:105">
      <c r="A5" s="353" t="s">
        <v>2010</v>
      </c>
      <c r="B5" s="353" t="s">
        <v>1454</v>
      </c>
      <c r="C5" s="353" t="s">
        <v>1454</v>
      </c>
      <c r="D5" s="354">
        <v>1</v>
      </c>
      <c r="E5" s="355">
        <v>0</v>
      </c>
      <c r="F5" s="353" t="s">
        <v>135</v>
      </c>
      <c r="G5" s="356" t="s">
        <v>2070</v>
      </c>
      <c r="H5" s="355" t="s">
        <v>795</v>
      </c>
      <c r="I5" s="355" t="s">
        <v>795</v>
      </c>
      <c r="J5" s="355" t="s">
        <v>304</v>
      </c>
      <c r="K5" s="355" t="s">
        <v>304</v>
      </c>
      <c r="L5" s="357" t="str">
        <f t="shared" si="0"/>
        <v>NULL</v>
      </c>
      <c r="M5" s="353" t="s">
        <v>795</v>
      </c>
      <c r="N5" s="353" t="s">
        <v>2359</v>
      </c>
      <c r="O5" s="353" t="s">
        <v>2010</v>
      </c>
      <c r="P5" s="355"/>
      <c r="Q5" s="355"/>
      <c r="R5" s="355"/>
      <c r="S5" s="355"/>
      <c r="T5" s="355"/>
      <c r="U5" s="355"/>
      <c r="V5" s="355"/>
      <c r="W5" s="495" t="str">
        <f t="shared" si="1"/>
        <v xml:space="preserve">   cnDatabase.Execute "IF EXISTS (SELECT *FROM GeneralMaster WHERE Code='*01002' OR Name='10.00X29.00') Print 'Exist' ELSE Insert Into GeneralMaster VALUES ('*01002','10.00X29.00','10.00X29.00','1','0','000001',GetDate(),'NULL',NULL,'N','N','NULL')</v>
      </c>
    </row>
    <row r="6" spans="1:105">
      <c r="A6" s="353" t="s">
        <v>2012</v>
      </c>
      <c r="B6" s="353" t="s">
        <v>1363</v>
      </c>
      <c r="C6" s="353" t="s">
        <v>1363</v>
      </c>
      <c r="D6" s="354">
        <v>1</v>
      </c>
      <c r="E6" s="355">
        <v>0</v>
      </c>
      <c r="F6" s="353" t="s">
        <v>135</v>
      </c>
      <c r="G6" s="356" t="s">
        <v>2070</v>
      </c>
      <c r="H6" s="355" t="s">
        <v>795</v>
      </c>
      <c r="I6" s="355" t="s">
        <v>795</v>
      </c>
      <c r="J6" s="355" t="s">
        <v>304</v>
      </c>
      <c r="K6" s="355" t="s">
        <v>304</v>
      </c>
      <c r="L6" s="357" t="str">
        <f t="shared" si="0"/>
        <v>NULL</v>
      </c>
      <c r="M6" s="353" t="s">
        <v>795</v>
      </c>
      <c r="N6" s="353" t="s">
        <v>2258</v>
      </c>
      <c r="O6" s="353" t="s">
        <v>2012</v>
      </c>
      <c r="P6" s="355"/>
      <c r="Q6" s="355"/>
      <c r="R6" s="355"/>
      <c r="S6" s="355"/>
      <c r="T6" s="355"/>
      <c r="U6" s="355"/>
      <c r="V6" s="355"/>
      <c r="W6" s="495" t="str">
        <f t="shared" si="1"/>
        <v xml:space="preserve">   cnDatabase.Execute "IF EXISTS (SELECT *FROM GeneralMaster WHERE Code='*01003' OR Name='11.00X14.00') Print 'Exist' ELSE Insert Into GeneralMaster VALUES ('*01003','11.00X14.00','11.00X14.00','1','0','000001',GetDate(),'NULL',NULL,'N','N','NULL')</v>
      </c>
    </row>
    <row r="7" spans="1:105">
      <c r="A7" s="353" t="s">
        <v>2013</v>
      </c>
      <c r="B7" s="353" t="s">
        <v>1374</v>
      </c>
      <c r="C7" s="353" t="s">
        <v>1374</v>
      </c>
      <c r="D7" s="354">
        <v>1</v>
      </c>
      <c r="E7" s="355">
        <v>0</v>
      </c>
      <c r="F7" s="353" t="s">
        <v>135</v>
      </c>
      <c r="G7" s="356" t="s">
        <v>2070</v>
      </c>
      <c r="H7" s="355" t="s">
        <v>795</v>
      </c>
      <c r="I7" s="355" t="s">
        <v>795</v>
      </c>
      <c r="J7" s="355" t="s">
        <v>304</v>
      </c>
      <c r="K7" s="355" t="s">
        <v>304</v>
      </c>
      <c r="L7" s="357" t="str">
        <f t="shared" si="0"/>
        <v>NULL</v>
      </c>
      <c r="M7" s="353" t="s">
        <v>795</v>
      </c>
      <c r="N7" s="353" t="s">
        <v>2273</v>
      </c>
      <c r="O7" s="353" t="s">
        <v>2013</v>
      </c>
      <c r="P7" s="355"/>
      <c r="Q7" s="355"/>
      <c r="R7" s="355"/>
      <c r="S7" s="355"/>
      <c r="T7" s="355"/>
      <c r="U7" s="355"/>
      <c r="V7" s="355"/>
      <c r="W7" s="495" t="str">
        <f t="shared" si="1"/>
        <v xml:space="preserve">   cnDatabase.Execute "IF EXISTS (SELECT *FROM GeneralMaster WHERE Code='*01004' OR Name='11.50X18.00') Print 'Exist' ELSE Insert Into GeneralMaster VALUES ('*01004','11.50X18.00','11.50X18.00','1','0','000001',GetDate(),'NULL',NULL,'N','N','NULL')</v>
      </c>
    </row>
    <row r="8" spans="1:105">
      <c r="A8" s="353" t="s">
        <v>2014</v>
      </c>
      <c r="B8" s="353" t="s">
        <v>1411</v>
      </c>
      <c r="C8" s="353" t="s">
        <v>1411</v>
      </c>
      <c r="D8" s="354">
        <v>1</v>
      </c>
      <c r="E8" s="355">
        <v>0</v>
      </c>
      <c r="F8" s="353" t="s">
        <v>135</v>
      </c>
      <c r="G8" s="356" t="s">
        <v>2070</v>
      </c>
      <c r="H8" s="355" t="s">
        <v>795</v>
      </c>
      <c r="I8" s="355" t="s">
        <v>795</v>
      </c>
      <c r="J8" s="355" t="s">
        <v>304</v>
      </c>
      <c r="K8" s="355" t="s">
        <v>304</v>
      </c>
      <c r="L8" s="357" t="str">
        <f t="shared" si="0"/>
        <v>NULL</v>
      </c>
      <c r="M8" s="353" t="s">
        <v>795</v>
      </c>
      <c r="N8" s="353" t="s">
        <v>2311</v>
      </c>
      <c r="O8" s="353" t="s">
        <v>2014</v>
      </c>
      <c r="P8" s="355"/>
      <c r="Q8" s="355"/>
      <c r="R8" s="355"/>
      <c r="S8" s="355"/>
      <c r="T8" s="355"/>
      <c r="U8" s="355"/>
      <c r="V8" s="355"/>
      <c r="W8" s="495" t="str">
        <f t="shared" si="1"/>
        <v xml:space="preserve">   cnDatabase.Execute "IF EXISTS (SELECT *FROM GeneralMaster WHERE Code='*01005' OR Name='12.00X18.00') Print 'Exist' ELSE Insert Into GeneralMaster VALUES ('*01005','12.00X18.00','12.00X18.00','1','0','000001',GetDate(),'NULL',NULL,'N','N','NULL')</v>
      </c>
    </row>
    <row r="9" spans="1:105">
      <c r="A9" s="353" t="s">
        <v>2015</v>
      </c>
      <c r="B9" s="353" t="s">
        <v>1376</v>
      </c>
      <c r="C9" s="353" t="s">
        <v>1376</v>
      </c>
      <c r="D9" s="354">
        <v>1</v>
      </c>
      <c r="E9" s="355">
        <v>0</v>
      </c>
      <c r="F9" s="353" t="s">
        <v>135</v>
      </c>
      <c r="G9" s="356" t="s">
        <v>2070</v>
      </c>
      <c r="H9" s="355" t="s">
        <v>795</v>
      </c>
      <c r="I9" s="355" t="s">
        <v>795</v>
      </c>
      <c r="J9" s="355" t="s">
        <v>304</v>
      </c>
      <c r="K9" s="355" t="s">
        <v>304</v>
      </c>
      <c r="L9" s="357" t="str">
        <f t="shared" si="0"/>
        <v>NULL</v>
      </c>
      <c r="M9" s="353" t="s">
        <v>795</v>
      </c>
      <c r="N9" s="353" t="s">
        <v>2276</v>
      </c>
      <c r="O9" s="353" t="s">
        <v>2015</v>
      </c>
      <c r="P9" s="355"/>
      <c r="Q9" s="355"/>
      <c r="R9" s="355"/>
      <c r="S9" s="355"/>
      <c r="T9" s="355"/>
      <c r="U9" s="355"/>
      <c r="V9" s="355"/>
      <c r="W9" s="495" t="str">
        <f t="shared" si="1"/>
        <v xml:space="preserve">   cnDatabase.Execute "IF EXISTS (SELECT *FROM GeneralMaster WHERE Code='*01006' OR Name='12.00X23.00') Print 'Exist' ELSE Insert Into GeneralMaster VALUES ('*01006','12.00X23.00','12.00X23.00','1','0','000001',GetDate(),'NULL',NULL,'N','N','NULL')</v>
      </c>
    </row>
    <row r="10" spans="1:105">
      <c r="A10" s="353" t="s">
        <v>2009</v>
      </c>
      <c r="B10" s="353" t="s">
        <v>1367</v>
      </c>
      <c r="C10" s="353" t="s">
        <v>1367</v>
      </c>
      <c r="D10" s="354">
        <v>1</v>
      </c>
      <c r="E10" s="355">
        <v>0</v>
      </c>
      <c r="F10" s="353" t="s">
        <v>135</v>
      </c>
      <c r="G10" s="356" t="s">
        <v>2070</v>
      </c>
      <c r="H10" s="355" t="s">
        <v>795</v>
      </c>
      <c r="I10" s="355" t="s">
        <v>795</v>
      </c>
      <c r="J10" s="355" t="s">
        <v>304</v>
      </c>
      <c r="K10" s="355" t="s">
        <v>304</v>
      </c>
      <c r="L10" s="357" t="str">
        <f t="shared" si="0"/>
        <v>NULL</v>
      </c>
      <c r="M10" s="353" t="s">
        <v>795</v>
      </c>
      <c r="N10" s="353" t="s">
        <v>2262</v>
      </c>
      <c r="O10" s="353" t="s">
        <v>2009</v>
      </c>
      <c r="P10" s="355"/>
      <c r="Q10" s="355"/>
      <c r="R10" s="355"/>
      <c r="S10" s="355"/>
      <c r="T10" s="355"/>
      <c r="U10" s="355"/>
      <c r="V10" s="355"/>
      <c r="W10" s="495" t="str">
        <f t="shared" si="1"/>
        <v xml:space="preserve">   cnDatabase.Execute "IF EXISTS (SELECT *FROM GeneralMaster WHERE Code='*01007' OR Name='12.50X18.00') Print 'Exist' ELSE Insert Into GeneralMaster VALUES ('*01007','12.50X18.00','12.50X18.00','1','0','000001',GetDate(),'NULL',NULL,'N','N','NULL')</v>
      </c>
    </row>
    <row r="11" spans="1:105">
      <c r="A11" s="353" t="s">
        <v>2016</v>
      </c>
      <c r="B11" s="353" t="s">
        <v>1379</v>
      </c>
      <c r="C11" s="353" t="s">
        <v>1379</v>
      </c>
      <c r="D11" s="354">
        <v>1</v>
      </c>
      <c r="E11" s="355">
        <v>0</v>
      </c>
      <c r="F11" s="353" t="s">
        <v>135</v>
      </c>
      <c r="G11" s="356" t="s">
        <v>2070</v>
      </c>
      <c r="H11" s="355" t="s">
        <v>795</v>
      </c>
      <c r="I11" s="355" t="s">
        <v>795</v>
      </c>
      <c r="J11" s="355" t="s">
        <v>304</v>
      </c>
      <c r="K11" s="355" t="s">
        <v>304</v>
      </c>
      <c r="L11" s="357" t="str">
        <f t="shared" si="0"/>
        <v>NULL</v>
      </c>
      <c r="M11" s="353" t="s">
        <v>795</v>
      </c>
      <c r="N11" s="353" t="s">
        <v>2279</v>
      </c>
      <c r="O11" s="353" t="s">
        <v>2016</v>
      </c>
      <c r="P11" s="355"/>
      <c r="Q11" s="355"/>
      <c r="R11" s="355"/>
      <c r="S11" s="355"/>
      <c r="T11" s="355"/>
      <c r="U11" s="355"/>
      <c r="V11" s="355"/>
      <c r="W11" s="495" t="str">
        <f t="shared" si="1"/>
        <v xml:space="preserve">   cnDatabase.Execute "IF EXISTS (SELECT *FROM GeneralMaster WHERE Code='*01008' OR Name='13.00X19.00') Print 'Exist' ELSE Insert Into GeneralMaster VALUES ('*01008','13.00X19.00','13.00X19.00','1','0','000001',GetDate(),'NULL',NULL,'N','N','NULL')</v>
      </c>
    </row>
    <row r="12" spans="1:105">
      <c r="A12" s="353" t="s">
        <v>2017</v>
      </c>
      <c r="B12" s="353" t="s">
        <v>1290</v>
      </c>
      <c r="C12" s="353" t="s">
        <v>1290</v>
      </c>
      <c r="D12" s="354">
        <v>1</v>
      </c>
      <c r="E12" s="355">
        <v>0</v>
      </c>
      <c r="F12" s="353" t="s">
        <v>135</v>
      </c>
      <c r="G12" s="356" t="s">
        <v>2070</v>
      </c>
      <c r="H12" s="355" t="s">
        <v>795</v>
      </c>
      <c r="I12" s="355" t="s">
        <v>795</v>
      </c>
      <c r="J12" s="355" t="s">
        <v>304</v>
      </c>
      <c r="K12" s="355" t="s">
        <v>304</v>
      </c>
      <c r="L12" s="357" t="str">
        <f t="shared" si="0"/>
        <v>NULL</v>
      </c>
      <c r="M12" s="353" t="s">
        <v>795</v>
      </c>
      <c r="N12" s="353" t="s">
        <v>2263</v>
      </c>
      <c r="O12" s="353" t="s">
        <v>2017</v>
      </c>
      <c r="P12" s="355"/>
      <c r="Q12" s="355"/>
      <c r="R12" s="355"/>
      <c r="S12" s="355"/>
      <c r="T12" s="355"/>
      <c r="U12" s="355"/>
      <c r="V12" s="355"/>
      <c r="W12" s="495" t="str">
        <f t="shared" si="1"/>
        <v xml:space="preserve">   cnDatabase.Execute "IF EXISTS (SELECT *FROM GeneralMaster WHERE Code='*01009' OR Name='14.00X19.00') Print 'Exist' ELSE Insert Into GeneralMaster VALUES ('*01009','14.00X19.00','14.00X19.00','1','0','000001',GetDate(),'NULL',NULL,'N','N','NULL')</v>
      </c>
    </row>
    <row r="13" spans="1:105">
      <c r="A13" s="353" t="s">
        <v>2018</v>
      </c>
      <c r="B13" s="353" t="s">
        <v>1362</v>
      </c>
      <c r="C13" s="353" t="s">
        <v>1362</v>
      </c>
      <c r="D13" s="354">
        <v>1</v>
      </c>
      <c r="E13" s="355">
        <v>0</v>
      </c>
      <c r="F13" s="353" t="s">
        <v>135</v>
      </c>
      <c r="G13" s="356" t="s">
        <v>2070</v>
      </c>
      <c r="H13" s="355" t="s">
        <v>795</v>
      </c>
      <c r="I13" s="355" t="s">
        <v>795</v>
      </c>
      <c r="J13" s="355" t="s">
        <v>304</v>
      </c>
      <c r="K13" s="355" t="s">
        <v>304</v>
      </c>
      <c r="L13" s="357" t="str">
        <f t="shared" si="0"/>
        <v>NULL</v>
      </c>
      <c r="M13" s="353" t="s">
        <v>795</v>
      </c>
      <c r="N13" s="353" t="s">
        <v>2257</v>
      </c>
      <c r="O13" s="353" t="s">
        <v>2018</v>
      </c>
      <c r="P13" s="355"/>
      <c r="Q13" s="355"/>
      <c r="R13" s="355"/>
      <c r="S13" s="355"/>
      <c r="T13" s="355"/>
      <c r="U13" s="355"/>
      <c r="V13" s="355"/>
      <c r="W13" s="495" t="str">
        <f t="shared" si="1"/>
        <v xml:space="preserve">   cnDatabase.Execute "IF EXISTS (SELECT *FROM GeneralMaster WHERE Code='*01010' OR Name='14.00X22.00') Print 'Exist' ELSE Insert Into GeneralMaster VALUES ('*01010','14.00X22.00','14.00X22.00','1','0','000001',GetDate(),'NULL',NULL,'N','N','NULL')</v>
      </c>
    </row>
    <row r="14" spans="1:105">
      <c r="A14" s="353" t="s">
        <v>2011</v>
      </c>
      <c r="B14" s="353" t="s">
        <v>2076</v>
      </c>
      <c r="C14" s="353" t="s">
        <v>2076</v>
      </c>
      <c r="D14" s="354">
        <v>1</v>
      </c>
      <c r="E14" s="355">
        <v>0</v>
      </c>
      <c r="F14" s="353" t="s">
        <v>135</v>
      </c>
      <c r="G14" s="356" t="s">
        <v>2070</v>
      </c>
      <c r="H14" s="355" t="s">
        <v>795</v>
      </c>
      <c r="I14" s="355" t="s">
        <v>795</v>
      </c>
      <c r="J14" s="355" t="s">
        <v>304</v>
      </c>
      <c r="K14" s="355" t="s">
        <v>304</v>
      </c>
      <c r="L14" s="357" t="str">
        <f t="shared" si="0"/>
        <v>NULL</v>
      </c>
      <c r="M14" s="353" t="s">
        <v>795</v>
      </c>
      <c r="N14" s="353" t="s">
        <v>2417</v>
      </c>
      <c r="O14" s="353" t="s">
        <v>2011</v>
      </c>
      <c r="P14" s="355"/>
      <c r="Q14" s="355"/>
      <c r="R14" s="355"/>
      <c r="S14" s="355"/>
      <c r="T14" s="355"/>
      <c r="U14" s="355"/>
      <c r="V14" s="355"/>
      <c r="W14" s="495" t="str">
        <f t="shared" si="1"/>
        <v xml:space="preserve">   cnDatabase.Execute "IF EXISTS (SELECT *FROM GeneralMaster WHERE Code='*01011' OR Name='15.00X10.00 (CARD)') Print 'Exist' ELSE Insert Into GeneralMaster VALUES ('*01011','15.00X10.00 (CARD)','15.00X10.00 (CARD)','1','0','000001',GetDate(),'NULL',NULL,'N','N','NULL')</v>
      </c>
    </row>
    <row r="15" spans="1:105">
      <c r="A15" s="353" t="s">
        <v>2019</v>
      </c>
      <c r="B15" s="353" t="s">
        <v>1336</v>
      </c>
      <c r="C15" s="353" t="s">
        <v>1336</v>
      </c>
      <c r="D15" s="354">
        <v>1</v>
      </c>
      <c r="E15" s="355">
        <v>0</v>
      </c>
      <c r="F15" s="353" t="s">
        <v>135</v>
      </c>
      <c r="G15" s="356" t="s">
        <v>2070</v>
      </c>
      <c r="H15" s="355" t="s">
        <v>795</v>
      </c>
      <c r="I15" s="355" t="s">
        <v>795</v>
      </c>
      <c r="J15" s="355" t="s">
        <v>304</v>
      </c>
      <c r="K15" s="355" t="s">
        <v>304</v>
      </c>
      <c r="L15" s="357" t="str">
        <f t="shared" si="0"/>
        <v>NULL</v>
      </c>
      <c r="M15" s="353" t="s">
        <v>795</v>
      </c>
      <c r="N15" s="353" t="s">
        <v>2230</v>
      </c>
      <c r="O15" s="353" t="s">
        <v>2019</v>
      </c>
      <c r="P15" s="355"/>
      <c r="Q15" s="355"/>
      <c r="R15" s="355"/>
      <c r="S15" s="355"/>
      <c r="T15" s="355"/>
      <c r="U15" s="355"/>
      <c r="V15" s="355"/>
      <c r="W15" s="495" t="str">
        <f t="shared" si="1"/>
        <v xml:space="preserve">   cnDatabase.Execute "IF EXISTS (SELECT *FROM GeneralMaster WHERE Code='*01012' OR Name='15.00X20.00 (CARD)') Print 'Exist' ELSE Insert Into GeneralMaster VALUES ('*01012','15.00X20.00 (CARD)','15.00X20.00 (CARD)','1','0','000001',GetDate(),'NULL',NULL,'N','N','NULL')</v>
      </c>
    </row>
    <row r="16" spans="1:105">
      <c r="A16" s="353" t="s">
        <v>2020</v>
      </c>
      <c r="B16" s="353" t="s">
        <v>1346</v>
      </c>
      <c r="C16" s="353" t="s">
        <v>1346</v>
      </c>
      <c r="D16" s="354">
        <v>1</v>
      </c>
      <c r="E16" s="355">
        <v>0</v>
      </c>
      <c r="F16" s="353" t="s">
        <v>135</v>
      </c>
      <c r="G16" s="356" t="s">
        <v>2070</v>
      </c>
      <c r="H16" s="355" t="s">
        <v>795</v>
      </c>
      <c r="I16" s="355" t="s">
        <v>795</v>
      </c>
      <c r="J16" s="355" t="s">
        <v>304</v>
      </c>
      <c r="K16" s="355" t="s">
        <v>304</v>
      </c>
      <c r="L16" s="357" t="str">
        <f t="shared" si="0"/>
        <v>NULL</v>
      </c>
      <c r="M16" s="353" t="s">
        <v>795</v>
      </c>
      <c r="N16" s="353" t="s">
        <v>2238</v>
      </c>
      <c r="O16" s="353" t="s">
        <v>2020</v>
      </c>
      <c r="P16" s="355"/>
      <c r="Q16" s="355"/>
      <c r="R16" s="355"/>
      <c r="S16" s="355"/>
      <c r="T16" s="355"/>
      <c r="U16" s="355"/>
      <c r="V16" s="355"/>
      <c r="W16" s="495" t="str">
        <f t="shared" si="1"/>
        <v xml:space="preserve">   cnDatabase.Execute "IF EXISTS (SELECT *FROM GeneralMaster WHERE Code='*01013' OR Name='15.00X21.00') Print 'Exist' ELSE Insert Into GeneralMaster VALUES ('*01013','15.00X21.00','15.00X21.00','1','0','000001',GetDate(),'NULL',NULL,'N','N','NULL')</v>
      </c>
    </row>
    <row r="17" spans="1:23">
      <c r="A17" s="353" t="s">
        <v>2021</v>
      </c>
      <c r="B17" s="353" t="s">
        <v>1395</v>
      </c>
      <c r="C17" s="353" t="s">
        <v>1395</v>
      </c>
      <c r="D17" s="354">
        <v>1</v>
      </c>
      <c r="E17" s="355">
        <v>0</v>
      </c>
      <c r="F17" s="353" t="s">
        <v>135</v>
      </c>
      <c r="G17" s="356" t="s">
        <v>2070</v>
      </c>
      <c r="H17" s="355" t="s">
        <v>795</v>
      </c>
      <c r="I17" s="355" t="s">
        <v>795</v>
      </c>
      <c r="J17" s="355" t="s">
        <v>304</v>
      </c>
      <c r="K17" s="355" t="s">
        <v>304</v>
      </c>
      <c r="L17" s="357" t="str">
        <f t="shared" si="0"/>
        <v>NULL</v>
      </c>
      <c r="M17" s="353" t="s">
        <v>795</v>
      </c>
      <c r="N17" s="353" t="s">
        <v>2295</v>
      </c>
      <c r="O17" s="353" t="s">
        <v>2021</v>
      </c>
      <c r="P17" s="355"/>
      <c r="Q17" s="355"/>
      <c r="R17" s="355"/>
      <c r="S17" s="355"/>
      <c r="T17" s="355"/>
      <c r="U17" s="355"/>
      <c r="V17" s="355"/>
      <c r="W17" s="495" t="str">
        <f t="shared" si="1"/>
        <v xml:space="preserve">   cnDatabase.Execute "IF EXISTS (SELECT *FROM GeneralMaster WHERE Code='*01014' OR Name='15.00X27.50') Print 'Exist' ELSE Insert Into GeneralMaster VALUES ('*01014','15.00X27.50','15.00X27.50','1','0','000001',GetDate(),'NULL',NULL,'N','N','NULL')</v>
      </c>
    </row>
    <row r="18" spans="1:23">
      <c r="A18" s="353" t="s">
        <v>2022</v>
      </c>
      <c r="B18" s="353" t="s">
        <v>2072</v>
      </c>
      <c r="C18" s="353" t="s">
        <v>2072</v>
      </c>
      <c r="D18" s="354">
        <v>1</v>
      </c>
      <c r="E18" s="355">
        <v>0</v>
      </c>
      <c r="F18" s="353" t="s">
        <v>135</v>
      </c>
      <c r="G18" s="356" t="s">
        <v>2070</v>
      </c>
      <c r="H18" s="355" t="s">
        <v>795</v>
      </c>
      <c r="I18" s="355" t="s">
        <v>795</v>
      </c>
      <c r="J18" s="355" t="s">
        <v>304</v>
      </c>
      <c r="K18" s="355" t="s">
        <v>304</v>
      </c>
      <c r="L18" s="357" t="str">
        <f t="shared" si="0"/>
        <v>NULL</v>
      </c>
      <c r="M18" s="353" t="s">
        <v>795</v>
      </c>
      <c r="N18" s="353" t="s">
        <v>2246</v>
      </c>
      <c r="O18" s="353" t="s">
        <v>2022</v>
      </c>
      <c r="P18" s="355"/>
      <c r="Q18" s="355"/>
      <c r="R18" s="355"/>
      <c r="S18" s="355"/>
      <c r="T18" s="355"/>
      <c r="U18" s="355"/>
      <c r="V18" s="355"/>
      <c r="W18" s="495" t="str">
        <f t="shared" si="1"/>
        <v xml:space="preserve">   cnDatabase.Execute "IF EXISTS (SELECT *FROM GeneralMaster WHERE Code='*01015' OR Name='15.50X20.00') Print 'Exist' ELSE Insert Into GeneralMaster VALUES ('*01015','15.50X20.00','15.50X20.00','1','0','000001',GetDate(),'NULL',NULL,'N','N','NULL')</v>
      </c>
    </row>
    <row r="19" spans="1:23">
      <c r="A19" s="353" t="s">
        <v>2023</v>
      </c>
      <c r="B19" s="353" t="s">
        <v>1385</v>
      </c>
      <c r="C19" s="353" t="s">
        <v>1385</v>
      </c>
      <c r="D19" s="354">
        <v>1</v>
      </c>
      <c r="E19" s="355">
        <v>0</v>
      </c>
      <c r="F19" s="353" t="s">
        <v>135</v>
      </c>
      <c r="G19" s="356" t="s">
        <v>2070</v>
      </c>
      <c r="H19" s="355" t="s">
        <v>795</v>
      </c>
      <c r="I19" s="355" t="s">
        <v>795</v>
      </c>
      <c r="J19" s="355" t="s">
        <v>304</v>
      </c>
      <c r="K19" s="355" t="s">
        <v>304</v>
      </c>
      <c r="L19" s="357" t="str">
        <f t="shared" si="0"/>
        <v>NULL</v>
      </c>
      <c r="M19" s="353" t="s">
        <v>795</v>
      </c>
      <c r="N19" s="353" t="s">
        <v>2285</v>
      </c>
      <c r="O19" s="353" t="s">
        <v>2023</v>
      </c>
      <c r="P19" s="355"/>
      <c r="Q19" s="355"/>
      <c r="R19" s="355"/>
      <c r="S19" s="355"/>
      <c r="T19" s="355"/>
      <c r="U19" s="355"/>
      <c r="V19" s="355"/>
      <c r="W19" s="495" t="str">
        <f t="shared" si="1"/>
        <v xml:space="preserve">   cnDatabase.Execute "IF EXISTS (SELECT *FROM GeneralMaster WHERE Code='*01016' OR Name='15.50X20.50') Print 'Exist' ELSE Insert Into GeneralMaster VALUES ('*01016','15.50X20.50','15.50X20.50','1','0','000001',GetDate(),'NULL',NULL,'N','N','NULL')</v>
      </c>
    </row>
    <row r="20" spans="1:23">
      <c r="A20" s="353" t="s">
        <v>2024</v>
      </c>
      <c r="B20" s="353" t="s">
        <v>1203</v>
      </c>
      <c r="C20" s="353" t="s">
        <v>1203</v>
      </c>
      <c r="D20" s="354">
        <v>1</v>
      </c>
      <c r="E20" s="355">
        <v>0</v>
      </c>
      <c r="F20" s="353" t="s">
        <v>135</v>
      </c>
      <c r="G20" s="356" t="s">
        <v>2070</v>
      </c>
      <c r="H20" s="355" t="s">
        <v>795</v>
      </c>
      <c r="I20" s="355" t="s">
        <v>795</v>
      </c>
      <c r="J20" s="355" t="s">
        <v>304</v>
      </c>
      <c r="K20" s="355" t="s">
        <v>304</v>
      </c>
      <c r="L20" s="357" t="str">
        <f t="shared" si="0"/>
        <v>NULL</v>
      </c>
      <c r="M20" s="353" t="s">
        <v>795</v>
      </c>
      <c r="N20" s="353" t="s">
        <v>2091</v>
      </c>
      <c r="O20" s="353" t="s">
        <v>2024</v>
      </c>
      <c r="P20" s="355"/>
      <c r="Q20" s="355"/>
      <c r="R20" s="355"/>
      <c r="S20" s="355"/>
      <c r="T20" s="355"/>
      <c r="U20" s="355"/>
      <c r="V20" s="355"/>
      <c r="W20" s="495" t="str">
        <f t="shared" si="1"/>
        <v xml:space="preserve">   cnDatabase.Execute "IF EXISTS (SELECT *FROM GeneralMaster WHERE Code='*01017' OR Name='15.50X21.00') Print 'Exist' ELSE Insert Into GeneralMaster VALUES ('*01017','15.50X21.00','15.50X21.00','1','0','000001',GetDate(),'NULL',NULL,'N','N','NULL')</v>
      </c>
    </row>
    <row r="21" spans="1:23">
      <c r="A21" s="353" t="s">
        <v>2025</v>
      </c>
      <c r="B21" s="353" t="s">
        <v>1419</v>
      </c>
      <c r="C21" s="353" t="s">
        <v>1419</v>
      </c>
      <c r="D21" s="354">
        <v>1</v>
      </c>
      <c r="E21" s="355">
        <v>0</v>
      </c>
      <c r="F21" s="353" t="s">
        <v>135</v>
      </c>
      <c r="G21" s="356" t="s">
        <v>2070</v>
      </c>
      <c r="H21" s="355" t="s">
        <v>795</v>
      </c>
      <c r="I21" s="355" t="s">
        <v>795</v>
      </c>
      <c r="J21" s="355" t="s">
        <v>304</v>
      </c>
      <c r="K21" s="355" t="s">
        <v>304</v>
      </c>
      <c r="L21" s="357" t="str">
        <f t="shared" si="0"/>
        <v>NULL</v>
      </c>
      <c r="M21" s="353" t="s">
        <v>795</v>
      </c>
      <c r="N21" s="353" t="s">
        <v>2325</v>
      </c>
      <c r="O21" s="353" t="s">
        <v>2025</v>
      </c>
      <c r="P21" s="355"/>
      <c r="Q21" s="355"/>
      <c r="R21" s="355"/>
      <c r="S21" s="355"/>
      <c r="T21" s="355"/>
      <c r="U21" s="355"/>
      <c r="V21" s="355"/>
      <c r="W21" s="495" t="str">
        <f t="shared" si="1"/>
        <v xml:space="preserve">   cnDatabase.Execute "IF EXISTS (SELECT *FROM GeneralMaster WHERE Code='*01018' OR Name='15.50X21.50') Print 'Exist' ELSE Insert Into GeneralMaster VALUES ('*01018','15.50X21.50','15.50X21.50','1','0','000001',GetDate(),'NULL',NULL,'N','N','NULL')</v>
      </c>
    </row>
    <row r="22" spans="1:23">
      <c r="A22" s="353" t="s">
        <v>2026</v>
      </c>
      <c r="B22" s="353" t="s">
        <v>1393</v>
      </c>
      <c r="C22" s="353" t="s">
        <v>1393</v>
      </c>
      <c r="D22" s="354">
        <v>1</v>
      </c>
      <c r="E22" s="355">
        <v>0</v>
      </c>
      <c r="F22" s="353" t="s">
        <v>135</v>
      </c>
      <c r="G22" s="356" t="s">
        <v>2070</v>
      </c>
      <c r="H22" s="355" t="s">
        <v>795</v>
      </c>
      <c r="I22" s="355" t="s">
        <v>795</v>
      </c>
      <c r="J22" s="355" t="s">
        <v>304</v>
      </c>
      <c r="K22" s="355" t="s">
        <v>304</v>
      </c>
      <c r="L22" s="357" t="str">
        <f t="shared" si="0"/>
        <v>NULL</v>
      </c>
      <c r="M22" s="353" t="s">
        <v>795</v>
      </c>
      <c r="N22" s="353" t="s">
        <v>2293</v>
      </c>
      <c r="O22" s="353" t="s">
        <v>2026</v>
      </c>
      <c r="P22" s="355"/>
      <c r="Q22" s="355"/>
      <c r="R22" s="355"/>
      <c r="S22" s="355"/>
      <c r="T22" s="355"/>
      <c r="U22" s="355"/>
      <c r="V22" s="355"/>
      <c r="W22" s="495" t="str">
        <f t="shared" si="1"/>
        <v xml:space="preserve">   cnDatabase.Execute "IF EXISTS (SELECT *FROM GeneralMaster WHERE Code='*01019' OR Name='16.00X20.00') Print 'Exist' ELSE Insert Into GeneralMaster VALUES ('*01019','16.00X20.00','16.00X20.00','1','0','000001',GetDate(),'NULL',NULL,'N','N','NULL')</v>
      </c>
    </row>
    <row r="23" spans="1:23">
      <c r="A23" s="353" t="s">
        <v>2027</v>
      </c>
      <c r="B23" s="353" t="s">
        <v>1204</v>
      </c>
      <c r="C23" s="353" t="s">
        <v>1204</v>
      </c>
      <c r="D23" s="354">
        <v>1</v>
      </c>
      <c r="E23" s="355">
        <v>0</v>
      </c>
      <c r="F23" s="353" t="s">
        <v>135</v>
      </c>
      <c r="G23" s="356" t="s">
        <v>2070</v>
      </c>
      <c r="H23" s="355" t="s">
        <v>795</v>
      </c>
      <c r="I23" s="355" t="s">
        <v>795</v>
      </c>
      <c r="J23" s="355" t="s">
        <v>304</v>
      </c>
      <c r="K23" s="355" t="s">
        <v>304</v>
      </c>
      <c r="L23" s="357" t="str">
        <f t="shared" si="0"/>
        <v>NULL</v>
      </c>
      <c r="M23" s="353" t="s">
        <v>795</v>
      </c>
      <c r="N23" s="353" t="s">
        <v>2092</v>
      </c>
      <c r="O23" s="353" t="s">
        <v>2027</v>
      </c>
      <c r="P23" s="355"/>
      <c r="Q23" s="355"/>
      <c r="R23" s="355"/>
      <c r="S23" s="355"/>
      <c r="T23" s="355"/>
      <c r="U23" s="355"/>
      <c r="V23" s="355"/>
      <c r="W23" s="495" t="str">
        <f t="shared" si="1"/>
        <v xml:space="preserve">   cnDatabase.Execute "IF EXISTS (SELECT *FROM GeneralMaster WHERE Code='*01020' OR Name='16.00X20.50') Print 'Exist' ELSE Insert Into GeneralMaster VALUES ('*01020','16.00X20.50','16.00X20.50','1','0','000001',GetDate(),'NULL',NULL,'N','N','NULL')</v>
      </c>
    </row>
    <row r="24" spans="1:23">
      <c r="A24" s="353" t="s">
        <v>2028</v>
      </c>
      <c r="B24" s="353" t="s">
        <v>1205</v>
      </c>
      <c r="C24" s="353" t="s">
        <v>1205</v>
      </c>
      <c r="D24" s="354">
        <v>1</v>
      </c>
      <c r="E24" s="355">
        <v>0</v>
      </c>
      <c r="F24" s="353" t="s">
        <v>135</v>
      </c>
      <c r="G24" s="356" t="s">
        <v>2070</v>
      </c>
      <c r="H24" s="355" t="s">
        <v>795</v>
      </c>
      <c r="I24" s="355" t="s">
        <v>795</v>
      </c>
      <c r="J24" s="355" t="s">
        <v>304</v>
      </c>
      <c r="K24" s="355" t="s">
        <v>304</v>
      </c>
      <c r="L24" s="357" t="str">
        <f t="shared" si="0"/>
        <v>NULL</v>
      </c>
      <c r="M24" s="353" t="s">
        <v>795</v>
      </c>
      <c r="N24" s="353" t="s">
        <v>2093</v>
      </c>
      <c r="O24" s="353" t="s">
        <v>2028</v>
      </c>
      <c r="P24" s="355"/>
      <c r="Q24" s="355"/>
      <c r="R24" s="355"/>
      <c r="S24" s="355"/>
      <c r="T24" s="355"/>
      <c r="U24" s="355"/>
      <c r="V24" s="355"/>
      <c r="W24" s="495" t="str">
        <f t="shared" si="1"/>
        <v xml:space="preserve">   cnDatabase.Execute "IF EXISTS (SELECT *FROM GeneralMaster WHERE Code='*01021' OR Name='16.00X22.00') Print 'Exist' ELSE Insert Into GeneralMaster VALUES ('*01021','16.00X22.00','16.00X22.00','1','0','000001',GetDate(),'NULL',NULL,'N','N','NULL')</v>
      </c>
    </row>
    <row r="25" spans="1:23">
      <c r="A25" s="353" t="s">
        <v>2029</v>
      </c>
      <c r="B25" s="353" t="s">
        <v>1408</v>
      </c>
      <c r="C25" s="353" t="s">
        <v>1408</v>
      </c>
      <c r="D25" s="354">
        <v>1</v>
      </c>
      <c r="E25" s="355">
        <v>0</v>
      </c>
      <c r="F25" s="353" t="s">
        <v>135</v>
      </c>
      <c r="G25" s="356" t="s">
        <v>2070</v>
      </c>
      <c r="H25" s="355" t="s">
        <v>795</v>
      </c>
      <c r="I25" s="355" t="s">
        <v>795</v>
      </c>
      <c r="J25" s="355" t="s">
        <v>304</v>
      </c>
      <c r="K25" s="355" t="s">
        <v>304</v>
      </c>
      <c r="L25" s="357" t="str">
        <f t="shared" si="0"/>
        <v>NULL</v>
      </c>
      <c r="M25" s="353" t="s">
        <v>795</v>
      </c>
      <c r="N25" s="353" t="s">
        <v>2319</v>
      </c>
      <c r="O25" s="353" t="s">
        <v>2029</v>
      </c>
      <c r="P25" s="355"/>
      <c r="Q25" s="355"/>
      <c r="R25" s="355"/>
      <c r="S25" s="355"/>
      <c r="T25" s="355"/>
      <c r="U25" s="355"/>
      <c r="V25" s="355"/>
      <c r="W25" s="495" t="str">
        <f t="shared" si="1"/>
        <v xml:space="preserve">   cnDatabase.Execute "IF EXISTS (SELECT *FROM GeneralMaster WHERE Code='*01022' OR Name='16.00X24.00') Print 'Exist' ELSE Insert Into GeneralMaster VALUES ('*01022','16.00X24.00','16.00X24.00','1','0','000001',GetDate(),'NULL',NULL,'N','N','NULL')</v>
      </c>
    </row>
    <row r="26" spans="1:23">
      <c r="A26" s="353" t="s">
        <v>2030</v>
      </c>
      <c r="B26" s="353" t="s">
        <v>1375</v>
      </c>
      <c r="C26" s="353" t="s">
        <v>1375</v>
      </c>
      <c r="D26" s="354">
        <v>1</v>
      </c>
      <c r="E26" s="355">
        <v>0</v>
      </c>
      <c r="F26" s="353" t="s">
        <v>135</v>
      </c>
      <c r="G26" s="356" t="s">
        <v>2070</v>
      </c>
      <c r="H26" s="355" t="s">
        <v>795</v>
      </c>
      <c r="I26" s="355" t="s">
        <v>795</v>
      </c>
      <c r="J26" s="355" t="s">
        <v>304</v>
      </c>
      <c r="K26" s="355" t="s">
        <v>304</v>
      </c>
      <c r="L26" s="357" t="str">
        <f t="shared" si="0"/>
        <v>NULL</v>
      </c>
      <c r="M26" s="353" t="s">
        <v>795</v>
      </c>
      <c r="N26" s="353" t="s">
        <v>2274</v>
      </c>
      <c r="O26" s="353" t="s">
        <v>2030</v>
      </c>
      <c r="P26" s="355"/>
      <c r="Q26" s="355"/>
      <c r="R26" s="355"/>
      <c r="S26" s="355"/>
      <c r="T26" s="355"/>
      <c r="U26" s="355"/>
      <c r="V26" s="355"/>
      <c r="W26" s="495" t="str">
        <f t="shared" si="1"/>
        <v xml:space="preserve">   cnDatabase.Execute "IF EXISTS (SELECT *FROM GeneralMaster WHERE Code='*01023' OR Name='16.00X25.00') Print 'Exist' ELSE Insert Into GeneralMaster VALUES ('*01023','16.00X25.00','16.00X25.00','1','0','000001',GetDate(),'NULL',NULL,'N','N','NULL')</v>
      </c>
    </row>
    <row r="27" spans="1:23">
      <c r="A27" s="353" t="s">
        <v>2031</v>
      </c>
      <c r="B27" s="353" t="s">
        <v>1409</v>
      </c>
      <c r="C27" s="353" t="s">
        <v>1409</v>
      </c>
      <c r="D27" s="354">
        <v>1</v>
      </c>
      <c r="E27" s="355">
        <v>0</v>
      </c>
      <c r="F27" s="353" t="s">
        <v>135</v>
      </c>
      <c r="G27" s="356" t="s">
        <v>2070</v>
      </c>
      <c r="H27" s="355" t="s">
        <v>795</v>
      </c>
      <c r="I27" s="355" t="s">
        <v>795</v>
      </c>
      <c r="J27" s="355" t="s">
        <v>304</v>
      </c>
      <c r="K27" s="355" t="s">
        <v>304</v>
      </c>
      <c r="L27" s="357" t="str">
        <f t="shared" si="0"/>
        <v>NULL</v>
      </c>
      <c r="M27" s="353" t="s">
        <v>795</v>
      </c>
      <c r="N27" s="353" t="s">
        <v>2309</v>
      </c>
      <c r="O27" s="353" t="s">
        <v>2031</v>
      </c>
      <c r="P27" s="355"/>
      <c r="Q27" s="355"/>
      <c r="R27" s="355"/>
      <c r="S27" s="355"/>
      <c r="T27" s="355"/>
      <c r="U27" s="355"/>
      <c r="V27" s="355"/>
      <c r="W27" s="495" t="str">
        <f t="shared" si="1"/>
        <v xml:space="preserve">   cnDatabase.Execute "IF EXISTS (SELECT *FROM GeneralMaster WHERE Code='*01024' OR Name='16.00X30.00') Print 'Exist' ELSE Insert Into GeneralMaster VALUES ('*01024','16.00X30.00','16.00X30.00','1','0','000001',GetDate(),'NULL',NULL,'N','N','NULL')</v>
      </c>
    </row>
    <row r="28" spans="1:23">
      <c r="A28" s="353" t="s">
        <v>2032</v>
      </c>
      <c r="B28" s="353" t="s">
        <v>1441</v>
      </c>
      <c r="C28" s="353" t="s">
        <v>1441</v>
      </c>
      <c r="D28" s="354">
        <v>1</v>
      </c>
      <c r="E28" s="355">
        <v>0</v>
      </c>
      <c r="F28" s="353" t="s">
        <v>135</v>
      </c>
      <c r="G28" s="356" t="s">
        <v>2070</v>
      </c>
      <c r="H28" s="355" t="s">
        <v>795</v>
      </c>
      <c r="I28" s="355" t="s">
        <v>795</v>
      </c>
      <c r="J28" s="355" t="s">
        <v>304</v>
      </c>
      <c r="K28" s="355" t="s">
        <v>304</v>
      </c>
      <c r="L28" s="357" t="str">
        <f t="shared" si="0"/>
        <v>NULL</v>
      </c>
      <c r="M28" s="353" t="s">
        <v>795</v>
      </c>
      <c r="N28" s="353" t="s">
        <v>2345</v>
      </c>
      <c r="O28" s="353" t="s">
        <v>2032</v>
      </c>
      <c r="P28" s="355"/>
      <c r="Q28" s="355"/>
      <c r="R28" s="355"/>
      <c r="S28" s="355"/>
      <c r="T28" s="355"/>
      <c r="U28" s="355"/>
      <c r="V28" s="355"/>
      <c r="W28" s="495" t="str">
        <f t="shared" si="1"/>
        <v xml:space="preserve">   cnDatabase.Execute "IF EXISTS (SELECT *FROM GeneralMaster WHERE Code='*01025' OR Name='16.50X10.50') Print 'Exist' ELSE Insert Into GeneralMaster VALUES ('*01025','16.50X10.50','16.50X10.50','1','0','000001',GetDate(),'NULL',NULL,'N','N','NULL')</v>
      </c>
    </row>
    <row r="29" spans="1:23">
      <c r="A29" s="353" t="s">
        <v>2033</v>
      </c>
      <c r="B29" s="353" t="s">
        <v>1371</v>
      </c>
      <c r="C29" s="353" t="s">
        <v>1371</v>
      </c>
      <c r="D29" s="354">
        <v>1</v>
      </c>
      <c r="E29" s="355">
        <v>0</v>
      </c>
      <c r="F29" s="353" t="s">
        <v>135</v>
      </c>
      <c r="G29" s="356" t="s">
        <v>2070</v>
      </c>
      <c r="H29" s="355" t="s">
        <v>795</v>
      </c>
      <c r="I29" s="355" t="s">
        <v>795</v>
      </c>
      <c r="J29" s="355" t="s">
        <v>304</v>
      </c>
      <c r="K29" s="355" t="s">
        <v>304</v>
      </c>
      <c r="L29" s="357" t="str">
        <f t="shared" si="0"/>
        <v>NULL</v>
      </c>
      <c r="M29" s="353" t="s">
        <v>795</v>
      </c>
      <c r="N29" s="353" t="s">
        <v>2269</v>
      </c>
      <c r="O29" s="353" t="s">
        <v>2033</v>
      </c>
      <c r="P29" s="355"/>
      <c r="Q29" s="355"/>
      <c r="R29" s="355"/>
      <c r="S29" s="355"/>
      <c r="T29" s="355"/>
      <c r="U29" s="355"/>
      <c r="V29" s="355"/>
      <c r="W29" s="495" t="str">
        <f t="shared" si="1"/>
        <v xml:space="preserve">   cnDatabase.Execute "IF EXISTS (SELECT *FROM GeneralMaster WHERE Code='*01026' OR Name='17.00X22.00') Print 'Exist' ELSE Insert Into GeneralMaster VALUES ('*01026','17.00X22.00','17.00X22.00','1','0','000001',GetDate(),'NULL',NULL,'N','N','NULL')</v>
      </c>
    </row>
    <row r="30" spans="1:23">
      <c r="A30" s="353" t="s">
        <v>2034</v>
      </c>
      <c r="B30" s="353" t="s">
        <v>1206</v>
      </c>
      <c r="C30" s="353" t="s">
        <v>1206</v>
      </c>
      <c r="D30" s="354">
        <v>1</v>
      </c>
      <c r="E30" s="355">
        <v>0</v>
      </c>
      <c r="F30" s="353" t="s">
        <v>135</v>
      </c>
      <c r="G30" s="356" t="s">
        <v>2070</v>
      </c>
      <c r="H30" s="355" t="s">
        <v>795</v>
      </c>
      <c r="I30" s="355" t="s">
        <v>795</v>
      </c>
      <c r="J30" s="355" t="s">
        <v>304</v>
      </c>
      <c r="K30" s="355" t="s">
        <v>304</v>
      </c>
      <c r="L30" s="357" t="str">
        <f t="shared" si="0"/>
        <v>NULL</v>
      </c>
      <c r="M30" s="353" t="s">
        <v>795</v>
      </c>
      <c r="N30" s="353" t="s">
        <v>2094</v>
      </c>
      <c r="O30" s="353" t="s">
        <v>2034</v>
      </c>
      <c r="P30" s="355"/>
      <c r="Q30" s="355"/>
      <c r="R30" s="355"/>
      <c r="S30" s="355"/>
      <c r="T30" s="355"/>
      <c r="U30" s="355"/>
      <c r="V30" s="355"/>
      <c r="W30" s="495" t="str">
        <f t="shared" si="1"/>
        <v xml:space="preserve">   cnDatabase.Execute "IF EXISTS (SELECT *FROM GeneralMaster WHERE Code='*01027' OR Name='17.00X24.00') Print 'Exist' ELSE Insert Into GeneralMaster VALUES ('*01027','17.00X24.00','17.00X24.00','1','0','000001',GetDate(),'NULL',NULL,'N','N','NULL')</v>
      </c>
    </row>
    <row r="31" spans="1:23">
      <c r="A31" s="353" t="s">
        <v>2035</v>
      </c>
      <c r="B31" s="353" t="s">
        <v>1207</v>
      </c>
      <c r="C31" s="353" t="s">
        <v>1207</v>
      </c>
      <c r="D31" s="354">
        <v>1</v>
      </c>
      <c r="E31" s="355">
        <v>0</v>
      </c>
      <c r="F31" s="353" t="s">
        <v>135</v>
      </c>
      <c r="G31" s="356" t="s">
        <v>2070</v>
      </c>
      <c r="H31" s="355" t="s">
        <v>795</v>
      </c>
      <c r="I31" s="355" t="s">
        <v>795</v>
      </c>
      <c r="J31" s="355" t="s">
        <v>304</v>
      </c>
      <c r="K31" s="355" t="s">
        <v>304</v>
      </c>
      <c r="L31" s="357" t="str">
        <f t="shared" si="0"/>
        <v>NULL</v>
      </c>
      <c r="M31" s="353" t="s">
        <v>795</v>
      </c>
      <c r="N31" s="353" t="s">
        <v>2095</v>
      </c>
      <c r="O31" s="353" t="s">
        <v>2035</v>
      </c>
      <c r="P31" s="355"/>
      <c r="Q31" s="355"/>
      <c r="R31" s="355"/>
      <c r="S31" s="355"/>
      <c r="T31" s="355"/>
      <c r="U31" s="355"/>
      <c r="V31" s="355"/>
      <c r="W31" s="495" t="str">
        <f t="shared" si="1"/>
        <v xml:space="preserve">   cnDatabase.Execute "IF EXISTS (SELECT *FROM GeneralMaster WHERE Code='*01028' OR Name='18.00X23.00') Print 'Exist' ELSE Insert Into GeneralMaster VALUES ('*01028','18.00X23.00','18.00X23.00','1','0','000001',GetDate(),'NULL',NULL,'N','N','NULL')</v>
      </c>
    </row>
    <row r="32" spans="1:23">
      <c r="A32" s="353" t="s">
        <v>2036</v>
      </c>
      <c r="B32" s="353" t="s">
        <v>1341</v>
      </c>
      <c r="C32" s="353" t="s">
        <v>1341</v>
      </c>
      <c r="D32" s="354">
        <v>1</v>
      </c>
      <c r="E32" s="355">
        <v>0</v>
      </c>
      <c r="F32" s="353" t="s">
        <v>135</v>
      </c>
      <c r="G32" s="356" t="s">
        <v>2070</v>
      </c>
      <c r="H32" s="355" t="s">
        <v>795</v>
      </c>
      <c r="I32" s="355" t="s">
        <v>795</v>
      </c>
      <c r="J32" s="355" t="s">
        <v>304</v>
      </c>
      <c r="K32" s="355" t="s">
        <v>304</v>
      </c>
      <c r="L32" s="357" t="str">
        <f t="shared" si="0"/>
        <v>NULL</v>
      </c>
      <c r="M32" s="353" t="s">
        <v>795</v>
      </c>
      <c r="N32" s="353" t="s">
        <v>2235</v>
      </c>
      <c r="O32" s="353" t="s">
        <v>2036</v>
      </c>
      <c r="P32" s="355"/>
      <c r="Q32" s="355"/>
      <c r="R32" s="355"/>
      <c r="S32" s="355"/>
      <c r="T32" s="355"/>
      <c r="U32" s="355"/>
      <c r="V32" s="355"/>
      <c r="W32" s="495" t="str">
        <f t="shared" si="1"/>
        <v xml:space="preserve">   cnDatabase.Execute "IF EXISTS (SELECT *FROM GeneralMaster WHERE Code='*01029' OR Name='18.00X23.00 (Card)') Print 'Exist' ELSE Insert Into GeneralMaster VALUES ('*01029','18.00X23.00 (Card)','18.00X23.00 (Card)','1','0','000001',GetDate(),'NULL',NULL,'N','N','NULL')</v>
      </c>
    </row>
    <row r="33" spans="1:23" s="133" customFormat="1">
      <c r="A33" s="353" t="s">
        <v>2037</v>
      </c>
      <c r="B33" s="353" t="s">
        <v>1208</v>
      </c>
      <c r="C33" s="353" t="s">
        <v>1208</v>
      </c>
      <c r="D33" s="354">
        <v>1</v>
      </c>
      <c r="E33" s="355">
        <v>0</v>
      </c>
      <c r="F33" s="353" t="s">
        <v>135</v>
      </c>
      <c r="G33" s="356" t="s">
        <v>2070</v>
      </c>
      <c r="H33" s="355" t="s">
        <v>795</v>
      </c>
      <c r="I33" s="355" t="s">
        <v>795</v>
      </c>
      <c r="J33" s="355" t="s">
        <v>304</v>
      </c>
      <c r="K33" s="355" t="s">
        <v>304</v>
      </c>
      <c r="L33" s="357" t="str">
        <f t="shared" si="0"/>
        <v>NULL</v>
      </c>
      <c r="M33" s="353" t="s">
        <v>795</v>
      </c>
      <c r="N33" s="353" t="s">
        <v>2096</v>
      </c>
      <c r="O33" s="353" t="s">
        <v>2037</v>
      </c>
      <c r="P33" s="355"/>
      <c r="Q33" s="355"/>
      <c r="R33" s="355"/>
      <c r="S33" s="355"/>
      <c r="T33" s="355"/>
      <c r="U33" s="355"/>
      <c r="V33" s="355"/>
      <c r="W33" s="495" t="str">
        <f t="shared" si="1"/>
        <v xml:space="preserve">   cnDatabase.Execute "IF EXISTS (SELECT *FROM GeneralMaster WHERE Code='*01030' OR Name='18.00X24.00') Print 'Exist' ELSE Insert Into GeneralMaster VALUES ('*01030','18.00X24.00','18.00X24.00','1','0','000001',GetDate(),'NULL',NULL,'N','N','NULL')</v>
      </c>
    </row>
    <row r="34" spans="1:23" s="133" customFormat="1">
      <c r="A34" s="353" t="s">
        <v>2038</v>
      </c>
      <c r="B34" s="353" t="s">
        <v>1209</v>
      </c>
      <c r="C34" s="353" t="s">
        <v>1209</v>
      </c>
      <c r="D34" s="354">
        <v>1</v>
      </c>
      <c r="E34" s="355">
        <v>0</v>
      </c>
      <c r="F34" s="353" t="s">
        <v>135</v>
      </c>
      <c r="G34" s="356" t="s">
        <v>2070</v>
      </c>
      <c r="H34" s="355" t="s">
        <v>795</v>
      </c>
      <c r="I34" s="355" t="s">
        <v>795</v>
      </c>
      <c r="J34" s="355" t="s">
        <v>304</v>
      </c>
      <c r="K34" s="355" t="s">
        <v>304</v>
      </c>
      <c r="L34" s="357" t="str">
        <f t="shared" si="0"/>
        <v>NULL</v>
      </c>
      <c r="M34" s="353" t="s">
        <v>795</v>
      </c>
      <c r="N34" s="353" t="s">
        <v>2097</v>
      </c>
      <c r="O34" s="353" t="s">
        <v>2038</v>
      </c>
      <c r="P34" s="355"/>
      <c r="Q34" s="355"/>
      <c r="R34" s="355"/>
      <c r="S34" s="355"/>
      <c r="T34" s="355"/>
      <c r="U34" s="355"/>
      <c r="V34" s="355"/>
      <c r="W34" s="495" t="str">
        <f t="shared" si="1"/>
        <v xml:space="preserve">   cnDatabase.Execute "IF EXISTS (SELECT *FROM GeneralMaster WHERE Code='*01031' OR Name='18.00X25.00') Print 'Exist' ELSE Insert Into GeneralMaster VALUES ('*01031','18.00X25.00','18.00X25.00','1','0','000001',GetDate(),'NULL',NULL,'N','N','NULL')</v>
      </c>
    </row>
    <row r="35" spans="1:23" s="133" customFormat="1">
      <c r="A35" s="353" t="s">
        <v>2039</v>
      </c>
      <c r="B35" s="353" t="s">
        <v>1370</v>
      </c>
      <c r="C35" s="353" t="s">
        <v>1370</v>
      </c>
      <c r="D35" s="354">
        <v>1</v>
      </c>
      <c r="E35" s="355">
        <v>0</v>
      </c>
      <c r="F35" s="353" t="s">
        <v>135</v>
      </c>
      <c r="G35" s="356" t="s">
        <v>2070</v>
      </c>
      <c r="H35" s="355" t="s">
        <v>795</v>
      </c>
      <c r="I35" s="355" t="s">
        <v>795</v>
      </c>
      <c r="J35" s="355" t="s">
        <v>304</v>
      </c>
      <c r="K35" s="355" t="s">
        <v>304</v>
      </c>
      <c r="L35" s="357" t="str">
        <f t="shared" si="0"/>
        <v>NULL</v>
      </c>
      <c r="M35" s="353" t="s">
        <v>795</v>
      </c>
      <c r="N35" s="353" t="s">
        <v>2267</v>
      </c>
      <c r="O35" s="353" t="s">
        <v>2039</v>
      </c>
      <c r="P35" s="355"/>
      <c r="Q35" s="355"/>
      <c r="R35" s="355"/>
      <c r="S35" s="355"/>
      <c r="T35" s="355"/>
      <c r="U35" s="355"/>
      <c r="V35" s="355"/>
      <c r="W35" s="495" t="str">
        <f t="shared" si="1"/>
        <v xml:space="preserve">   cnDatabase.Execute "IF EXISTS (SELECT *FROM GeneralMaster WHERE Code='*01032' OR Name='19.00X20.00') Print 'Exist' ELSE Insert Into GeneralMaster VALUES ('*01032','19.00X20.00','19.00X20.00','1','0','000001',GetDate(),'NULL',NULL,'N','N','NULL')</v>
      </c>
    </row>
    <row r="36" spans="1:23" s="133" customFormat="1">
      <c r="A36" s="353" t="s">
        <v>2040</v>
      </c>
      <c r="B36" s="353" t="s">
        <v>1210</v>
      </c>
      <c r="C36" s="353" t="s">
        <v>1210</v>
      </c>
      <c r="D36" s="354">
        <v>1</v>
      </c>
      <c r="E36" s="355">
        <v>0</v>
      </c>
      <c r="F36" s="353" t="s">
        <v>135</v>
      </c>
      <c r="G36" s="356" t="s">
        <v>2070</v>
      </c>
      <c r="H36" s="355" t="s">
        <v>795</v>
      </c>
      <c r="I36" s="355" t="s">
        <v>795</v>
      </c>
      <c r="J36" s="355" t="s">
        <v>304</v>
      </c>
      <c r="K36" s="355" t="s">
        <v>304</v>
      </c>
      <c r="L36" s="357" t="str">
        <f t="shared" si="0"/>
        <v>NULL</v>
      </c>
      <c r="M36" s="353" t="s">
        <v>795</v>
      </c>
      <c r="N36" s="353" t="s">
        <v>2098</v>
      </c>
      <c r="O36" s="353" t="s">
        <v>2040</v>
      </c>
      <c r="P36" s="355"/>
      <c r="Q36" s="355"/>
      <c r="R36" s="355"/>
      <c r="S36" s="355"/>
      <c r="T36" s="355"/>
      <c r="U36" s="355"/>
      <c r="V36" s="355"/>
      <c r="W36" s="495" t="str">
        <f t="shared" si="1"/>
        <v xml:space="preserve">   cnDatabase.Execute "IF EXISTS (SELECT *FROM GeneralMaster WHERE Code='*01033' OR Name='19.00X25.00') Print 'Exist' ELSE Insert Into GeneralMaster VALUES ('*01033','19.00X25.00','19.00X25.00','1','0','000001',GetDate(),'NULL',NULL,'N','N','NULL')</v>
      </c>
    </row>
    <row r="37" spans="1:23">
      <c r="A37" s="353" t="s">
        <v>2041</v>
      </c>
      <c r="B37" s="353" t="s">
        <v>1369</v>
      </c>
      <c r="C37" s="353" t="s">
        <v>1369</v>
      </c>
      <c r="D37" s="354">
        <v>1</v>
      </c>
      <c r="E37" s="355">
        <v>0</v>
      </c>
      <c r="F37" s="353" t="s">
        <v>135</v>
      </c>
      <c r="G37" s="356" t="s">
        <v>2070</v>
      </c>
      <c r="H37" s="355" t="s">
        <v>795</v>
      </c>
      <c r="I37" s="355" t="s">
        <v>795</v>
      </c>
      <c r="J37" s="355" t="s">
        <v>304</v>
      </c>
      <c r="K37" s="355" t="s">
        <v>304</v>
      </c>
      <c r="L37" s="357" t="str">
        <f t="shared" si="0"/>
        <v>NULL</v>
      </c>
      <c r="M37" s="353" t="s">
        <v>795</v>
      </c>
      <c r="N37" s="353" t="s">
        <v>2265</v>
      </c>
      <c r="O37" s="353" t="s">
        <v>2041</v>
      </c>
      <c r="P37" s="355"/>
      <c r="Q37" s="355"/>
      <c r="R37" s="355"/>
      <c r="S37" s="355"/>
      <c r="T37" s="355"/>
      <c r="U37" s="355"/>
      <c r="V37" s="355"/>
      <c r="W37" s="495" t="str">
        <f t="shared" si="1"/>
        <v xml:space="preserve">   cnDatabase.Execute "IF EXISTS (SELECT *FROM GeneralMaster WHERE Code='*01034' OR Name='19.00X38.00') Print 'Exist' ELSE Insert Into GeneralMaster VALUES ('*01034','19.00X38.00','19.00X38.00','1','0','000001',GetDate(),'NULL',NULL,'N','N','NULL')</v>
      </c>
    </row>
    <row r="38" spans="1:23">
      <c r="A38" s="353" t="s">
        <v>2042</v>
      </c>
      <c r="B38" s="353" t="s">
        <v>1390</v>
      </c>
      <c r="C38" s="353" t="s">
        <v>1390</v>
      </c>
      <c r="D38" s="354">
        <v>1</v>
      </c>
      <c r="E38" s="355">
        <v>0</v>
      </c>
      <c r="F38" s="353" t="s">
        <v>135</v>
      </c>
      <c r="G38" s="356" t="s">
        <v>2070</v>
      </c>
      <c r="H38" s="355" t="s">
        <v>795</v>
      </c>
      <c r="I38" s="355" t="s">
        <v>795</v>
      </c>
      <c r="J38" s="355" t="s">
        <v>304</v>
      </c>
      <c r="K38" s="355" t="s">
        <v>304</v>
      </c>
      <c r="L38" s="357" t="str">
        <f t="shared" si="0"/>
        <v>NULL</v>
      </c>
      <c r="M38" s="353" t="s">
        <v>795</v>
      </c>
      <c r="N38" s="353" t="s">
        <v>2290</v>
      </c>
      <c r="O38" s="353" t="s">
        <v>2042</v>
      </c>
      <c r="P38" s="355"/>
      <c r="Q38" s="355"/>
      <c r="R38" s="355"/>
      <c r="S38" s="355"/>
      <c r="T38" s="355"/>
      <c r="U38" s="355"/>
      <c r="V38" s="355"/>
      <c r="W38" s="495" t="str">
        <f t="shared" si="1"/>
        <v xml:space="preserve">   cnDatabase.Execute "IF EXISTS (SELECT *FROM GeneralMaster WHERE Code='*01035' OR Name='20.00X24.00') Print 'Exist' ELSE Insert Into GeneralMaster VALUES ('*01035','20.00X24.00','20.00X24.00','1','0','000001',GetDate(),'NULL',NULL,'N','N','NULL')</v>
      </c>
    </row>
    <row r="39" spans="1:23">
      <c r="A39" s="353" t="s">
        <v>2043</v>
      </c>
      <c r="B39" s="353" t="s">
        <v>1348</v>
      </c>
      <c r="C39" s="353" t="s">
        <v>1348</v>
      </c>
      <c r="D39" s="354">
        <v>1</v>
      </c>
      <c r="E39" s="355">
        <v>0</v>
      </c>
      <c r="F39" s="353" t="s">
        <v>135</v>
      </c>
      <c r="G39" s="356" t="s">
        <v>2070</v>
      </c>
      <c r="H39" s="355" t="s">
        <v>795</v>
      </c>
      <c r="I39" s="355" t="s">
        <v>795</v>
      </c>
      <c r="J39" s="355" t="s">
        <v>304</v>
      </c>
      <c r="K39" s="355" t="s">
        <v>304</v>
      </c>
      <c r="L39" s="357" t="str">
        <f t="shared" si="0"/>
        <v>NULL</v>
      </c>
      <c r="M39" s="353" t="s">
        <v>795</v>
      </c>
      <c r="N39" s="353" t="s">
        <v>2240</v>
      </c>
      <c r="O39" s="353" t="s">
        <v>2043</v>
      </c>
      <c r="P39" s="355"/>
      <c r="Q39" s="355"/>
      <c r="R39" s="355"/>
      <c r="S39" s="355"/>
      <c r="T39" s="355"/>
      <c r="U39" s="355"/>
      <c r="V39" s="355"/>
      <c r="W39" s="495" t="str">
        <f t="shared" si="1"/>
        <v xml:space="preserve">   cnDatabase.Execute "IF EXISTS (SELECT *FROM GeneralMaster WHERE Code='*01036' OR Name='20.00X25.00') Print 'Exist' ELSE Insert Into GeneralMaster VALUES ('*01036','20.00X25.00','20.00X25.00','1','0','000001',GetDate(),'NULL',NULL,'N','N','NULL')</v>
      </c>
    </row>
    <row r="40" spans="1:23">
      <c r="A40" s="353" t="s">
        <v>2044</v>
      </c>
      <c r="B40" s="353" t="s">
        <v>1211</v>
      </c>
      <c r="C40" s="353" t="s">
        <v>1211</v>
      </c>
      <c r="D40" s="354">
        <v>1</v>
      </c>
      <c r="E40" s="355">
        <v>0</v>
      </c>
      <c r="F40" s="353" t="s">
        <v>135</v>
      </c>
      <c r="G40" s="356" t="s">
        <v>2070</v>
      </c>
      <c r="H40" s="355" t="s">
        <v>795</v>
      </c>
      <c r="I40" s="355" t="s">
        <v>795</v>
      </c>
      <c r="J40" s="355" t="s">
        <v>304</v>
      </c>
      <c r="K40" s="355" t="s">
        <v>304</v>
      </c>
      <c r="L40" s="357" t="str">
        <f t="shared" si="0"/>
        <v>NULL</v>
      </c>
      <c r="M40" s="353" t="s">
        <v>795</v>
      </c>
      <c r="N40" s="353" t="s">
        <v>2099</v>
      </c>
      <c r="O40" s="353" t="s">
        <v>2044</v>
      </c>
      <c r="P40" s="355"/>
      <c r="Q40" s="355"/>
      <c r="R40" s="355"/>
      <c r="S40" s="355"/>
      <c r="T40" s="355"/>
      <c r="U40" s="355"/>
      <c r="V40" s="355"/>
      <c r="W40" s="495" t="str">
        <f t="shared" si="1"/>
        <v xml:space="preserve">   cnDatabase.Execute "IF EXISTS (SELECT *FROM GeneralMaster WHERE Code='*01037' OR Name='20.00X26.00') Print 'Exist' ELSE Insert Into GeneralMaster VALUES ('*01037','20.00X26.00','20.00X26.00','1','0','000001',GetDate(),'NULL',NULL,'N','N','NULL')</v>
      </c>
    </row>
    <row r="41" spans="1:23">
      <c r="A41" s="353" t="s">
        <v>2045</v>
      </c>
      <c r="B41" s="353" t="s">
        <v>1212</v>
      </c>
      <c r="C41" s="353" t="s">
        <v>1212</v>
      </c>
      <c r="D41" s="354">
        <v>1</v>
      </c>
      <c r="E41" s="355">
        <v>0</v>
      </c>
      <c r="F41" s="353" t="s">
        <v>135</v>
      </c>
      <c r="G41" s="356" t="s">
        <v>2070</v>
      </c>
      <c r="H41" s="355" t="s">
        <v>795</v>
      </c>
      <c r="I41" s="355" t="s">
        <v>795</v>
      </c>
      <c r="J41" s="355" t="s">
        <v>304</v>
      </c>
      <c r="K41" s="355" t="s">
        <v>304</v>
      </c>
      <c r="L41" s="357" t="str">
        <f t="shared" si="0"/>
        <v>NULL</v>
      </c>
      <c r="M41" s="353" t="s">
        <v>795</v>
      </c>
      <c r="N41" s="353" t="s">
        <v>2100</v>
      </c>
      <c r="O41" s="353" t="s">
        <v>2045</v>
      </c>
      <c r="P41" s="355"/>
      <c r="Q41" s="355"/>
      <c r="R41" s="355"/>
      <c r="S41" s="355"/>
      <c r="T41" s="355"/>
      <c r="U41" s="355"/>
      <c r="V41" s="355"/>
      <c r="W41" s="495" t="str">
        <f t="shared" si="1"/>
        <v xml:space="preserve">   cnDatabase.Execute "IF EXISTS (SELECT *FROM GeneralMaster WHERE Code='*01038' OR Name='20.00X28.00') Print 'Exist' ELSE Insert Into GeneralMaster VALUES ('*01038','20.00X28.00','20.00X28.00','1','0','000001',GetDate(),'NULL',NULL,'N','N','NULL')</v>
      </c>
    </row>
    <row r="42" spans="1:23">
      <c r="A42" s="353" t="s">
        <v>2046</v>
      </c>
      <c r="B42" s="353" t="s">
        <v>1213</v>
      </c>
      <c r="C42" s="353" t="s">
        <v>1213</v>
      </c>
      <c r="D42" s="354">
        <v>1</v>
      </c>
      <c r="E42" s="355">
        <v>0</v>
      </c>
      <c r="F42" s="353" t="s">
        <v>135</v>
      </c>
      <c r="G42" s="356" t="s">
        <v>2070</v>
      </c>
      <c r="H42" s="355" t="s">
        <v>795</v>
      </c>
      <c r="I42" s="355" t="s">
        <v>795</v>
      </c>
      <c r="J42" s="355" t="s">
        <v>304</v>
      </c>
      <c r="K42" s="355" t="s">
        <v>304</v>
      </c>
      <c r="L42" s="357" t="str">
        <f t="shared" si="0"/>
        <v>NULL</v>
      </c>
      <c r="M42" s="353" t="s">
        <v>795</v>
      </c>
      <c r="N42" s="353" t="s">
        <v>2101</v>
      </c>
      <c r="O42" s="353" t="s">
        <v>2046</v>
      </c>
      <c r="P42" s="355"/>
      <c r="Q42" s="355"/>
      <c r="R42" s="355"/>
      <c r="S42" s="355"/>
      <c r="T42" s="355"/>
      <c r="U42" s="355"/>
      <c r="V42" s="355"/>
      <c r="W42" s="495" t="str">
        <f t="shared" si="1"/>
        <v xml:space="preserve">   cnDatabase.Execute "IF EXISTS (SELECT *FROM GeneralMaster WHERE Code='*01039' OR Name='20.00X30.00') Print 'Exist' ELSE Insert Into GeneralMaster VALUES ('*01039','20.00X30.00','20.00X30.00','1','0','000001',GetDate(),'NULL',NULL,'N','N','NULL')</v>
      </c>
    </row>
    <row r="43" spans="1:23">
      <c r="A43" s="353" t="s">
        <v>2047</v>
      </c>
      <c r="B43" s="353" t="s">
        <v>1484</v>
      </c>
      <c r="C43" s="353" t="s">
        <v>1484</v>
      </c>
      <c r="D43" s="354">
        <v>1</v>
      </c>
      <c r="E43" s="355">
        <v>0</v>
      </c>
      <c r="F43" s="353" t="s">
        <v>135</v>
      </c>
      <c r="G43" s="356" t="s">
        <v>2070</v>
      </c>
      <c r="H43" s="355" t="s">
        <v>795</v>
      </c>
      <c r="I43" s="355" t="s">
        <v>795</v>
      </c>
      <c r="J43" s="355" t="s">
        <v>304</v>
      </c>
      <c r="K43" s="355" t="s">
        <v>304</v>
      </c>
      <c r="L43" s="357" t="str">
        <f t="shared" si="0"/>
        <v>NULL</v>
      </c>
      <c r="M43" s="353" t="s">
        <v>795</v>
      </c>
      <c r="N43" s="353" t="s">
        <v>2389</v>
      </c>
      <c r="O43" s="353" t="s">
        <v>2047</v>
      </c>
      <c r="P43" s="355"/>
      <c r="Q43" s="355"/>
      <c r="R43" s="355"/>
      <c r="S43" s="355"/>
      <c r="T43" s="355"/>
      <c r="U43" s="355"/>
      <c r="V43" s="355"/>
      <c r="W43" s="495" t="str">
        <f t="shared" si="1"/>
        <v xml:space="preserve">   cnDatabase.Execute "IF EXISTS (SELECT *FROM GeneralMaster WHERE Code='*01040' OR Name='20.00X30.00(A/P)') Print 'Exist' ELSE Insert Into GeneralMaster VALUES ('*01040','20.00X30.00(A/P)','20.00X30.00(A/P)','1','0','000001',GetDate(),'NULL',NULL,'N','N','NULL')</v>
      </c>
    </row>
    <row r="44" spans="1:23">
      <c r="A44" s="353" t="s">
        <v>2048</v>
      </c>
      <c r="B44" s="353" t="s">
        <v>1483</v>
      </c>
      <c r="C44" s="353" t="s">
        <v>1483</v>
      </c>
      <c r="D44" s="354">
        <v>1</v>
      </c>
      <c r="E44" s="355">
        <v>0</v>
      </c>
      <c r="F44" s="353" t="s">
        <v>135</v>
      </c>
      <c r="G44" s="356" t="s">
        <v>2070</v>
      </c>
      <c r="H44" s="355" t="s">
        <v>795</v>
      </c>
      <c r="I44" s="355" t="s">
        <v>795</v>
      </c>
      <c r="J44" s="355" t="s">
        <v>304</v>
      </c>
      <c r="K44" s="355" t="s">
        <v>304</v>
      </c>
      <c r="L44" s="357" t="str">
        <f t="shared" si="0"/>
        <v>NULL</v>
      </c>
      <c r="M44" s="353" t="s">
        <v>795</v>
      </c>
      <c r="N44" s="353" t="s">
        <v>2388</v>
      </c>
      <c r="O44" s="353" t="s">
        <v>2048</v>
      </c>
      <c r="P44" s="355"/>
      <c r="Q44" s="355"/>
      <c r="R44" s="355"/>
      <c r="S44" s="355"/>
      <c r="T44" s="355"/>
      <c r="U44" s="355"/>
      <c r="V44" s="355"/>
      <c r="W44" s="495" t="str">
        <f t="shared" si="1"/>
        <v xml:space="preserve">   cnDatabase.Execute "IF EXISTS (SELECT *FROM GeneralMaster WHERE Code='*01041' OR Name='20.00X30.00(Card)') Print 'Exist' ELSE Insert Into GeneralMaster VALUES ('*01041','20.00X30.00(Card)','20.00X30.00(Card)','1','0','000001',GetDate(),'NULL',NULL,'N','N','NULL')</v>
      </c>
    </row>
    <row r="45" spans="1:23">
      <c r="A45" s="353" t="s">
        <v>2049</v>
      </c>
      <c r="B45" s="353" t="s">
        <v>1389</v>
      </c>
      <c r="C45" s="353" t="s">
        <v>1389</v>
      </c>
      <c r="D45" s="354">
        <v>1</v>
      </c>
      <c r="E45" s="355">
        <v>0</v>
      </c>
      <c r="F45" s="353" t="s">
        <v>135</v>
      </c>
      <c r="G45" s="356" t="s">
        <v>2070</v>
      </c>
      <c r="H45" s="355" t="s">
        <v>795</v>
      </c>
      <c r="I45" s="355" t="s">
        <v>795</v>
      </c>
      <c r="J45" s="355" t="s">
        <v>304</v>
      </c>
      <c r="K45" s="355" t="s">
        <v>304</v>
      </c>
      <c r="L45" s="357" t="str">
        <f t="shared" si="0"/>
        <v>NULL</v>
      </c>
      <c r="M45" s="353" t="s">
        <v>795</v>
      </c>
      <c r="N45" s="353" t="s">
        <v>2289</v>
      </c>
      <c r="O45" s="353" t="s">
        <v>2049</v>
      </c>
      <c r="P45" s="355"/>
      <c r="Q45" s="355"/>
      <c r="R45" s="355"/>
      <c r="S45" s="355"/>
      <c r="T45" s="355"/>
      <c r="U45" s="355"/>
      <c r="V45" s="355"/>
      <c r="W45" s="495" t="str">
        <f t="shared" si="1"/>
        <v xml:space="preserve">   cnDatabase.Execute "IF EXISTS (SELECT *FROM GeneralMaster WHERE Code='*01042' OR Name='20.00X31.00') Print 'Exist' ELSE Insert Into GeneralMaster VALUES ('*01042','20.00X31.00','20.00X31.00','1','0','000001',GetDate(),'NULL',NULL,'N','N','NULL')</v>
      </c>
    </row>
    <row r="46" spans="1:23">
      <c r="A46" s="353" t="s">
        <v>2050</v>
      </c>
      <c r="B46" s="353" t="s">
        <v>1391</v>
      </c>
      <c r="C46" s="353" t="s">
        <v>1391</v>
      </c>
      <c r="D46" s="354">
        <v>1</v>
      </c>
      <c r="E46" s="355">
        <v>0</v>
      </c>
      <c r="F46" s="353" t="s">
        <v>135</v>
      </c>
      <c r="G46" s="356" t="s">
        <v>2070</v>
      </c>
      <c r="H46" s="355" t="s">
        <v>795</v>
      </c>
      <c r="I46" s="355" t="s">
        <v>795</v>
      </c>
      <c r="J46" s="355" t="s">
        <v>304</v>
      </c>
      <c r="K46" s="355" t="s">
        <v>304</v>
      </c>
      <c r="L46" s="357" t="str">
        <f t="shared" si="0"/>
        <v>NULL</v>
      </c>
      <c r="M46" s="353" t="s">
        <v>795</v>
      </c>
      <c r="N46" s="353" t="s">
        <v>2291</v>
      </c>
      <c r="O46" s="353" t="s">
        <v>2050</v>
      </c>
      <c r="P46" s="355"/>
      <c r="Q46" s="355"/>
      <c r="R46" s="355"/>
      <c r="S46" s="355"/>
      <c r="T46" s="355"/>
      <c r="U46" s="355"/>
      <c r="V46" s="355"/>
      <c r="W46" s="495" t="str">
        <f t="shared" si="1"/>
        <v xml:space="preserve">   cnDatabase.Execute "IF EXISTS (SELECT *FROM GeneralMaster WHERE Code='*01043' OR Name='20.50X24.00') Print 'Exist' ELSE Insert Into GeneralMaster VALUES ('*01043','20.50X24.00','20.50X24.00','1','0','000001',GetDate(),'NULL',NULL,'N','N','NULL')</v>
      </c>
    </row>
    <row r="47" spans="1:23">
      <c r="A47" s="353" t="s">
        <v>2051</v>
      </c>
      <c r="B47" s="353" t="s">
        <v>1388</v>
      </c>
      <c r="C47" s="353" t="s">
        <v>1388</v>
      </c>
      <c r="D47" s="354">
        <v>1</v>
      </c>
      <c r="E47" s="355">
        <v>0</v>
      </c>
      <c r="F47" s="353" t="s">
        <v>135</v>
      </c>
      <c r="G47" s="356" t="s">
        <v>2070</v>
      </c>
      <c r="H47" s="355" t="s">
        <v>795</v>
      </c>
      <c r="I47" s="355" t="s">
        <v>795</v>
      </c>
      <c r="J47" s="355" t="s">
        <v>304</v>
      </c>
      <c r="K47" s="355" t="s">
        <v>304</v>
      </c>
      <c r="L47" s="357" t="str">
        <f t="shared" si="0"/>
        <v>NULL</v>
      </c>
      <c r="M47" s="353" t="s">
        <v>795</v>
      </c>
      <c r="N47" s="353" t="s">
        <v>2288</v>
      </c>
      <c r="O47" s="353" t="s">
        <v>2051</v>
      </c>
      <c r="P47" s="355"/>
      <c r="Q47" s="355"/>
      <c r="R47" s="355"/>
      <c r="S47" s="355"/>
      <c r="T47" s="355"/>
      <c r="U47" s="355"/>
      <c r="V47" s="355"/>
      <c r="W47" s="495" t="str">
        <f t="shared" si="1"/>
        <v xml:space="preserve">   cnDatabase.Execute "IF EXISTS (SELECT *FROM GeneralMaster WHERE Code='*01044' OR Name='20.50X31.00') Print 'Exist' ELSE Insert Into GeneralMaster VALUES ('*01044','20.50X31.00','20.50X31.00','1','0','000001',GetDate(),'NULL',NULL,'N','N','NULL')</v>
      </c>
    </row>
    <row r="48" spans="1:23">
      <c r="A48" s="353" t="s">
        <v>2052</v>
      </c>
      <c r="B48" s="353" t="s">
        <v>2083</v>
      </c>
      <c r="C48" s="353" t="s">
        <v>2083</v>
      </c>
      <c r="D48" s="354">
        <v>1</v>
      </c>
      <c r="E48" s="355">
        <v>0</v>
      </c>
      <c r="F48" s="353" t="s">
        <v>135</v>
      </c>
      <c r="G48" s="356" t="s">
        <v>2070</v>
      </c>
      <c r="H48" s="355" t="s">
        <v>795</v>
      </c>
      <c r="I48" s="355" t="s">
        <v>795</v>
      </c>
      <c r="J48" s="355" t="s">
        <v>304</v>
      </c>
      <c r="K48" s="355" t="s">
        <v>304</v>
      </c>
      <c r="L48" s="357" t="str">
        <f t="shared" si="0"/>
        <v>NULL</v>
      </c>
      <c r="M48" s="353" t="s">
        <v>795</v>
      </c>
      <c r="N48" s="353" t="s">
        <v>2429</v>
      </c>
      <c r="O48" s="353" t="s">
        <v>2052</v>
      </c>
      <c r="P48" s="355"/>
      <c r="Q48" s="355"/>
      <c r="R48" s="355"/>
      <c r="S48" s="355"/>
      <c r="T48" s="355"/>
      <c r="U48" s="355"/>
      <c r="V48" s="355"/>
      <c r="W48" s="495" t="str">
        <f t="shared" si="1"/>
        <v xml:space="preserve">   cnDatabase.Execute "IF EXISTS (SELECT *FROM GeneralMaster WHERE Code='*01045' OR Name='21.00X29.70 (A4)') Print 'Exist' ELSE Insert Into GeneralMaster VALUES ('*01045','21.00X29.70 (A4)','21.00X29.70 (A4)','1','0','000001',GetDate(),'NULL',NULL,'N','N','NULL')</v>
      </c>
    </row>
    <row r="49" spans="1:23">
      <c r="A49" s="353" t="s">
        <v>2053</v>
      </c>
      <c r="B49" s="353" t="s">
        <v>1214</v>
      </c>
      <c r="C49" s="353" t="s">
        <v>1214</v>
      </c>
      <c r="D49" s="354">
        <v>1</v>
      </c>
      <c r="E49" s="355">
        <v>0</v>
      </c>
      <c r="F49" s="353" t="s">
        <v>135</v>
      </c>
      <c r="G49" s="356" t="s">
        <v>2070</v>
      </c>
      <c r="H49" s="355" t="s">
        <v>795</v>
      </c>
      <c r="I49" s="355" t="s">
        <v>795</v>
      </c>
      <c r="J49" s="355" t="s">
        <v>304</v>
      </c>
      <c r="K49" s="355" t="s">
        <v>304</v>
      </c>
      <c r="L49" s="357" t="str">
        <f t="shared" si="0"/>
        <v>NULL</v>
      </c>
      <c r="M49" s="353" t="s">
        <v>795</v>
      </c>
      <c r="N49" s="353" t="s">
        <v>2102</v>
      </c>
      <c r="O49" s="353" t="s">
        <v>2053</v>
      </c>
      <c r="P49" s="355"/>
      <c r="Q49" s="355"/>
      <c r="R49" s="355"/>
      <c r="S49" s="355"/>
      <c r="T49" s="355"/>
      <c r="U49" s="355"/>
      <c r="V49" s="355"/>
      <c r="W49" s="495" t="str">
        <f t="shared" si="1"/>
        <v xml:space="preserve">   cnDatabase.Execute "IF EXISTS (SELECT *FROM GeneralMaster WHERE Code='*01046' OR Name='21.00X30.00') Print 'Exist' ELSE Insert Into GeneralMaster VALUES ('*01046','21.00X30.00','21.00X30.00','1','0','000001',GetDate(),'NULL',NULL,'N','N','NULL')</v>
      </c>
    </row>
    <row r="50" spans="1:23">
      <c r="A50" s="353" t="s">
        <v>2054</v>
      </c>
      <c r="B50" s="353" t="s">
        <v>1347</v>
      </c>
      <c r="C50" s="353" t="s">
        <v>1347</v>
      </c>
      <c r="D50" s="354">
        <v>1</v>
      </c>
      <c r="E50" s="355">
        <v>0</v>
      </c>
      <c r="F50" s="353" t="s">
        <v>135</v>
      </c>
      <c r="G50" s="356" t="s">
        <v>2070</v>
      </c>
      <c r="H50" s="355" t="s">
        <v>795</v>
      </c>
      <c r="I50" s="355" t="s">
        <v>795</v>
      </c>
      <c r="J50" s="355" t="s">
        <v>304</v>
      </c>
      <c r="K50" s="355" t="s">
        <v>304</v>
      </c>
      <c r="L50" s="357" t="str">
        <f t="shared" si="0"/>
        <v>NULL</v>
      </c>
      <c r="M50" s="353" t="s">
        <v>795</v>
      </c>
      <c r="N50" s="353" t="s">
        <v>2239</v>
      </c>
      <c r="O50" s="353" t="s">
        <v>2054</v>
      </c>
      <c r="P50" s="355"/>
      <c r="Q50" s="355"/>
      <c r="R50" s="355"/>
      <c r="S50" s="355"/>
      <c r="T50" s="355"/>
      <c r="U50" s="355"/>
      <c r="V50" s="355"/>
      <c r="W50" s="495" t="str">
        <f t="shared" si="1"/>
        <v xml:space="preserve">   cnDatabase.Execute "IF EXISTS (SELECT *FROM GeneralMaster WHERE Code='*01047' OR Name='21.00X30.00(CARD)') Print 'Exist' ELSE Insert Into GeneralMaster VALUES ('*01047','21.00X30.00(CARD)','21.00X30.00(CARD)','1','0','000001',GetDate(),'NULL',NULL,'N','N','NULL')</v>
      </c>
    </row>
    <row r="51" spans="1:23">
      <c r="A51" s="353" t="s">
        <v>2055</v>
      </c>
      <c r="B51" s="353" t="s">
        <v>1215</v>
      </c>
      <c r="C51" s="353" t="s">
        <v>1215</v>
      </c>
      <c r="D51" s="354">
        <v>1</v>
      </c>
      <c r="E51" s="355">
        <v>0</v>
      </c>
      <c r="F51" s="353" t="s">
        <v>135</v>
      </c>
      <c r="G51" s="356" t="s">
        <v>2070</v>
      </c>
      <c r="H51" s="355" t="s">
        <v>795</v>
      </c>
      <c r="I51" s="355" t="s">
        <v>795</v>
      </c>
      <c r="J51" s="355" t="s">
        <v>304</v>
      </c>
      <c r="K51" s="355" t="s">
        <v>304</v>
      </c>
      <c r="L51" s="357" t="str">
        <f t="shared" si="0"/>
        <v>NULL</v>
      </c>
      <c r="M51" s="353" t="s">
        <v>795</v>
      </c>
      <c r="N51" s="353" t="s">
        <v>2103</v>
      </c>
      <c r="O51" s="353" t="s">
        <v>2055</v>
      </c>
      <c r="P51" s="355"/>
      <c r="Q51" s="355"/>
      <c r="R51" s="355"/>
      <c r="S51" s="355"/>
      <c r="T51" s="355"/>
      <c r="U51" s="355"/>
      <c r="V51" s="355"/>
      <c r="W51" s="495" t="str">
        <f t="shared" si="1"/>
        <v xml:space="preserve">   cnDatabase.Execute "IF EXISTS (SELECT *FROM GeneralMaster WHERE Code='*01048' OR Name='21.00X31.00') Print 'Exist' ELSE Insert Into GeneralMaster VALUES ('*01048','21.00X31.00','21.00X31.00','1','0','000001',GetDate(),'NULL',NULL,'N','N','NULL')</v>
      </c>
    </row>
    <row r="52" spans="1:23">
      <c r="A52" s="353" t="s">
        <v>2056</v>
      </c>
      <c r="B52" s="353" t="s">
        <v>1377</v>
      </c>
      <c r="C52" s="353" t="s">
        <v>1377</v>
      </c>
      <c r="D52" s="354">
        <v>1</v>
      </c>
      <c r="E52" s="355">
        <v>0</v>
      </c>
      <c r="F52" s="353" t="s">
        <v>135</v>
      </c>
      <c r="G52" s="356" t="s">
        <v>2070</v>
      </c>
      <c r="H52" s="355" t="s">
        <v>795</v>
      </c>
      <c r="I52" s="355" t="s">
        <v>795</v>
      </c>
      <c r="J52" s="355" t="s">
        <v>304</v>
      </c>
      <c r="K52" s="355" t="s">
        <v>304</v>
      </c>
      <c r="L52" s="357" t="str">
        <f t="shared" si="0"/>
        <v>NULL</v>
      </c>
      <c r="M52" s="353" t="s">
        <v>795</v>
      </c>
      <c r="N52" s="353" t="s">
        <v>2277</v>
      </c>
      <c r="O52" s="353" t="s">
        <v>2056</v>
      </c>
      <c r="P52" s="355"/>
      <c r="Q52" s="355"/>
      <c r="R52" s="355"/>
      <c r="S52" s="355"/>
      <c r="T52" s="355"/>
      <c r="U52" s="355"/>
      <c r="V52" s="355"/>
      <c r="W52" s="495" t="str">
        <f t="shared" si="1"/>
        <v xml:space="preserve">   cnDatabase.Execute "IF EXISTS (SELECT *FROM GeneralMaster WHERE Code='*01049' OR Name='21.00X32.00') Print 'Exist' ELSE Insert Into GeneralMaster VALUES ('*01049','21.00X32.00','21.00X32.00','1','0','000001',GetDate(),'NULL',NULL,'N','N','NULL')</v>
      </c>
    </row>
    <row r="53" spans="1:23">
      <c r="A53" s="353" t="s">
        <v>2057</v>
      </c>
      <c r="B53" s="353" t="s">
        <v>1216</v>
      </c>
      <c r="C53" s="353" t="s">
        <v>1216</v>
      </c>
      <c r="D53" s="354">
        <v>1</v>
      </c>
      <c r="E53" s="355">
        <v>0</v>
      </c>
      <c r="F53" s="353" t="s">
        <v>135</v>
      </c>
      <c r="G53" s="356" t="s">
        <v>2070</v>
      </c>
      <c r="H53" s="355" t="s">
        <v>795</v>
      </c>
      <c r="I53" s="355" t="s">
        <v>795</v>
      </c>
      <c r="J53" s="355" t="s">
        <v>304</v>
      </c>
      <c r="K53" s="355" t="s">
        <v>304</v>
      </c>
      <c r="L53" s="357" t="str">
        <f t="shared" si="0"/>
        <v>NULL</v>
      </c>
      <c r="M53" s="353" t="s">
        <v>795</v>
      </c>
      <c r="N53" s="353" t="s">
        <v>2104</v>
      </c>
      <c r="O53" s="353" t="s">
        <v>2057</v>
      </c>
      <c r="P53" s="355"/>
      <c r="Q53" s="355"/>
      <c r="R53" s="355"/>
      <c r="S53" s="355"/>
      <c r="T53" s="355"/>
      <c r="U53" s="355"/>
      <c r="V53" s="355"/>
      <c r="W53" s="495" t="str">
        <f t="shared" si="1"/>
        <v xml:space="preserve">   cnDatabase.Execute "IF EXISTS (SELECT *FROM GeneralMaster WHERE Code='*01050' OR Name='21.00X33.00') Print 'Exist' ELSE Insert Into GeneralMaster VALUES ('*01050','21.00X33.00','21.00X33.00','1','0','000001',GetDate(),'NULL',NULL,'N','N','NULL')</v>
      </c>
    </row>
    <row r="54" spans="1:23">
      <c r="A54" s="353" t="s">
        <v>2058</v>
      </c>
      <c r="B54" s="353" t="s">
        <v>1217</v>
      </c>
      <c r="C54" s="353" t="s">
        <v>1217</v>
      </c>
      <c r="D54" s="354">
        <v>1</v>
      </c>
      <c r="E54" s="355">
        <v>0</v>
      </c>
      <c r="F54" s="353" t="s">
        <v>135</v>
      </c>
      <c r="G54" s="356" t="s">
        <v>2070</v>
      </c>
      <c r="H54" s="355" t="s">
        <v>795</v>
      </c>
      <c r="I54" s="355" t="s">
        <v>795</v>
      </c>
      <c r="J54" s="355" t="s">
        <v>304</v>
      </c>
      <c r="K54" s="355" t="s">
        <v>304</v>
      </c>
      <c r="L54" s="357" t="str">
        <f t="shared" si="0"/>
        <v>NULL</v>
      </c>
      <c r="M54" s="353" t="s">
        <v>795</v>
      </c>
      <c r="N54" s="353" t="s">
        <v>2105</v>
      </c>
      <c r="O54" s="353" t="s">
        <v>2058</v>
      </c>
      <c r="P54" s="355"/>
      <c r="Q54" s="355"/>
      <c r="R54" s="355"/>
      <c r="S54" s="355"/>
      <c r="T54" s="355"/>
      <c r="U54" s="355"/>
      <c r="V54" s="355"/>
      <c r="W54" s="495" t="str">
        <f t="shared" si="1"/>
        <v xml:space="preserve">   cnDatabase.Execute "IF EXISTS (SELECT *FROM GeneralMaster WHERE Code='*01051' OR Name='21.00X34.00') Print 'Exist' ELSE Insert Into GeneralMaster VALUES ('*01051','21.00X34.00','21.00X34.00','1','0','000001',GetDate(),'NULL',NULL,'N','N','NULL')</v>
      </c>
    </row>
    <row r="55" spans="1:23">
      <c r="A55" s="353" t="s">
        <v>2059</v>
      </c>
      <c r="B55" s="353" t="s">
        <v>1456</v>
      </c>
      <c r="C55" s="353" t="s">
        <v>1456</v>
      </c>
      <c r="D55" s="354">
        <v>1</v>
      </c>
      <c r="E55" s="355">
        <v>0</v>
      </c>
      <c r="F55" s="353" t="s">
        <v>135</v>
      </c>
      <c r="G55" s="356" t="s">
        <v>2070</v>
      </c>
      <c r="H55" s="355" t="s">
        <v>795</v>
      </c>
      <c r="I55" s="355" t="s">
        <v>795</v>
      </c>
      <c r="J55" s="355" t="s">
        <v>304</v>
      </c>
      <c r="K55" s="355" t="s">
        <v>304</v>
      </c>
      <c r="L55" s="357" t="str">
        <f t="shared" si="0"/>
        <v>NULL</v>
      </c>
      <c r="M55" s="353" t="s">
        <v>795</v>
      </c>
      <c r="N55" s="353" t="s">
        <v>2361</v>
      </c>
      <c r="O55" s="353" t="s">
        <v>2059</v>
      </c>
      <c r="P55" s="355"/>
      <c r="Q55" s="355"/>
      <c r="R55" s="355"/>
      <c r="S55" s="355"/>
      <c r="T55" s="355"/>
      <c r="U55" s="355"/>
      <c r="V55" s="355"/>
      <c r="W55" s="495" t="str">
        <f t="shared" si="1"/>
        <v xml:space="preserve">   cnDatabase.Execute "IF EXISTS (SELECT *FROM GeneralMaster WHERE Code='*01052' OR Name='21.00X35.00') Print 'Exist' ELSE Insert Into GeneralMaster VALUES ('*01052','21.00X35.00','21.00X35.00','1','0','000001',GetDate(),'NULL',NULL,'N','N','NULL')</v>
      </c>
    </row>
    <row r="56" spans="1:23">
      <c r="A56" s="353" t="s">
        <v>2060</v>
      </c>
      <c r="B56" s="353" t="s">
        <v>1413</v>
      </c>
      <c r="C56" s="353" t="s">
        <v>1413</v>
      </c>
      <c r="D56" s="354">
        <v>1</v>
      </c>
      <c r="E56" s="355">
        <v>0</v>
      </c>
      <c r="F56" s="353" t="s">
        <v>135</v>
      </c>
      <c r="G56" s="356" t="s">
        <v>2070</v>
      </c>
      <c r="H56" s="355" t="s">
        <v>795</v>
      </c>
      <c r="I56" s="355" t="s">
        <v>795</v>
      </c>
      <c r="J56" s="355" t="s">
        <v>304</v>
      </c>
      <c r="K56" s="355" t="s">
        <v>304</v>
      </c>
      <c r="L56" s="357" t="str">
        <f t="shared" si="0"/>
        <v>NULL</v>
      </c>
      <c r="M56" s="353" t="s">
        <v>795</v>
      </c>
      <c r="N56" s="353" t="s">
        <v>2314</v>
      </c>
      <c r="O56" s="353" t="s">
        <v>2060</v>
      </c>
      <c r="P56" s="355"/>
      <c r="Q56" s="355"/>
      <c r="R56" s="355"/>
      <c r="S56" s="355"/>
      <c r="T56" s="355"/>
      <c r="U56" s="355"/>
      <c r="V56" s="355"/>
      <c r="W56" s="495" t="str">
        <f t="shared" si="1"/>
        <v xml:space="preserve">   cnDatabase.Execute "IF EXISTS (SELECT *FROM GeneralMaster WHERE Code='*01053' OR Name='21.50X28.50') Print 'Exist' ELSE Insert Into GeneralMaster VALUES ('*01053','21.50X28.50','21.50X28.50','1','0','000001',GetDate(),'NULL',NULL,'N','N','NULL')</v>
      </c>
    </row>
    <row r="57" spans="1:23">
      <c r="A57" s="353" t="s">
        <v>2061</v>
      </c>
      <c r="B57" s="353" t="s">
        <v>1218</v>
      </c>
      <c r="C57" s="353" t="s">
        <v>1218</v>
      </c>
      <c r="D57" s="354">
        <v>1</v>
      </c>
      <c r="E57" s="355">
        <v>0</v>
      </c>
      <c r="F57" s="353" t="s">
        <v>135</v>
      </c>
      <c r="G57" s="356" t="s">
        <v>2070</v>
      </c>
      <c r="H57" s="355" t="s">
        <v>795</v>
      </c>
      <c r="I57" s="355" t="s">
        <v>795</v>
      </c>
      <c r="J57" s="355" t="s">
        <v>304</v>
      </c>
      <c r="K57" s="355" t="s">
        <v>304</v>
      </c>
      <c r="L57" s="357" t="str">
        <f t="shared" si="0"/>
        <v>NULL</v>
      </c>
      <c r="M57" s="353" t="s">
        <v>795</v>
      </c>
      <c r="N57" s="353" t="s">
        <v>2106</v>
      </c>
      <c r="O57" s="353" t="s">
        <v>2061</v>
      </c>
      <c r="P57" s="355"/>
      <c r="Q57" s="355"/>
      <c r="R57" s="355"/>
      <c r="S57" s="355"/>
      <c r="T57" s="355"/>
      <c r="U57" s="355"/>
      <c r="V57" s="355"/>
      <c r="W57" s="495" t="str">
        <f t="shared" si="1"/>
        <v xml:space="preserve">   cnDatabase.Execute "IF EXISTS (SELECT *FROM GeneralMaster WHERE Code='*01054' OR Name='22.00X28.00') Print 'Exist' ELSE Insert Into GeneralMaster VALUES ('*01054','22.00X28.00','22.00X28.00','1','0','000001',GetDate(),'NULL',NULL,'N','N','NULL')</v>
      </c>
    </row>
    <row r="58" spans="1:23">
      <c r="A58" s="353" t="s">
        <v>2062</v>
      </c>
      <c r="B58" s="353" t="s">
        <v>1219</v>
      </c>
      <c r="C58" s="353" t="s">
        <v>1219</v>
      </c>
      <c r="D58" s="354">
        <v>1</v>
      </c>
      <c r="E58" s="355">
        <v>0</v>
      </c>
      <c r="F58" s="353" t="s">
        <v>135</v>
      </c>
      <c r="G58" s="356" t="s">
        <v>2070</v>
      </c>
      <c r="H58" s="355" t="s">
        <v>795</v>
      </c>
      <c r="I58" s="355" t="s">
        <v>795</v>
      </c>
      <c r="J58" s="355" t="s">
        <v>304</v>
      </c>
      <c r="K58" s="355" t="s">
        <v>304</v>
      </c>
      <c r="L58" s="357" t="str">
        <f t="shared" si="0"/>
        <v>NULL</v>
      </c>
      <c r="M58" s="353" t="s">
        <v>795</v>
      </c>
      <c r="N58" s="353" t="s">
        <v>2107</v>
      </c>
      <c r="O58" s="353" t="s">
        <v>2062</v>
      </c>
      <c r="P58" s="355"/>
      <c r="Q58" s="355"/>
      <c r="R58" s="355"/>
      <c r="S58" s="355"/>
      <c r="T58" s="355"/>
      <c r="U58" s="355"/>
      <c r="V58" s="355"/>
      <c r="W58" s="495" t="str">
        <f t="shared" si="1"/>
        <v xml:space="preserve">   cnDatabase.Execute "IF EXISTS (SELECT *FROM GeneralMaster WHERE Code='*01055' OR Name='22.00X32.00') Print 'Exist' ELSE Insert Into GeneralMaster VALUES ('*01055','22.00X32.00','22.00X32.00','1','0','000001',GetDate(),'NULL',NULL,'N','N','NULL')</v>
      </c>
    </row>
    <row r="59" spans="1:23">
      <c r="A59" s="353" t="s">
        <v>2063</v>
      </c>
      <c r="B59" s="353" t="s">
        <v>1220</v>
      </c>
      <c r="C59" s="353" t="s">
        <v>1220</v>
      </c>
      <c r="D59" s="354">
        <v>1</v>
      </c>
      <c r="E59" s="355">
        <v>0</v>
      </c>
      <c r="F59" s="353" t="s">
        <v>135</v>
      </c>
      <c r="G59" s="356" t="s">
        <v>2070</v>
      </c>
      <c r="H59" s="355" t="s">
        <v>795</v>
      </c>
      <c r="I59" s="355" t="s">
        <v>795</v>
      </c>
      <c r="J59" s="355" t="s">
        <v>304</v>
      </c>
      <c r="K59" s="355" t="s">
        <v>304</v>
      </c>
      <c r="L59" s="357" t="str">
        <f t="shared" si="0"/>
        <v>NULL</v>
      </c>
      <c r="M59" s="353" t="s">
        <v>795</v>
      </c>
      <c r="N59" s="353" t="s">
        <v>2108</v>
      </c>
      <c r="O59" s="353" t="s">
        <v>2063</v>
      </c>
      <c r="P59" s="355"/>
      <c r="Q59" s="355"/>
      <c r="R59" s="355"/>
      <c r="S59" s="355"/>
      <c r="T59" s="355"/>
      <c r="U59" s="355"/>
      <c r="V59" s="355"/>
      <c r="W59" s="495" t="str">
        <f t="shared" si="1"/>
        <v xml:space="preserve">   cnDatabase.Execute "IF EXISTS (SELECT *FROM GeneralMaster WHERE Code='*01056' OR Name='22.00X34.00') Print 'Exist' ELSE Insert Into GeneralMaster VALUES ('*01056','22.00X34.00','22.00X34.00','1','0','000001',GetDate(),'NULL',NULL,'N','N','NULL')</v>
      </c>
    </row>
    <row r="60" spans="1:23">
      <c r="A60" s="353" t="s">
        <v>2434</v>
      </c>
      <c r="B60" s="353" t="s">
        <v>1490</v>
      </c>
      <c r="C60" s="353" t="s">
        <v>1490</v>
      </c>
      <c r="D60" s="354">
        <v>1</v>
      </c>
      <c r="E60" s="355">
        <v>0</v>
      </c>
      <c r="F60" s="353" t="s">
        <v>135</v>
      </c>
      <c r="G60" s="356" t="s">
        <v>2070</v>
      </c>
      <c r="H60" s="355" t="s">
        <v>795</v>
      </c>
      <c r="I60" s="355" t="s">
        <v>795</v>
      </c>
      <c r="J60" s="355" t="s">
        <v>304</v>
      </c>
      <c r="K60" s="355" t="s">
        <v>304</v>
      </c>
      <c r="L60" s="357" t="str">
        <f t="shared" si="0"/>
        <v>NULL</v>
      </c>
      <c r="M60" s="353" t="s">
        <v>795</v>
      </c>
      <c r="N60" s="353" t="s">
        <v>2393</v>
      </c>
      <c r="O60" s="353" t="s">
        <v>2434</v>
      </c>
      <c r="P60" s="355"/>
      <c r="Q60" s="355"/>
      <c r="R60" s="355"/>
      <c r="S60" s="355"/>
      <c r="T60" s="355"/>
      <c r="U60" s="355"/>
      <c r="V60" s="355"/>
      <c r="W60" s="495" t="str">
        <f t="shared" si="1"/>
        <v xml:space="preserve">   cnDatabase.Execute "IF EXISTS (SELECT *FROM GeneralMaster WHERE Code='*01057' OR Name='23.00X30.00') Print 'Exist' ELSE Insert Into GeneralMaster VALUES ('*01057','23.00X30.00','23.00X30.00','1','0','000001',GetDate(),'NULL',NULL,'N','N','NULL')</v>
      </c>
    </row>
    <row r="61" spans="1:23">
      <c r="A61" s="353" t="s">
        <v>2435</v>
      </c>
      <c r="B61" s="353" t="s">
        <v>1221</v>
      </c>
      <c r="C61" s="353" t="s">
        <v>1221</v>
      </c>
      <c r="D61" s="354">
        <v>1</v>
      </c>
      <c r="E61" s="355">
        <v>0</v>
      </c>
      <c r="F61" s="353" t="s">
        <v>135</v>
      </c>
      <c r="G61" s="356" t="s">
        <v>2070</v>
      </c>
      <c r="H61" s="355" t="s">
        <v>795</v>
      </c>
      <c r="I61" s="355" t="s">
        <v>795</v>
      </c>
      <c r="J61" s="355" t="s">
        <v>304</v>
      </c>
      <c r="K61" s="355" t="s">
        <v>304</v>
      </c>
      <c r="L61" s="357" t="str">
        <f t="shared" si="0"/>
        <v>NULL</v>
      </c>
      <c r="M61" s="353" t="s">
        <v>795</v>
      </c>
      <c r="N61" s="353" t="s">
        <v>2109</v>
      </c>
      <c r="O61" s="353" t="s">
        <v>2435</v>
      </c>
      <c r="P61" s="355"/>
      <c r="Q61" s="355"/>
      <c r="R61" s="355"/>
      <c r="S61" s="355"/>
      <c r="T61" s="355"/>
      <c r="U61" s="355"/>
      <c r="V61" s="355"/>
      <c r="W61" s="495" t="str">
        <f t="shared" si="1"/>
        <v xml:space="preserve">   cnDatabase.Execute "IF EXISTS (SELECT *FROM GeneralMaster WHERE Code='*01058' OR Name='23.00X33.00') Print 'Exist' ELSE Insert Into GeneralMaster VALUES ('*01058','23.00X33.00','23.00X33.00','1','0','000001',GetDate(),'NULL',NULL,'N','N','NULL')</v>
      </c>
    </row>
    <row r="62" spans="1:23">
      <c r="A62" s="353" t="s">
        <v>2436</v>
      </c>
      <c r="B62" s="353" t="s">
        <v>1351</v>
      </c>
      <c r="C62" s="353" t="s">
        <v>1351</v>
      </c>
      <c r="D62" s="354">
        <v>1</v>
      </c>
      <c r="E62" s="355">
        <v>0</v>
      </c>
      <c r="F62" s="353" t="s">
        <v>135</v>
      </c>
      <c r="G62" s="356" t="s">
        <v>2070</v>
      </c>
      <c r="H62" s="355" t="s">
        <v>795</v>
      </c>
      <c r="I62" s="355" t="s">
        <v>795</v>
      </c>
      <c r="J62" s="355" t="s">
        <v>304</v>
      </c>
      <c r="K62" s="355" t="s">
        <v>304</v>
      </c>
      <c r="L62" s="357" t="str">
        <f t="shared" si="0"/>
        <v>NULL</v>
      </c>
      <c r="M62" s="353" t="s">
        <v>795</v>
      </c>
      <c r="N62" s="353" t="s">
        <v>2244</v>
      </c>
      <c r="O62" s="353" t="s">
        <v>2436</v>
      </c>
      <c r="P62" s="355"/>
      <c r="Q62" s="355"/>
      <c r="R62" s="355"/>
      <c r="S62" s="355"/>
      <c r="T62" s="355"/>
      <c r="U62" s="355"/>
      <c r="V62" s="355"/>
      <c r="W62" s="495" t="str">
        <f t="shared" si="1"/>
        <v xml:space="preserve">   cnDatabase.Execute "IF EXISTS (SELECT *FROM GeneralMaster WHERE Code='*01059' OR Name='23.00X35.00') Print 'Exist' ELSE Insert Into GeneralMaster VALUES ('*01059','23.00X35.00','23.00X35.00','1','0','000001',GetDate(),'NULL',NULL,'N','N','NULL')</v>
      </c>
    </row>
    <row r="63" spans="1:23">
      <c r="A63" s="353" t="s">
        <v>2437</v>
      </c>
      <c r="B63" s="353" t="s">
        <v>1222</v>
      </c>
      <c r="C63" s="353" t="s">
        <v>1222</v>
      </c>
      <c r="D63" s="354">
        <v>1</v>
      </c>
      <c r="E63" s="355">
        <v>0</v>
      </c>
      <c r="F63" s="353" t="s">
        <v>135</v>
      </c>
      <c r="G63" s="356" t="s">
        <v>2070</v>
      </c>
      <c r="H63" s="355" t="s">
        <v>795</v>
      </c>
      <c r="I63" s="355" t="s">
        <v>795</v>
      </c>
      <c r="J63" s="355" t="s">
        <v>304</v>
      </c>
      <c r="K63" s="355" t="s">
        <v>304</v>
      </c>
      <c r="L63" s="357" t="str">
        <f t="shared" si="0"/>
        <v>NULL</v>
      </c>
      <c r="M63" s="353" t="s">
        <v>795</v>
      </c>
      <c r="N63" s="353" t="s">
        <v>2110</v>
      </c>
      <c r="O63" s="353" t="s">
        <v>2437</v>
      </c>
      <c r="P63" s="355"/>
      <c r="Q63" s="355"/>
      <c r="R63" s="355"/>
      <c r="S63" s="355"/>
      <c r="T63" s="355"/>
      <c r="U63" s="355"/>
      <c r="V63" s="355"/>
      <c r="W63" s="495" t="str">
        <f t="shared" si="1"/>
        <v xml:space="preserve">   cnDatabase.Execute "IF EXISTS (SELECT *FROM GeneralMaster WHERE Code='*01060' OR Name='23.00X36.00') Print 'Exist' ELSE Insert Into GeneralMaster VALUES ('*01060','23.00X36.00','23.00X36.00','1','0','000001',GetDate(),'NULL',NULL,'N','N','NULL')</v>
      </c>
    </row>
    <row r="64" spans="1:23">
      <c r="A64" s="353" t="s">
        <v>2438</v>
      </c>
      <c r="B64" s="353" t="s">
        <v>1340</v>
      </c>
      <c r="C64" s="353" t="s">
        <v>1340</v>
      </c>
      <c r="D64" s="354">
        <v>1</v>
      </c>
      <c r="E64" s="355">
        <v>0</v>
      </c>
      <c r="F64" s="353" t="s">
        <v>135</v>
      </c>
      <c r="G64" s="356" t="s">
        <v>2070</v>
      </c>
      <c r="H64" s="355" t="s">
        <v>795</v>
      </c>
      <c r="I64" s="355" t="s">
        <v>795</v>
      </c>
      <c r="J64" s="355" t="s">
        <v>304</v>
      </c>
      <c r="K64" s="355" t="s">
        <v>304</v>
      </c>
      <c r="L64" s="357" t="str">
        <f t="shared" si="0"/>
        <v>NULL</v>
      </c>
      <c r="M64" s="353" t="s">
        <v>795</v>
      </c>
      <c r="N64" s="353" t="s">
        <v>2234</v>
      </c>
      <c r="O64" s="353" t="s">
        <v>2438</v>
      </c>
      <c r="P64" s="355"/>
      <c r="Q64" s="355"/>
      <c r="R64" s="355"/>
      <c r="S64" s="355"/>
      <c r="T64" s="355"/>
      <c r="U64" s="355"/>
      <c r="V64" s="355"/>
      <c r="W64" s="495" t="str">
        <f t="shared" si="1"/>
        <v xml:space="preserve">   cnDatabase.Execute "IF EXISTS (SELECT *FROM GeneralMaster WHERE Code='*01061' OR Name='23.00X36.00(A/P)') Print 'Exist' ELSE Insert Into GeneralMaster VALUES ('*01061','23.00X36.00(A/P)','23.00X36.00(A/P)','1','0','000001',GetDate(),'NULL',NULL,'N','N','NULL')</v>
      </c>
    </row>
    <row r="65" spans="1:23">
      <c r="A65" s="353" t="s">
        <v>2439</v>
      </c>
      <c r="B65" s="353" t="s">
        <v>1479</v>
      </c>
      <c r="C65" s="353" t="s">
        <v>1479</v>
      </c>
      <c r="D65" s="354">
        <v>1</v>
      </c>
      <c r="E65" s="355">
        <v>0</v>
      </c>
      <c r="F65" s="353" t="s">
        <v>135</v>
      </c>
      <c r="G65" s="356" t="s">
        <v>2070</v>
      </c>
      <c r="H65" s="355" t="s">
        <v>795</v>
      </c>
      <c r="I65" s="355" t="s">
        <v>795</v>
      </c>
      <c r="J65" s="355" t="s">
        <v>304</v>
      </c>
      <c r="K65" s="355" t="s">
        <v>304</v>
      </c>
      <c r="L65" s="357" t="str">
        <f t="shared" si="0"/>
        <v>NULL</v>
      </c>
      <c r="M65" s="353" t="s">
        <v>795</v>
      </c>
      <c r="N65" s="353" t="s">
        <v>2384</v>
      </c>
      <c r="O65" s="353" t="s">
        <v>2439</v>
      </c>
      <c r="P65" s="355"/>
      <c r="Q65" s="355"/>
      <c r="R65" s="355"/>
      <c r="S65" s="355"/>
      <c r="T65" s="355"/>
      <c r="U65" s="355"/>
      <c r="V65" s="355"/>
      <c r="W65" s="495" t="str">
        <f t="shared" si="1"/>
        <v xml:space="preserve">   cnDatabase.Execute "IF EXISTS (SELECT *FROM GeneralMaster WHERE Code='*01062' OR Name='23.00X36.00(Card)') Print 'Exist' ELSE Insert Into GeneralMaster VALUES ('*01062','23.00X36.00(Card)','23.00X36.00(Card)','1','0','000001',GetDate(),'NULL',NULL,'N','N','NULL')</v>
      </c>
    </row>
    <row r="66" spans="1:23">
      <c r="A66" s="353" t="s">
        <v>2440</v>
      </c>
      <c r="B66" s="353" t="s">
        <v>1223</v>
      </c>
      <c r="C66" s="353" t="s">
        <v>1223</v>
      </c>
      <c r="D66" s="354">
        <v>1</v>
      </c>
      <c r="E66" s="355">
        <v>0</v>
      </c>
      <c r="F66" s="353" t="s">
        <v>135</v>
      </c>
      <c r="G66" s="356" t="s">
        <v>2070</v>
      </c>
      <c r="H66" s="355" t="s">
        <v>795</v>
      </c>
      <c r="I66" s="355" t="s">
        <v>795</v>
      </c>
      <c r="J66" s="355" t="s">
        <v>304</v>
      </c>
      <c r="K66" s="355" t="s">
        <v>304</v>
      </c>
      <c r="L66" s="357" t="str">
        <f t="shared" si="0"/>
        <v>NULL</v>
      </c>
      <c r="M66" s="353" t="s">
        <v>795</v>
      </c>
      <c r="N66" s="353" t="s">
        <v>2111</v>
      </c>
      <c r="O66" s="353" t="s">
        <v>2440</v>
      </c>
      <c r="P66" s="355"/>
      <c r="Q66" s="355"/>
      <c r="R66" s="355"/>
      <c r="S66" s="355"/>
      <c r="T66" s="355"/>
      <c r="U66" s="355"/>
      <c r="V66" s="355"/>
      <c r="W66" s="495" t="str">
        <f t="shared" si="1"/>
        <v xml:space="preserve">   cnDatabase.Execute "IF EXISTS (SELECT *FROM GeneralMaster WHERE Code='*01063' OR Name='24.00X34.00') Print 'Exist' ELSE Insert Into GeneralMaster VALUES ('*01063','24.00X34.00','24.00X34.00','1','0','000001',GetDate(),'NULL',NULL,'N','N','NULL')</v>
      </c>
    </row>
    <row r="67" spans="1:23">
      <c r="A67" s="353" t="s">
        <v>2441</v>
      </c>
      <c r="B67" s="353" t="s">
        <v>1224</v>
      </c>
      <c r="C67" s="353" t="s">
        <v>1224</v>
      </c>
      <c r="D67" s="354">
        <v>1</v>
      </c>
      <c r="E67" s="355">
        <v>0</v>
      </c>
      <c r="F67" s="353" t="s">
        <v>135</v>
      </c>
      <c r="G67" s="356" t="s">
        <v>2070</v>
      </c>
      <c r="H67" s="355" t="s">
        <v>795</v>
      </c>
      <c r="I67" s="355" t="s">
        <v>795</v>
      </c>
      <c r="J67" s="355" t="s">
        <v>304</v>
      </c>
      <c r="K67" s="355" t="s">
        <v>304</v>
      </c>
      <c r="L67" s="357" t="str">
        <f t="shared" si="0"/>
        <v>NULL</v>
      </c>
      <c r="M67" s="353" t="s">
        <v>795</v>
      </c>
      <c r="N67" s="353" t="s">
        <v>2112</v>
      </c>
      <c r="O67" s="353" t="s">
        <v>2441</v>
      </c>
      <c r="P67" s="355"/>
      <c r="Q67" s="355"/>
      <c r="R67" s="355"/>
      <c r="S67" s="355"/>
      <c r="T67" s="355"/>
      <c r="U67" s="355"/>
      <c r="V67" s="355"/>
      <c r="W67" s="495" t="str">
        <f t="shared" si="1"/>
        <v xml:space="preserve">   cnDatabase.Execute "IF EXISTS (SELECT *FROM GeneralMaster WHERE Code='*01064' OR Name='24.00X36.00') Print 'Exist' ELSE Insert Into GeneralMaster VALUES ('*01064','24.00X36.00','24.00X36.00','1','0','000001',GetDate(),'NULL',NULL,'N','N','NULL')</v>
      </c>
    </row>
    <row r="68" spans="1:23">
      <c r="A68" s="353" t="s">
        <v>2442</v>
      </c>
      <c r="B68" s="353" t="s">
        <v>2080</v>
      </c>
      <c r="C68" s="353" t="s">
        <v>2080</v>
      </c>
      <c r="D68" s="354">
        <v>1</v>
      </c>
      <c r="E68" s="355">
        <v>0</v>
      </c>
      <c r="F68" s="353" t="s">
        <v>135</v>
      </c>
      <c r="G68" s="356" t="s">
        <v>2070</v>
      </c>
      <c r="H68" s="355" t="s">
        <v>795</v>
      </c>
      <c r="I68" s="355" t="s">
        <v>795</v>
      </c>
      <c r="J68" s="355" t="s">
        <v>304</v>
      </c>
      <c r="K68" s="355" t="s">
        <v>304</v>
      </c>
      <c r="L68" s="357" t="str">
        <f t="shared" ref="L68:L121" si="2">IF(M68&lt;&gt;"Null",CONCATENATE("*26",RIGHT(M68,3)),"NULL")</f>
        <v>NULL</v>
      </c>
      <c r="M68" s="353" t="s">
        <v>795</v>
      </c>
      <c r="N68" s="353" t="s">
        <v>2425</v>
      </c>
      <c r="O68" s="353" t="s">
        <v>2442</v>
      </c>
      <c r="P68" s="355"/>
      <c r="Q68" s="355"/>
      <c r="R68" s="355"/>
      <c r="S68" s="355"/>
      <c r="T68" s="355"/>
      <c r="U68" s="355"/>
      <c r="V68" s="355"/>
      <c r="W68" s="495" t="str">
        <f t="shared" ref="W68:W133" si="3">CONCATENATE(W$1,W$2,"'",A68,"' OR Name='",B68,"') Print 'Exist' ELSE ",W$3,"'",A68,"','",B68,"','",C68,"','",D68,"','",E68,"','",F68,"',",G68,",'",H68,"',",I68,",'",J68,"','",K68,"','",L68,"')")</f>
        <v xml:space="preserve">   cnDatabase.Execute "IF EXISTS (SELECT *FROM GeneralMaster WHERE Code='*01065' OR Name='24.13X24.13') Print 'Exist' ELSE Insert Into GeneralMaster VALUES ('*01065','24.13X24.13','24.13X24.13','1','0','000001',GetDate(),'NULL',NULL,'N','N','NULL')</v>
      </c>
    </row>
    <row r="69" spans="1:23">
      <c r="A69" s="353" t="s">
        <v>2443</v>
      </c>
      <c r="B69" s="353" t="s">
        <v>1360</v>
      </c>
      <c r="C69" s="353" t="s">
        <v>1360</v>
      </c>
      <c r="D69" s="354">
        <v>1</v>
      </c>
      <c r="E69" s="355">
        <v>0</v>
      </c>
      <c r="F69" s="353" t="s">
        <v>135</v>
      </c>
      <c r="G69" s="356" t="s">
        <v>2070</v>
      </c>
      <c r="H69" s="355" t="s">
        <v>795</v>
      </c>
      <c r="I69" s="355" t="s">
        <v>795</v>
      </c>
      <c r="J69" s="355" t="s">
        <v>304</v>
      </c>
      <c r="K69" s="355" t="s">
        <v>304</v>
      </c>
      <c r="L69" s="357" t="str">
        <f t="shared" si="2"/>
        <v>NULL</v>
      </c>
      <c r="M69" s="353" t="s">
        <v>795</v>
      </c>
      <c r="N69" s="353" t="s">
        <v>2254</v>
      </c>
      <c r="O69" s="353" t="s">
        <v>2443</v>
      </c>
      <c r="P69" s="355"/>
      <c r="Q69" s="355"/>
      <c r="R69" s="355"/>
      <c r="S69" s="355"/>
      <c r="T69" s="355"/>
      <c r="U69" s="355"/>
      <c r="V69" s="355"/>
      <c r="W69" s="495" t="str">
        <f t="shared" si="3"/>
        <v xml:space="preserve">   cnDatabase.Execute "IF EXISTS (SELECT *FROM GeneralMaster WHERE Code='*01066' OR Name='25.00X30.00') Print 'Exist' ELSE Insert Into GeneralMaster VALUES ('*01066','25.00X30.00','25.00X30.00','1','0','000001',GetDate(),'NULL',NULL,'N','N','NULL')</v>
      </c>
    </row>
    <row r="70" spans="1:23">
      <c r="A70" s="353" t="s">
        <v>2444</v>
      </c>
      <c r="B70" s="353" t="s">
        <v>1225</v>
      </c>
      <c r="C70" s="353" t="s">
        <v>1225</v>
      </c>
      <c r="D70" s="354">
        <v>1</v>
      </c>
      <c r="E70" s="355">
        <v>0</v>
      </c>
      <c r="F70" s="353" t="s">
        <v>135</v>
      </c>
      <c r="G70" s="356" t="s">
        <v>2070</v>
      </c>
      <c r="H70" s="355" t="s">
        <v>795</v>
      </c>
      <c r="I70" s="355" t="s">
        <v>795</v>
      </c>
      <c r="J70" s="355" t="s">
        <v>304</v>
      </c>
      <c r="K70" s="355" t="s">
        <v>304</v>
      </c>
      <c r="L70" s="357" t="str">
        <f t="shared" si="2"/>
        <v>NULL</v>
      </c>
      <c r="M70" s="353" t="s">
        <v>795</v>
      </c>
      <c r="N70" s="353" t="s">
        <v>2113</v>
      </c>
      <c r="O70" s="353" t="s">
        <v>2444</v>
      </c>
      <c r="P70" s="355"/>
      <c r="Q70" s="355"/>
      <c r="R70" s="355"/>
      <c r="S70" s="355"/>
      <c r="T70" s="355"/>
      <c r="U70" s="355"/>
      <c r="V70" s="355"/>
      <c r="W70" s="495" t="str">
        <f t="shared" si="3"/>
        <v xml:space="preserve">   cnDatabase.Execute "IF EXISTS (SELECT *FROM GeneralMaster WHERE Code='*01067' OR Name='25.00X36.00') Print 'Exist' ELSE Insert Into GeneralMaster VALUES ('*01067','25.00X36.00','25.00X36.00','1','0','000001',GetDate(),'NULL',NULL,'N','N','NULL')</v>
      </c>
    </row>
    <row r="71" spans="1:23">
      <c r="A71" s="353" t="s">
        <v>2445</v>
      </c>
      <c r="B71" s="353" t="s">
        <v>1226</v>
      </c>
      <c r="C71" s="353" t="s">
        <v>1226</v>
      </c>
      <c r="D71" s="354">
        <v>1</v>
      </c>
      <c r="E71" s="355">
        <v>0</v>
      </c>
      <c r="F71" s="353" t="s">
        <v>135</v>
      </c>
      <c r="G71" s="356" t="s">
        <v>2070</v>
      </c>
      <c r="H71" s="355" t="s">
        <v>795</v>
      </c>
      <c r="I71" s="355" t="s">
        <v>795</v>
      </c>
      <c r="J71" s="355" t="s">
        <v>304</v>
      </c>
      <c r="K71" s="355" t="s">
        <v>304</v>
      </c>
      <c r="L71" s="357" t="str">
        <f t="shared" si="2"/>
        <v>NULL</v>
      </c>
      <c r="M71" s="353" t="s">
        <v>795</v>
      </c>
      <c r="N71" s="353" t="s">
        <v>2114</v>
      </c>
      <c r="O71" s="353" t="s">
        <v>2445</v>
      </c>
      <c r="P71" s="355"/>
      <c r="Q71" s="355"/>
      <c r="R71" s="355"/>
      <c r="S71" s="355"/>
      <c r="T71" s="355"/>
      <c r="U71" s="355"/>
      <c r="V71" s="355"/>
      <c r="W71" s="495" t="str">
        <f t="shared" si="3"/>
        <v xml:space="preserve">   cnDatabase.Execute "IF EXISTS (SELECT *FROM GeneralMaster WHERE Code='*01068' OR Name='25.00X38.00') Print 'Exist' ELSE Insert Into GeneralMaster VALUES ('*01068','25.00X38.00','25.00X38.00','1','0','000001',GetDate(),'NULL',NULL,'N','N','NULL')</v>
      </c>
    </row>
    <row r="72" spans="1:23">
      <c r="A72" s="353" t="s">
        <v>2446</v>
      </c>
      <c r="B72" s="353" t="s">
        <v>1361</v>
      </c>
      <c r="C72" s="353" t="s">
        <v>1361</v>
      </c>
      <c r="D72" s="354">
        <v>1</v>
      </c>
      <c r="E72" s="355">
        <v>0</v>
      </c>
      <c r="F72" s="353" t="s">
        <v>135</v>
      </c>
      <c r="G72" s="356" t="s">
        <v>2070</v>
      </c>
      <c r="H72" s="355" t="s">
        <v>795</v>
      </c>
      <c r="I72" s="355" t="s">
        <v>795</v>
      </c>
      <c r="J72" s="355" t="s">
        <v>304</v>
      </c>
      <c r="K72" s="355" t="s">
        <v>304</v>
      </c>
      <c r="L72" s="357" t="str">
        <f t="shared" si="2"/>
        <v>NULL</v>
      </c>
      <c r="M72" s="353" t="s">
        <v>795</v>
      </c>
      <c r="N72" s="353" t="s">
        <v>2256</v>
      </c>
      <c r="O72" s="353" t="s">
        <v>2446</v>
      </c>
      <c r="P72" s="355"/>
      <c r="Q72" s="355"/>
      <c r="R72" s="355"/>
      <c r="S72" s="355"/>
      <c r="T72" s="355"/>
      <c r="U72" s="355"/>
      <c r="V72" s="355"/>
      <c r="W72" s="495" t="str">
        <f t="shared" si="3"/>
        <v xml:space="preserve">   cnDatabase.Execute "IF EXISTS (SELECT *FROM GeneralMaster WHERE Code='*01069' OR Name='26.00X38.00') Print 'Exist' ELSE Insert Into GeneralMaster VALUES ('*01069','26.00X38.00','26.00X38.00','1','0','000001',GetDate(),'NULL',NULL,'N','N','NULL')</v>
      </c>
    </row>
    <row r="73" spans="1:23">
      <c r="A73" s="353" t="s">
        <v>2447</v>
      </c>
      <c r="B73" s="353" t="s">
        <v>1227</v>
      </c>
      <c r="C73" s="353" t="s">
        <v>1227</v>
      </c>
      <c r="D73" s="354">
        <v>1</v>
      </c>
      <c r="E73" s="355">
        <v>0</v>
      </c>
      <c r="F73" s="353" t="s">
        <v>135</v>
      </c>
      <c r="G73" s="356" t="s">
        <v>2070</v>
      </c>
      <c r="H73" s="355" t="s">
        <v>795</v>
      </c>
      <c r="I73" s="355" t="s">
        <v>795</v>
      </c>
      <c r="J73" s="355" t="s">
        <v>304</v>
      </c>
      <c r="K73" s="355" t="s">
        <v>304</v>
      </c>
      <c r="L73" s="357" t="str">
        <f t="shared" si="2"/>
        <v>NULL</v>
      </c>
      <c r="M73" s="353" t="s">
        <v>795</v>
      </c>
      <c r="N73" s="353" t="s">
        <v>2115</v>
      </c>
      <c r="O73" s="353" t="s">
        <v>2447</v>
      </c>
      <c r="P73" s="355"/>
      <c r="Q73" s="355"/>
      <c r="R73" s="355"/>
      <c r="S73" s="355"/>
      <c r="T73" s="355"/>
      <c r="U73" s="355"/>
      <c r="V73" s="355"/>
      <c r="W73" s="495" t="str">
        <f t="shared" si="3"/>
        <v xml:space="preserve">   cnDatabase.Execute "IF EXISTS (SELECT *FROM GeneralMaster WHERE Code='*01070' OR Name='26.00X40.00') Print 'Exist' ELSE Insert Into GeneralMaster VALUES ('*01070','26.00X40.00','26.00X40.00','1','0','000001',GetDate(),'NULL',NULL,'N','N','NULL')</v>
      </c>
    </row>
    <row r="74" spans="1:23">
      <c r="A74" s="353" t="s">
        <v>2448</v>
      </c>
      <c r="B74" s="353" t="s">
        <v>1394</v>
      </c>
      <c r="C74" s="353" t="s">
        <v>1394</v>
      </c>
      <c r="D74" s="354">
        <v>1</v>
      </c>
      <c r="E74" s="355">
        <v>0</v>
      </c>
      <c r="F74" s="353" t="s">
        <v>135</v>
      </c>
      <c r="G74" s="356" t="s">
        <v>2070</v>
      </c>
      <c r="H74" s="355" t="s">
        <v>795</v>
      </c>
      <c r="I74" s="355" t="s">
        <v>795</v>
      </c>
      <c r="J74" s="355" t="s">
        <v>304</v>
      </c>
      <c r="K74" s="355" t="s">
        <v>304</v>
      </c>
      <c r="L74" s="357" t="str">
        <f t="shared" si="2"/>
        <v>NULL</v>
      </c>
      <c r="M74" s="353" t="s">
        <v>795</v>
      </c>
      <c r="N74" s="353" t="s">
        <v>2294</v>
      </c>
      <c r="O74" s="353" t="s">
        <v>2448</v>
      </c>
      <c r="P74" s="355"/>
      <c r="Q74" s="355"/>
      <c r="R74" s="355"/>
      <c r="S74" s="355"/>
      <c r="T74" s="355"/>
      <c r="U74" s="355"/>
      <c r="V74" s="355"/>
      <c r="W74" s="495" t="str">
        <f t="shared" si="3"/>
        <v xml:space="preserve">   cnDatabase.Execute "IF EXISTS (SELECT *FROM GeneralMaster WHERE Code='*01071' OR Name='28.00X35.00') Print 'Exist' ELSE Insert Into GeneralMaster VALUES ('*01071','28.00X35.00','28.00X35.00','1','0','000001',GetDate(),'NULL',NULL,'N','N','NULL')</v>
      </c>
    </row>
    <row r="75" spans="1:23">
      <c r="A75" s="353" t="s">
        <v>2449</v>
      </c>
      <c r="B75" s="353" t="s">
        <v>1228</v>
      </c>
      <c r="C75" s="353" t="s">
        <v>1228</v>
      </c>
      <c r="D75" s="354">
        <v>1</v>
      </c>
      <c r="E75" s="355">
        <v>0</v>
      </c>
      <c r="F75" s="353" t="s">
        <v>135</v>
      </c>
      <c r="G75" s="356" t="s">
        <v>2070</v>
      </c>
      <c r="H75" s="355" t="s">
        <v>795</v>
      </c>
      <c r="I75" s="355" t="s">
        <v>795</v>
      </c>
      <c r="J75" s="355" t="s">
        <v>304</v>
      </c>
      <c r="K75" s="355" t="s">
        <v>304</v>
      </c>
      <c r="L75" s="357" t="str">
        <f t="shared" si="2"/>
        <v>NULL</v>
      </c>
      <c r="M75" s="353" t="s">
        <v>795</v>
      </c>
      <c r="N75" s="353" t="s">
        <v>2116</v>
      </c>
      <c r="O75" s="353" t="s">
        <v>2449</v>
      </c>
      <c r="P75" s="355"/>
      <c r="Q75" s="355"/>
      <c r="R75" s="355"/>
      <c r="S75" s="355"/>
      <c r="T75" s="355"/>
      <c r="U75" s="355"/>
      <c r="V75" s="355"/>
      <c r="W75" s="495" t="str">
        <f t="shared" si="3"/>
        <v xml:space="preserve">   cnDatabase.Execute "IF EXISTS (SELECT *FROM GeneralMaster WHERE Code='*01072' OR Name='28.00X40.00') Print 'Exist' ELSE Insert Into GeneralMaster VALUES ('*01072','28.00X40.00','28.00X40.00','1','0','000001',GetDate(),'NULL',NULL,'N','N','NULL')</v>
      </c>
    </row>
    <row r="76" spans="1:23">
      <c r="A76" s="353" t="s">
        <v>2450</v>
      </c>
      <c r="B76" s="353" t="s">
        <v>1229</v>
      </c>
      <c r="C76" s="353" t="s">
        <v>1229</v>
      </c>
      <c r="D76" s="354">
        <v>1</v>
      </c>
      <c r="E76" s="355">
        <v>0</v>
      </c>
      <c r="F76" s="353" t="s">
        <v>135</v>
      </c>
      <c r="G76" s="356" t="s">
        <v>2070</v>
      </c>
      <c r="H76" s="355" t="s">
        <v>795</v>
      </c>
      <c r="I76" s="355" t="s">
        <v>795</v>
      </c>
      <c r="J76" s="355" t="s">
        <v>304</v>
      </c>
      <c r="K76" s="355" t="s">
        <v>304</v>
      </c>
      <c r="L76" s="357" t="str">
        <f t="shared" si="2"/>
        <v>NULL</v>
      </c>
      <c r="M76" s="353" t="s">
        <v>795</v>
      </c>
      <c r="N76" s="353" t="s">
        <v>2117</v>
      </c>
      <c r="O76" s="353" t="s">
        <v>2450</v>
      </c>
      <c r="P76" s="355"/>
      <c r="Q76" s="355"/>
      <c r="R76" s="355"/>
      <c r="S76" s="355"/>
      <c r="T76" s="355"/>
      <c r="U76" s="355"/>
      <c r="V76" s="355"/>
      <c r="W76" s="495" t="str">
        <f t="shared" si="3"/>
        <v xml:space="preserve">   cnDatabase.Execute "IF EXISTS (SELECT *FROM GeneralMaster WHERE Code='*01073' OR Name='30.00X40.00') Print 'Exist' ELSE Insert Into GeneralMaster VALUES ('*01073','30.00X40.00','30.00X40.00','1','0','000001',GetDate(),'NULL',NULL,'N','N','NULL')</v>
      </c>
    </row>
    <row r="77" spans="1:23" s="304" customFormat="1">
      <c r="A77" s="353" t="s">
        <v>2451</v>
      </c>
      <c r="B77" s="353" t="s">
        <v>1384</v>
      </c>
      <c r="C77" s="353" t="s">
        <v>1384</v>
      </c>
      <c r="D77" s="354">
        <v>1</v>
      </c>
      <c r="E77" s="355">
        <v>0</v>
      </c>
      <c r="F77" s="353" t="s">
        <v>135</v>
      </c>
      <c r="G77" s="356" t="s">
        <v>2070</v>
      </c>
      <c r="H77" s="355" t="s">
        <v>795</v>
      </c>
      <c r="I77" s="355" t="s">
        <v>795</v>
      </c>
      <c r="J77" s="355" t="s">
        <v>304</v>
      </c>
      <c r="K77" s="355" t="s">
        <v>304</v>
      </c>
      <c r="L77" s="357" t="str">
        <f t="shared" ref="L77:L78" si="4">IF(M77&lt;&gt;"Null",CONCATENATE("*26",RIGHT(M77,3)),"NULL")</f>
        <v>NULL</v>
      </c>
      <c r="M77" s="353" t="s">
        <v>795</v>
      </c>
      <c r="N77" s="353" t="s">
        <v>2284</v>
      </c>
      <c r="O77" s="353" t="s">
        <v>2451</v>
      </c>
      <c r="P77" s="355"/>
      <c r="Q77" s="355"/>
      <c r="R77" s="355"/>
      <c r="S77" s="355"/>
      <c r="T77" s="355"/>
      <c r="U77" s="355"/>
      <c r="V77" s="355"/>
      <c r="W77" s="495" t="str">
        <f t="shared" ref="W77:W78" si="5">CONCATENATE(W$1,W$2,"'",A77,"' OR Name='",B77,"') Print 'Exist' ELSE ",W$3,"'",A77,"','",B77,"','",C77,"','",D77,"','",E77,"','",F77,"',",G77,",'",H77,"',",I77,",'",J77,"','",K77,"','",L77,"')")</f>
        <v xml:space="preserve">   cnDatabase.Execute "IF EXISTS (SELECT *FROM GeneralMaster WHERE Code='*01074' OR Name='31.50X41.50') Print 'Exist' ELSE Insert Into GeneralMaster VALUES ('*01074','31.50X41.50','31.50X41.50','1','0','000001',GetDate(),'NULL',NULL,'N','N','NULL')</v>
      </c>
    </row>
    <row r="78" spans="1:23" s="304" customFormat="1">
      <c r="A78" s="353" t="s">
        <v>3714</v>
      </c>
      <c r="B78" s="353" t="s">
        <v>3713</v>
      </c>
      <c r="C78" s="353" t="s">
        <v>3713</v>
      </c>
      <c r="D78" s="354">
        <v>1</v>
      </c>
      <c r="E78" s="355">
        <v>0</v>
      </c>
      <c r="F78" s="353" t="s">
        <v>135</v>
      </c>
      <c r="G78" s="356" t="s">
        <v>2070</v>
      </c>
      <c r="H78" s="355" t="s">
        <v>795</v>
      </c>
      <c r="I78" s="355" t="s">
        <v>795</v>
      </c>
      <c r="J78" s="355" t="s">
        <v>304</v>
      </c>
      <c r="K78" s="355" t="s">
        <v>304</v>
      </c>
      <c r="L78" s="357" t="str">
        <f t="shared" si="4"/>
        <v>NULL</v>
      </c>
      <c r="M78" s="353" t="s">
        <v>795</v>
      </c>
      <c r="N78" s="353" t="s">
        <v>3714</v>
      </c>
      <c r="O78" s="353" t="s">
        <v>3714</v>
      </c>
      <c r="P78" s="355"/>
      <c r="Q78" s="355"/>
      <c r="R78" s="355"/>
      <c r="S78" s="355"/>
      <c r="T78" s="355"/>
      <c r="U78" s="355"/>
      <c r="V78" s="355"/>
      <c r="W78" s="495" t="str">
        <f t="shared" si="5"/>
        <v xml:space="preserve">   cnDatabase.Execute "IF EXISTS (SELECT *FROM GeneralMaster WHERE Code='*01075' OR Name='12.00X18.00 (Digital)') Print 'Exist' ELSE Insert Into GeneralMaster VALUES ('*01075','12.00X18.00 (Digital)','12.00X18.00 (Digital)','1','0','000001',GetDate(),'NULL',NULL,'N','N','NULL')</v>
      </c>
    </row>
    <row r="79" spans="1:23">
      <c r="A79" s="353" t="s">
        <v>3715</v>
      </c>
      <c r="B79" s="353" t="s">
        <v>3716</v>
      </c>
      <c r="C79" s="353" t="s">
        <v>3716</v>
      </c>
      <c r="D79" s="354">
        <v>1</v>
      </c>
      <c r="E79" s="355">
        <v>0</v>
      </c>
      <c r="F79" s="353" t="s">
        <v>135</v>
      </c>
      <c r="G79" s="356" t="s">
        <v>2070</v>
      </c>
      <c r="H79" s="355" t="s">
        <v>795</v>
      </c>
      <c r="I79" s="355" t="s">
        <v>795</v>
      </c>
      <c r="J79" s="355" t="s">
        <v>304</v>
      </c>
      <c r="K79" s="355" t="s">
        <v>304</v>
      </c>
      <c r="L79" s="357" t="str">
        <f t="shared" si="2"/>
        <v>NULL</v>
      </c>
      <c r="M79" s="353" t="s">
        <v>795</v>
      </c>
      <c r="N79" s="353" t="s">
        <v>3715</v>
      </c>
      <c r="O79" s="353" t="s">
        <v>3715</v>
      </c>
      <c r="P79" s="355"/>
      <c r="Q79" s="355"/>
      <c r="R79" s="355"/>
      <c r="S79" s="355"/>
      <c r="T79" s="355"/>
      <c r="U79" s="355"/>
      <c r="V79" s="355"/>
      <c r="W79" s="495" t="str">
        <f t="shared" si="3"/>
        <v xml:space="preserve">   cnDatabase.Execute "IF EXISTS (SELECT *FROM GeneralMaster WHERE Code='*01076' OR Name='10.00X15.00 (Digital)') Print 'Exist' ELSE Insert Into GeneralMaster VALUES ('*01076','10.00X15.00 (Digital)','10.00X15.00 (Digital)','1','0','000001',GetDate(),'NULL',NULL,'N','N','NULL')</v>
      </c>
    </row>
    <row r="80" spans="1:23">
      <c r="A80" s="364" t="s">
        <v>2452</v>
      </c>
      <c r="B80" s="364" t="s">
        <v>1853</v>
      </c>
      <c r="C80" s="364" t="s">
        <v>1853</v>
      </c>
      <c r="D80" s="365">
        <v>5</v>
      </c>
      <c r="E80" s="358">
        <v>0</v>
      </c>
      <c r="F80" s="364" t="s">
        <v>135</v>
      </c>
      <c r="G80" s="366" t="s">
        <v>2070</v>
      </c>
      <c r="H80" s="358" t="s">
        <v>795</v>
      </c>
      <c r="I80" s="358" t="s">
        <v>795</v>
      </c>
      <c r="J80" s="358" t="s">
        <v>304</v>
      </c>
      <c r="K80" s="358" t="s">
        <v>304</v>
      </c>
      <c r="L80" s="367" t="s">
        <v>795</v>
      </c>
      <c r="M80" s="364" t="s">
        <v>2415</v>
      </c>
      <c r="N80" s="364" t="s">
        <v>2423</v>
      </c>
      <c r="O80" s="364" t="s">
        <v>2452</v>
      </c>
      <c r="P80" s="358"/>
      <c r="Q80" s="358"/>
      <c r="R80" s="358"/>
      <c r="S80" s="358"/>
      <c r="T80" s="358"/>
      <c r="U80" s="358"/>
      <c r="V80" s="358"/>
      <c r="W80" s="495" t="str">
        <f t="shared" si="3"/>
        <v xml:space="preserve">   cnDatabase.Execute "IF EXISTS (SELECT *FROM GeneralMaster WHERE Code='*05001' OR Name='Activity Book') Print 'Exist' ELSE Insert Into GeneralMaster VALUES ('*05001','Activity Book','Activity Book','5','0','000001',GetDate(),'NULL',NULL,'N','N','NULL')</v>
      </c>
    </row>
    <row r="81" spans="1:23">
      <c r="A81" s="364" t="s">
        <v>2453</v>
      </c>
      <c r="B81" s="364" t="s">
        <v>1795</v>
      </c>
      <c r="C81" s="364" t="s">
        <v>1795</v>
      </c>
      <c r="D81" s="365">
        <v>5</v>
      </c>
      <c r="E81" s="358">
        <v>0</v>
      </c>
      <c r="F81" s="364" t="s">
        <v>135</v>
      </c>
      <c r="G81" s="366" t="s">
        <v>2070</v>
      </c>
      <c r="H81" s="358" t="s">
        <v>795</v>
      </c>
      <c r="I81" s="358" t="s">
        <v>795</v>
      </c>
      <c r="J81" s="358" t="s">
        <v>304</v>
      </c>
      <c r="K81" s="358" t="s">
        <v>304</v>
      </c>
      <c r="L81" s="367" t="str">
        <f t="shared" ref="L81:L103" si="6">IF(M81&lt;&gt;"Null",CONCATENATE("*05",RIGHT(M81,3)),"NULL")</f>
        <v>NULL</v>
      </c>
      <c r="M81" s="364" t="s">
        <v>795</v>
      </c>
      <c r="N81" s="364" t="s">
        <v>2427</v>
      </c>
      <c r="O81" s="364" t="s">
        <v>2453</v>
      </c>
      <c r="P81" s="358"/>
      <c r="Q81" s="358"/>
      <c r="R81" s="358"/>
      <c r="S81" s="358"/>
      <c r="T81" s="358"/>
      <c r="U81" s="358"/>
      <c r="V81" s="358"/>
      <c r="W81" s="495" t="str">
        <f t="shared" si="3"/>
        <v xml:space="preserve">   cnDatabase.Execute "IF EXISTS (SELECT *FROM GeneralMaster WHERE Code='*05002' OR Name='Box') Print 'Exist' ELSE Insert Into GeneralMaster VALUES ('*05002','Box','Box','5','0','000001',GetDate(),'NULL',NULL,'N','N','NULL')</v>
      </c>
    </row>
    <row r="82" spans="1:23">
      <c r="A82" s="364" t="s">
        <v>2454</v>
      </c>
      <c r="B82" s="364" t="s">
        <v>1866</v>
      </c>
      <c r="C82" s="364" t="s">
        <v>1866</v>
      </c>
      <c r="D82" s="365">
        <v>5</v>
      </c>
      <c r="E82" s="358">
        <v>0</v>
      </c>
      <c r="F82" s="364" t="s">
        <v>135</v>
      </c>
      <c r="G82" s="366" t="s">
        <v>2070</v>
      </c>
      <c r="H82" s="358" t="s">
        <v>795</v>
      </c>
      <c r="I82" s="358" t="s">
        <v>795</v>
      </c>
      <c r="J82" s="358" t="s">
        <v>304</v>
      </c>
      <c r="K82" s="358" t="s">
        <v>304</v>
      </c>
      <c r="L82" s="367" t="str">
        <f t="shared" si="6"/>
        <v>NULL</v>
      </c>
      <c r="M82" s="364" t="s">
        <v>795</v>
      </c>
      <c r="N82" s="364" t="s">
        <v>2420</v>
      </c>
      <c r="O82" s="364" t="s">
        <v>2454</v>
      </c>
      <c r="P82" s="358"/>
      <c r="Q82" s="358"/>
      <c r="R82" s="358"/>
      <c r="S82" s="358"/>
      <c r="T82" s="358"/>
      <c r="U82" s="358"/>
      <c r="V82" s="358"/>
      <c r="W82" s="495" t="str">
        <f t="shared" si="3"/>
        <v xml:space="preserve">   cnDatabase.Execute "IF EXISTS (SELECT *FROM GeneralMaster WHERE Code='*05003' OR Name='CARD') Print 'Exist' ELSE Insert Into GeneralMaster VALUES ('*05003','CARD','CARD','5','0','000001',GetDate(),'NULL',NULL,'N','N','NULL')</v>
      </c>
    </row>
    <row r="83" spans="1:23">
      <c r="A83" s="364" t="s">
        <v>2457</v>
      </c>
      <c r="B83" s="364" t="s">
        <v>1867</v>
      </c>
      <c r="C83" s="364" t="s">
        <v>1867</v>
      </c>
      <c r="D83" s="365">
        <v>5</v>
      </c>
      <c r="E83" s="358">
        <v>0</v>
      </c>
      <c r="F83" s="364" t="s">
        <v>135</v>
      </c>
      <c r="G83" s="366" t="s">
        <v>2070</v>
      </c>
      <c r="H83" s="358" t="s">
        <v>795</v>
      </c>
      <c r="I83" s="358" t="s">
        <v>795</v>
      </c>
      <c r="J83" s="358" t="s">
        <v>304</v>
      </c>
      <c r="K83" s="358" t="s">
        <v>304</v>
      </c>
      <c r="L83" s="367" t="s">
        <v>795</v>
      </c>
      <c r="M83" s="364" t="s">
        <v>2396</v>
      </c>
      <c r="N83" s="364" t="s">
        <v>2411</v>
      </c>
      <c r="O83" s="364" t="s">
        <v>2457</v>
      </c>
      <c r="P83" s="358"/>
      <c r="Q83" s="358"/>
      <c r="R83" s="358"/>
      <c r="S83" s="358"/>
      <c r="T83" s="358"/>
      <c r="U83" s="358"/>
      <c r="V83" s="358"/>
      <c r="W83" s="495" t="str">
        <f t="shared" si="3"/>
        <v xml:space="preserve">   cnDatabase.Execute "IF EXISTS (SELECT *FROM GeneralMaster WHERE Code='*05004' OR Name='CATALOGUE') Print 'Exist' ELSE Insert Into GeneralMaster VALUES ('*05004','CATALOGUE','CATALOGUE','5','0','000001',GetDate(),'NULL',NULL,'N','N','NULL')</v>
      </c>
    </row>
    <row r="84" spans="1:23">
      <c r="A84" s="364" t="s">
        <v>2458</v>
      </c>
      <c r="B84" s="364" t="s">
        <v>450</v>
      </c>
      <c r="C84" s="364" t="s">
        <v>450</v>
      </c>
      <c r="D84" s="365">
        <v>5</v>
      </c>
      <c r="E84" s="358">
        <v>0</v>
      </c>
      <c r="F84" s="364" t="s">
        <v>135</v>
      </c>
      <c r="G84" s="366" t="s">
        <v>2070</v>
      </c>
      <c r="H84" s="358" t="s">
        <v>795</v>
      </c>
      <c r="I84" s="358" t="s">
        <v>795</v>
      </c>
      <c r="J84" s="358" t="s">
        <v>304</v>
      </c>
      <c r="K84" s="358" t="s">
        <v>304</v>
      </c>
      <c r="L84" s="367" t="str">
        <f t="shared" si="6"/>
        <v>NULL</v>
      </c>
      <c r="M84" s="364" t="s">
        <v>795</v>
      </c>
      <c r="N84" s="364" t="s">
        <v>2253</v>
      </c>
      <c r="O84" s="364" t="s">
        <v>2458</v>
      </c>
      <c r="P84" s="358"/>
      <c r="Q84" s="358"/>
      <c r="R84" s="358"/>
      <c r="S84" s="358"/>
      <c r="T84" s="358"/>
      <c r="U84" s="358"/>
      <c r="V84" s="358"/>
      <c r="W84" s="495" t="str">
        <f t="shared" si="3"/>
        <v xml:space="preserve">   cnDatabase.Execute "IF EXISTS (SELECT *FROM GeneralMaster WHERE Code='*05005' OR Name='General') Print 'Exist' ELSE Insert Into GeneralMaster VALUES ('*05005','General','General','5','0','000001',GetDate(),'NULL',NULL,'N','N','NULL')</v>
      </c>
    </row>
    <row r="85" spans="1:23">
      <c r="A85" s="364" t="s">
        <v>2459</v>
      </c>
      <c r="B85" s="364" t="s">
        <v>1862</v>
      </c>
      <c r="C85" s="364" t="s">
        <v>1862</v>
      </c>
      <c r="D85" s="365">
        <v>5</v>
      </c>
      <c r="E85" s="358">
        <v>0</v>
      </c>
      <c r="F85" s="364" t="s">
        <v>135</v>
      </c>
      <c r="G85" s="366" t="s">
        <v>2070</v>
      </c>
      <c r="H85" s="358" t="s">
        <v>795</v>
      </c>
      <c r="I85" s="358" t="s">
        <v>795</v>
      </c>
      <c r="J85" s="358" t="s">
        <v>304</v>
      </c>
      <c r="K85" s="358" t="s">
        <v>304</v>
      </c>
      <c r="L85" s="367" t="str">
        <f t="shared" si="6"/>
        <v>NULL</v>
      </c>
      <c r="M85" s="364" t="s">
        <v>795</v>
      </c>
      <c r="N85" s="364" t="s">
        <v>2403</v>
      </c>
      <c r="O85" s="364" t="s">
        <v>2459</v>
      </c>
      <c r="P85" s="358"/>
      <c r="Q85" s="358"/>
      <c r="R85" s="358"/>
      <c r="S85" s="358"/>
      <c r="T85" s="358"/>
      <c r="U85" s="358"/>
      <c r="V85" s="358"/>
      <c r="W85" s="495" t="str">
        <f t="shared" si="3"/>
        <v xml:space="preserve">   cnDatabase.Execute "IF EXISTS (SELECT *FROM GeneralMaster WHERE Code='*05006' OR Name='GRADE 1') Print 'Exist' ELSE Insert Into GeneralMaster VALUES ('*05006','GRADE 1','GRADE 1','5','0','000001',GetDate(),'NULL',NULL,'N','N','NULL')</v>
      </c>
    </row>
    <row r="86" spans="1:23">
      <c r="A86" s="364" t="s">
        <v>2460</v>
      </c>
      <c r="B86" s="364" t="s">
        <v>1861</v>
      </c>
      <c r="C86" s="364" t="s">
        <v>1861</v>
      </c>
      <c r="D86" s="365">
        <v>5</v>
      </c>
      <c r="E86" s="358">
        <v>0</v>
      </c>
      <c r="F86" s="364" t="s">
        <v>135</v>
      </c>
      <c r="G86" s="366" t="s">
        <v>2070</v>
      </c>
      <c r="H86" s="358" t="s">
        <v>795</v>
      </c>
      <c r="I86" s="358" t="s">
        <v>795</v>
      </c>
      <c r="J86" s="358" t="s">
        <v>304</v>
      </c>
      <c r="K86" s="358" t="s">
        <v>304</v>
      </c>
      <c r="L86" s="367" t="str">
        <f t="shared" si="6"/>
        <v>NULL</v>
      </c>
      <c r="M86" s="364" t="s">
        <v>795</v>
      </c>
      <c r="N86" s="364" t="s">
        <v>2404</v>
      </c>
      <c r="O86" s="364" t="s">
        <v>2460</v>
      </c>
      <c r="P86" s="358"/>
      <c r="Q86" s="358"/>
      <c r="R86" s="358"/>
      <c r="S86" s="358"/>
      <c r="T86" s="358"/>
      <c r="U86" s="358"/>
      <c r="V86" s="358"/>
      <c r="W86" s="495" t="str">
        <f t="shared" si="3"/>
        <v xml:space="preserve">   cnDatabase.Execute "IF EXISTS (SELECT *FROM GeneralMaster WHERE Code='*05007' OR Name='GRADE 2') Print 'Exist' ELSE Insert Into GeneralMaster VALUES ('*05007','GRADE 2','GRADE 2','5','0','000001',GetDate(),'NULL',NULL,'N','N','NULL')</v>
      </c>
    </row>
    <row r="87" spans="1:23">
      <c r="A87" s="364" t="s">
        <v>2461</v>
      </c>
      <c r="B87" s="364" t="s">
        <v>1864</v>
      </c>
      <c r="C87" s="364" t="s">
        <v>1864</v>
      </c>
      <c r="D87" s="365">
        <v>5</v>
      </c>
      <c r="E87" s="358">
        <v>0</v>
      </c>
      <c r="F87" s="364" t="s">
        <v>135</v>
      </c>
      <c r="G87" s="366" t="s">
        <v>2070</v>
      </c>
      <c r="H87" s="358" t="s">
        <v>795</v>
      </c>
      <c r="I87" s="358" t="s">
        <v>795</v>
      </c>
      <c r="J87" s="358" t="s">
        <v>304</v>
      </c>
      <c r="K87" s="358" t="s">
        <v>304</v>
      </c>
      <c r="L87" s="367" t="str">
        <f t="shared" si="6"/>
        <v>NULL</v>
      </c>
      <c r="M87" s="364" t="s">
        <v>795</v>
      </c>
      <c r="N87" s="364" t="s">
        <v>2413</v>
      </c>
      <c r="O87" s="364" t="s">
        <v>2461</v>
      </c>
      <c r="P87" s="358"/>
      <c r="Q87" s="358"/>
      <c r="R87" s="358"/>
      <c r="S87" s="358"/>
      <c r="T87" s="358"/>
      <c r="U87" s="358"/>
      <c r="V87" s="358"/>
      <c r="W87" s="495" t="str">
        <f t="shared" si="3"/>
        <v xml:space="preserve">   cnDatabase.Execute "IF EXISTS (SELECT *FROM GeneralMaster WHERE Code='*05008' OR Name='GRADE 3') Print 'Exist' ELSE Insert Into GeneralMaster VALUES ('*05008','GRADE 3','GRADE 3','5','0','000001',GetDate(),'NULL',NULL,'N','N','NULL')</v>
      </c>
    </row>
    <row r="88" spans="1:23">
      <c r="A88" s="364" t="s">
        <v>2462</v>
      </c>
      <c r="B88" s="364" t="s">
        <v>1865</v>
      </c>
      <c r="C88" s="364" t="s">
        <v>1865</v>
      </c>
      <c r="D88" s="365">
        <v>5</v>
      </c>
      <c r="E88" s="358">
        <v>0</v>
      </c>
      <c r="F88" s="364" t="s">
        <v>135</v>
      </c>
      <c r="G88" s="366" t="s">
        <v>2070</v>
      </c>
      <c r="H88" s="358" t="s">
        <v>795</v>
      </c>
      <c r="I88" s="358" t="s">
        <v>795</v>
      </c>
      <c r="J88" s="358" t="s">
        <v>304</v>
      </c>
      <c r="K88" s="358" t="s">
        <v>304</v>
      </c>
      <c r="L88" s="367" t="str">
        <f t="shared" si="6"/>
        <v>NULL</v>
      </c>
      <c r="M88" s="364" t="s">
        <v>795</v>
      </c>
      <c r="N88" s="364" t="s">
        <v>2414</v>
      </c>
      <c r="O88" s="364" t="s">
        <v>2462</v>
      </c>
      <c r="P88" s="358"/>
      <c r="Q88" s="358"/>
      <c r="R88" s="358"/>
      <c r="S88" s="358"/>
      <c r="T88" s="358"/>
      <c r="U88" s="358"/>
      <c r="V88" s="358"/>
      <c r="W88" s="495" t="str">
        <f t="shared" si="3"/>
        <v xml:space="preserve">   cnDatabase.Execute "IF EXISTS (SELECT *FROM GeneralMaster WHERE Code='*05009' OR Name='GRADE 4') Print 'Exist' ELSE Insert Into GeneralMaster VALUES ('*05009','GRADE 4','GRADE 4','5','0','000001',GetDate(),'NULL',NULL,'N','N','NULL')</v>
      </c>
    </row>
    <row r="89" spans="1:23">
      <c r="A89" s="364" t="s">
        <v>2463</v>
      </c>
      <c r="B89" s="364" t="s">
        <v>2456</v>
      </c>
      <c r="C89" s="364" t="s">
        <v>2456</v>
      </c>
      <c r="D89" s="365">
        <v>5</v>
      </c>
      <c r="E89" s="358">
        <v>0</v>
      </c>
      <c r="F89" s="364" t="s">
        <v>135</v>
      </c>
      <c r="G89" s="366" t="s">
        <v>2070</v>
      </c>
      <c r="H89" s="358" t="s">
        <v>795</v>
      </c>
      <c r="I89" s="358" t="s">
        <v>795</v>
      </c>
      <c r="J89" s="358" t="s">
        <v>304</v>
      </c>
      <c r="K89" s="358" t="s">
        <v>304</v>
      </c>
      <c r="L89" s="367" t="str">
        <f t="shared" si="6"/>
        <v>NULL</v>
      </c>
      <c r="M89" s="364" t="s">
        <v>795</v>
      </c>
      <c r="N89" s="364" t="s">
        <v>2408</v>
      </c>
      <c r="O89" s="364" t="s">
        <v>2463</v>
      </c>
      <c r="P89" s="358"/>
      <c r="Q89" s="358"/>
      <c r="R89" s="358"/>
      <c r="S89" s="358"/>
      <c r="T89" s="358"/>
      <c r="U89" s="358"/>
      <c r="V89" s="358"/>
      <c r="W89" s="495" t="str">
        <f t="shared" si="3"/>
        <v xml:space="preserve">   cnDatabase.Execute "IF EXISTS (SELECT *FROM GeneralMaster WHERE Code='*05010' OR Name='GRADE 5') Print 'Exist' ELSE Insert Into GeneralMaster VALUES ('*05010','GRADE 5','GRADE 5','5','0','000001',GetDate(),'NULL',NULL,'N','N','NULL')</v>
      </c>
    </row>
    <row r="90" spans="1:23">
      <c r="A90" s="364" t="s">
        <v>2464</v>
      </c>
      <c r="B90" s="364" t="s">
        <v>1491</v>
      </c>
      <c r="C90" s="364" t="s">
        <v>1491</v>
      </c>
      <c r="D90" s="365">
        <v>5</v>
      </c>
      <c r="E90" s="358">
        <v>0</v>
      </c>
      <c r="F90" s="364" t="s">
        <v>135</v>
      </c>
      <c r="G90" s="366" t="s">
        <v>2070</v>
      </c>
      <c r="H90" s="358" t="s">
        <v>795</v>
      </c>
      <c r="I90" s="358" t="s">
        <v>795</v>
      </c>
      <c r="J90" s="358" t="s">
        <v>304</v>
      </c>
      <c r="K90" s="358" t="s">
        <v>304</v>
      </c>
      <c r="L90" s="367" t="str">
        <f t="shared" si="6"/>
        <v>NULL</v>
      </c>
      <c r="M90" s="364" t="s">
        <v>795</v>
      </c>
      <c r="N90" s="364" t="s">
        <v>2394</v>
      </c>
      <c r="O90" s="364" t="s">
        <v>2464</v>
      </c>
      <c r="P90" s="358"/>
      <c r="Q90" s="358"/>
      <c r="R90" s="358"/>
      <c r="S90" s="358"/>
      <c r="T90" s="358"/>
      <c r="U90" s="358"/>
      <c r="V90" s="358"/>
      <c r="W90" s="495" t="str">
        <f t="shared" si="3"/>
        <v xml:space="preserve">   cnDatabase.Execute "IF EXISTS (SELECT *FROM GeneralMaster WHERE Code='*05011' OR Name='JUNIOR') Print 'Exist' ELSE Insert Into GeneralMaster VALUES ('*05011','JUNIOR','JUNIOR','5','0','000001',GetDate(),'NULL',NULL,'N','N','NULL')</v>
      </c>
    </row>
    <row r="91" spans="1:23">
      <c r="A91" s="364" t="s">
        <v>2465</v>
      </c>
      <c r="B91" s="364" t="s">
        <v>1854</v>
      </c>
      <c r="C91" s="364" t="s">
        <v>1854</v>
      </c>
      <c r="D91" s="365">
        <v>5</v>
      </c>
      <c r="E91" s="358">
        <v>0</v>
      </c>
      <c r="F91" s="364" t="s">
        <v>135</v>
      </c>
      <c r="G91" s="366" t="s">
        <v>2070</v>
      </c>
      <c r="H91" s="358" t="s">
        <v>795</v>
      </c>
      <c r="I91" s="358" t="s">
        <v>795</v>
      </c>
      <c r="J91" s="358" t="s">
        <v>304</v>
      </c>
      <c r="K91" s="358" t="s">
        <v>304</v>
      </c>
      <c r="L91" s="367" t="str">
        <f t="shared" si="6"/>
        <v>NULL</v>
      </c>
      <c r="M91" s="364" t="s">
        <v>795</v>
      </c>
      <c r="N91" s="364" t="s">
        <v>2431</v>
      </c>
      <c r="O91" s="364" t="s">
        <v>2465</v>
      </c>
      <c r="P91" s="358"/>
      <c r="Q91" s="358"/>
      <c r="R91" s="358"/>
      <c r="S91" s="358"/>
      <c r="T91" s="358"/>
      <c r="U91" s="358"/>
      <c r="V91" s="358"/>
      <c r="W91" s="495" t="str">
        <f t="shared" si="3"/>
        <v xml:space="preserve">   cnDatabase.Execute "IF EXISTS (SELECT *FROM GeneralMaster WHERE Code='*05012' OR Name='LEVEL 1') Print 'Exist' ELSE Insert Into GeneralMaster VALUES ('*05012','LEVEL 1','LEVEL 1','5','0','000001',GetDate(),'NULL',NULL,'N','N','NULL')</v>
      </c>
    </row>
    <row r="92" spans="1:23">
      <c r="A92" s="364" t="s">
        <v>2466</v>
      </c>
      <c r="B92" s="364" t="s">
        <v>1855</v>
      </c>
      <c r="C92" s="364" t="s">
        <v>1855</v>
      </c>
      <c r="D92" s="365">
        <v>5</v>
      </c>
      <c r="E92" s="358">
        <v>0</v>
      </c>
      <c r="F92" s="364" t="s">
        <v>135</v>
      </c>
      <c r="G92" s="366" t="s">
        <v>2070</v>
      </c>
      <c r="H92" s="358" t="s">
        <v>795</v>
      </c>
      <c r="I92" s="358" t="s">
        <v>795</v>
      </c>
      <c r="J92" s="358" t="s">
        <v>304</v>
      </c>
      <c r="K92" s="358" t="s">
        <v>304</v>
      </c>
      <c r="L92" s="367" t="str">
        <f t="shared" si="6"/>
        <v>NULL</v>
      </c>
      <c r="M92" s="364" t="s">
        <v>795</v>
      </c>
      <c r="N92" s="364" t="s">
        <v>2430</v>
      </c>
      <c r="O92" s="364" t="s">
        <v>2466</v>
      </c>
      <c r="P92" s="358"/>
      <c r="Q92" s="358"/>
      <c r="R92" s="358"/>
      <c r="S92" s="358"/>
      <c r="T92" s="358"/>
      <c r="U92" s="358"/>
      <c r="V92" s="358"/>
      <c r="W92" s="495" t="str">
        <f t="shared" si="3"/>
        <v xml:space="preserve">   cnDatabase.Execute "IF EXISTS (SELECT *FROM GeneralMaster WHERE Code='*05013' OR Name='LEVEL 2') Print 'Exist' ELSE Insert Into GeneralMaster VALUES ('*05013','LEVEL 2','LEVEL 2','5','0','000001',GetDate(),'NULL',NULL,'N','N','NULL')</v>
      </c>
    </row>
    <row r="93" spans="1:23">
      <c r="A93" s="364" t="s">
        <v>2467</v>
      </c>
      <c r="B93" s="364" t="s">
        <v>1863</v>
      </c>
      <c r="C93" s="364" t="s">
        <v>1863</v>
      </c>
      <c r="D93" s="365">
        <v>5</v>
      </c>
      <c r="E93" s="358">
        <v>0</v>
      </c>
      <c r="F93" s="364" t="s">
        <v>135</v>
      </c>
      <c r="G93" s="366" t="s">
        <v>2070</v>
      </c>
      <c r="H93" s="358" t="s">
        <v>795</v>
      </c>
      <c r="I93" s="358" t="s">
        <v>795</v>
      </c>
      <c r="J93" s="358" t="s">
        <v>304</v>
      </c>
      <c r="K93" s="358" t="s">
        <v>304</v>
      </c>
      <c r="L93" s="367" t="str">
        <f t="shared" si="6"/>
        <v>NULL</v>
      </c>
      <c r="M93" s="364" t="s">
        <v>795</v>
      </c>
      <c r="N93" s="364" t="s">
        <v>2405</v>
      </c>
      <c r="O93" s="364" t="s">
        <v>2467</v>
      </c>
      <c r="P93" s="358"/>
      <c r="Q93" s="358"/>
      <c r="R93" s="358"/>
      <c r="S93" s="358"/>
      <c r="T93" s="358"/>
      <c r="U93" s="358"/>
      <c r="V93" s="358"/>
      <c r="W93" s="495" t="str">
        <f t="shared" si="3"/>
        <v xml:space="preserve">   cnDatabase.Execute "IF EXISTS (SELECT *FROM GeneralMaster WHERE Code='*05014' OR Name='LEVEL 3') Print 'Exist' ELSE Insert Into GeneralMaster VALUES ('*05014','LEVEL 3','LEVEL 3','5','0','000001',GetDate(),'NULL',NULL,'N','N','NULL')</v>
      </c>
    </row>
    <row r="94" spans="1:23">
      <c r="A94" s="364" t="s">
        <v>2468</v>
      </c>
      <c r="B94" s="364" t="s">
        <v>1856</v>
      </c>
      <c r="C94" s="364" t="s">
        <v>1856</v>
      </c>
      <c r="D94" s="365">
        <v>5</v>
      </c>
      <c r="E94" s="358">
        <v>0</v>
      </c>
      <c r="F94" s="364" t="s">
        <v>135</v>
      </c>
      <c r="G94" s="366" t="s">
        <v>2070</v>
      </c>
      <c r="H94" s="358" t="s">
        <v>795</v>
      </c>
      <c r="I94" s="358" t="s">
        <v>795</v>
      </c>
      <c r="J94" s="358" t="s">
        <v>304</v>
      </c>
      <c r="K94" s="358" t="s">
        <v>304</v>
      </c>
      <c r="L94" s="367" t="str">
        <f t="shared" si="6"/>
        <v>NULL</v>
      </c>
      <c r="M94" s="364" t="s">
        <v>795</v>
      </c>
      <c r="N94" s="364" t="s">
        <v>2406</v>
      </c>
      <c r="O94" s="364" t="s">
        <v>2468</v>
      </c>
      <c r="P94" s="358"/>
      <c r="Q94" s="358"/>
      <c r="R94" s="358"/>
      <c r="S94" s="358"/>
      <c r="T94" s="358"/>
      <c r="U94" s="358"/>
      <c r="V94" s="358"/>
      <c r="W94" s="495" t="str">
        <f t="shared" si="3"/>
        <v xml:space="preserve">   cnDatabase.Execute "IF EXISTS (SELECT *FROM GeneralMaster WHERE Code='*05015' OR Name='LEVEL 4') Print 'Exist' ELSE Insert Into GeneralMaster VALUES ('*05015','LEVEL 4','LEVEL 4','5','0','000001',GetDate(),'NULL',NULL,'N','N','NULL')</v>
      </c>
    </row>
    <row r="95" spans="1:23">
      <c r="A95" s="364" t="s">
        <v>2469</v>
      </c>
      <c r="B95" s="364" t="s">
        <v>1857</v>
      </c>
      <c r="C95" s="364" t="s">
        <v>1857</v>
      </c>
      <c r="D95" s="365">
        <v>5</v>
      </c>
      <c r="E95" s="358">
        <v>0</v>
      </c>
      <c r="F95" s="364" t="s">
        <v>135</v>
      </c>
      <c r="G95" s="366" t="s">
        <v>2070</v>
      </c>
      <c r="H95" s="358" t="s">
        <v>795</v>
      </c>
      <c r="I95" s="358" t="s">
        <v>795</v>
      </c>
      <c r="J95" s="358" t="s">
        <v>304</v>
      </c>
      <c r="K95" s="358" t="s">
        <v>304</v>
      </c>
      <c r="L95" s="367" t="str">
        <f t="shared" si="6"/>
        <v>NULL</v>
      </c>
      <c r="M95" s="364" t="s">
        <v>795</v>
      </c>
      <c r="N95" s="364" t="s">
        <v>2407</v>
      </c>
      <c r="O95" s="364" t="s">
        <v>2469</v>
      </c>
      <c r="P95" s="358"/>
      <c r="Q95" s="358"/>
      <c r="R95" s="358"/>
      <c r="S95" s="358"/>
      <c r="T95" s="358"/>
      <c r="U95" s="358"/>
      <c r="V95" s="358"/>
      <c r="W95" s="495" t="str">
        <f t="shared" si="3"/>
        <v xml:space="preserve">   cnDatabase.Execute "IF EXISTS (SELECT *FROM GeneralMaster WHERE Code='*05016' OR Name='LEVEL 5') Print 'Exist' ELSE Insert Into GeneralMaster VALUES ('*05016','LEVEL 5','LEVEL 5','5','0','000001',GetDate(),'NULL',NULL,'N','N','NULL')</v>
      </c>
    </row>
    <row r="96" spans="1:23">
      <c r="A96" s="364" t="s">
        <v>2470</v>
      </c>
      <c r="B96" s="364" t="s">
        <v>1858</v>
      </c>
      <c r="C96" s="364" t="s">
        <v>1858</v>
      </c>
      <c r="D96" s="365">
        <v>5</v>
      </c>
      <c r="E96" s="358">
        <v>0</v>
      </c>
      <c r="F96" s="364" t="s">
        <v>135</v>
      </c>
      <c r="G96" s="366" t="s">
        <v>2070</v>
      </c>
      <c r="H96" s="358" t="s">
        <v>795</v>
      </c>
      <c r="I96" s="358" t="s">
        <v>795</v>
      </c>
      <c r="J96" s="358" t="s">
        <v>304</v>
      </c>
      <c r="K96" s="358" t="s">
        <v>304</v>
      </c>
      <c r="L96" s="367" t="str">
        <f t="shared" si="6"/>
        <v>NULL</v>
      </c>
      <c r="M96" s="364" t="s">
        <v>795</v>
      </c>
      <c r="N96" s="364" t="s">
        <v>2401</v>
      </c>
      <c r="O96" s="364" t="s">
        <v>2470</v>
      </c>
      <c r="P96" s="358"/>
      <c r="Q96" s="358"/>
      <c r="R96" s="358"/>
      <c r="S96" s="358"/>
      <c r="T96" s="358"/>
      <c r="U96" s="358"/>
      <c r="V96" s="358"/>
      <c r="W96" s="495" t="str">
        <f t="shared" si="3"/>
        <v xml:space="preserve">   cnDatabase.Execute "IF EXISTS (SELECT *FROM GeneralMaster WHERE Code='*05017' OR Name='LEVEL A') Print 'Exist' ELSE Insert Into GeneralMaster VALUES ('*05017','LEVEL A','LEVEL A','5','0','000001',GetDate(),'NULL',NULL,'N','N','NULL')</v>
      </c>
    </row>
    <row r="97" spans="1:23">
      <c r="A97" s="364" t="s">
        <v>2471</v>
      </c>
      <c r="B97" s="364" t="s">
        <v>1859</v>
      </c>
      <c r="C97" s="364" t="s">
        <v>1859</v>
      </c>
      <c r="D97" s="365">
        <v>5</v>
      </c>
      <c r="E97" s="358">
        <v>0</v>
      </c>
      <c r="F97" s="364" t="s">
        <v>135</v>
      </c>
      <c r="G97" s="366" t="s">
        <v>2070</v>
      </c>
      <c r="H97" s="358" t="s">
        <v>795</v>
      </c>
      <c r="I97" s="358" t="s">
        <v>795</v>
      </c>
      <c r="J97" s="358" t="s">
        <v>304</v>
      </c>
      <c r="K97" s="358" t="s">
        <v>304</v>
      </c>
      <c r="L97" s="367" t="str">
        <f t="shared" si="6"/>
        <v>NULL</v>
      </c>
      <c r="M97" s="364" t="s">
        <v>795</v>
      </c>
      <c r="N97" s="364" t="s">
        <v>2402</v>
      </c>
      <c r="O97" s="364" t="s">
        <v>2471</v>
      </c>
      <c r="P97" s="358"/>
      <c r="Q97" s="358"/>
      <c r="R97" s="358"/>
      <c r="S97" s="358"/>
      <c r="T97" s="358"/>
      <c r="U97" s="358"/>
      <c r="V97" s="358"/>
      <c r="W97" s="495" t="str">
        <f t="shared" si="3"/>
        <v xml:space="preserve">   cnDatabase.Execute "IF EXISTS (SELECT *FROM GeneralMaster WHERE Code='*05018' OR Name='LEVEL B') Print 'Exist' ELSE Insert Into GeneralMaster VALUES ('*05018','LEVEL B','LEVEL B','5','0','000001',GetDate(),'NULL',NULL,'N','N','NULL')</v>
      </c>
    </row>
    <row r="98" spans="1:23">
      <c r="A98" s="364" t="s">
        <v>2472</v>
      </c>
      <c r="B98" s="364" t="s">
        <v>1860</v>
      </c>
      <c r="C98" s="364" t="s">
        <v>1860</v>
      </c>
      <c r="D98" s="365">
        <v>5</v>
      </c>
      <c r="E98" s="358">
        <v>0</v>
      </c>
      <c r="F98" s="364" t="s">
        <v>135</v>
      </c>
      <c r="G98" s="366" t="s">
        <v>2070</v>
      </c>
      <c r="H98" s="358" t="s">
        <v>795</v>
      </c>
      <c r="I98" s="358" t="s">
        <v>795</v>
      </c>
      <c r="J98" s="358" t="s">
        <v>304</v>
      </c>
      <c r="K98" s="358" t="s">
        <v>304</v>
      </c>
      <c r="L98" s="367" t="str">
        <f t="shared" si="6"/>
        <v>NULL</v>
      </c>
      <c r="M98" s="364" t="s">
        <v>795</v>
      </c>
      <c r="N98" s="364" t="s">
        <v>2412</v>
      </c>
      <c r="O98" s="364" t="s">
        <v>2472</v>
      </c>
      <c r="P98" s="358"/>
      <c r="Q98" s="358"/>
      <c r="R98" s="358"/>
      <c r="S98" s="358"/>
      <c r="T98" s="358"/>
      <c r="U98" s="358"/>
      <c r="V98" s="358"/>
      <c r="W98" s="495" t="str">
        <f t="shared" si="3"/>
        <v xml:space="preserve">   cnDatabase.Execute "IF EXISTS (SELECT *FROM GeneralMaster WHERE Code='*05019' OR Name='LEVEL C') Print 'Exist' ELSE Insert Into GeneralMaster VALUES ('*05019','LEVEL C','LEVEL C','5','0','000001',GetDate(),'NULL',NULL,'N','N','NULL')</v>
      </c>
    </row>
    <row r="99" spans="1:23">
      <c r="A99" s="364" t="s">
        <v>2473</v>
      </c>
      <c r="B99" s="364" t="s">
        <v>1485</v>
      </c>
      <c r="C99" s="364" t="s">
        <v>1485</v>
      </c>
      <c r="D99" s="365">
        <v>5</v>
      </c>
      <c r="E99" s="358">
        <v>0</v>
      </c>
      <c r="F99" s="364" t="s">
        <v>135</v>
      </c>
      <c r="G99" s="366" t="s">
        <v>2070</v>
      </c>
      <c r="H99" s="358" t="s">
        <v>795</v>
      </c>
      <c r="I99" s="358" t="s">
        <v>795</v>
      </c>
      <c r="J99" s="358" t="s">
        <v>304</v>
      </c>
      <c r="K99" s="358" t="s">
        <v>304</v>
      </c>
      <c r="L99" s="367" t="str">
        <f t="shared" si="6"/>
        <v>NULL</v>
      </c>
      <c r="M99" s="364" t="s">
        <v>795</v>
      </c>
      <c r="N99" s="364" t="s">
        <v>2390</v>
      </c>
      <c r="O99" s="364" t="s">
        <v>2473</v>
      </c>
      <c r="P99" s="358"/>
      <c r="Q99" s="358"/>
      <c r="R99" s="358"/>
      <c r="S99" s="358"/>
      <c r="T99" s="358"/>
      <c r="U99" s="358"/>
      <c r="V99" s="358"/>
      <c r="W99" s="495" t="str">
        <f t="shared" si="3"/>
        <v xml:space="preserve">   cnDatabase.Execute "IF EXISTS (SELECT *FROM GeneralMaster WHERE Code='*05020' OR Name='NURSERY') Print 'Exist' ELSE Insert Into GeneralMaster VALUES ('*05020','NURSERY','NURSERY','5','0','000001',GetDate(),'NULL',NULL,'N','N','NULL')</v>
      </c>
    </row>
    <row r="100" spans="1:23">
      <c r="A100" s="364" t="s">
        <v>2474</v>
      </c>
      <c r="B100" s="364" t="s">
        <v>1512</v>
      </c>
      <c r="C100" s="364" t="s">
        <v>2455</v>
      </c>
      <c r="D100" s="365">
        <v>5</v>
      </c>
      <c r="E100" s="358">
        <v>0</v>
      </c>
      <c r="F100" s="364" t="s">
        <v>135</v>
      </c>
      <c r="G100" s="366" t="s">
        <v>2070</v>
      </c>
      <c r="H100" s="358" t="s">
        <v>795</v>
      </c>
      <c r="I100" s="358" t="s">
        <v>795</v>
      </c>
      <c r="J100" s="358" t="s">
        <v>304</v>
      </c>
      <c r="K100" s="358" t="s">
        <v>304</v>
      </c>
      <c r="L100" s="367" t="str">
        <f t="shared" si="6"/>
        <v>NULL</v>
      </c>
      <c r="M100" s="364" t="s">
        <v>795</v>
      </c>
      <c r="N100" s="364" t="s">
        <v>2399</v>
      </c>
      <c r="O100" s="364" t="s">
        <v>2474</v>
      </c>
      <c r="P100" s="358"/>
      <c r="Q100" s="358"/>
      <c r="R100" s="358"/>
      <c r="S100" s="358"/>
      <c r="T100" s="358"/>
      <c r="U100" s="358"/>
      <c r="V100" s="358"/>
      <c r="W100" s="495" t="str">
        <f t="shared" si="3"/>
        <v xml:space="preserve">   cnDatabase.Execute "IF EXISTS (SELECT *FROM GeneralMaster WHERE Code='*05021' OR Name='SECONDARY STD VI') Print 'Exist' ELSE Insert Into GeneralMaster VALUES ('*05021','SECONDARY STD VI','SECONDARY STD','5','0','000001',GetDate(),'NULL',NULL,'N','N','NULL')</v>
      </c>
    </row>
    <row r="101" spans="1:23">
      <c r="A101" s="364" t="s">
        <v>2475</v>
      </c>
      <c r="B101" s="364" t="s">
        <v>1492</v>
      </c>
      <c r="C101" s="364" t="s">
        <v>1492</v>
      </c>
      <c r="D101" s="365">
        <v>5</v>
      </c>
      <c r="E101" s="358">
        <v>0</v>
      </c>
      <c r="F101" s="364" t="s">
        <v>135</v>
      </c>
      <c r="G101" s="366" t="s">
        <v>2070</v>
      </c>
      <c r="H101" s="358" t="s">
        <v>795</v>
      </c>
      <c r="I101" s="358" t="s">
        <v>795</v>
      </c>
      <c r="J101" s="358" t="s">
        <v>304</v>
      </c>
      <c r="K101" s="358" t="s">
        <v>304</v>
      </c>
      <c r="L101" s="367" t="str">
        <f t="shared" si="6"/>
        <v>NULL</v>
      </c>
      <c r="M101" s="364" t="s">
        <v>795</v>
      </c>
      <c r="N101" s="364" t="s">
        <v>2395</v>
      </c>
      <c r="O101" s="364" t="s">
        <v>2475</v>
      </c>
      <c r="P101" s="358"/>
      <c r="Q101" s="358"/>
      <c r="R101" s="358"/>
      <c r="S101" s="358"/>
      <c r="T101" s="358"/>
      <c r="U101" s="358"/>
      <c r="V101" s="358"/>
      <c r="W101" s="495" t="str">
        <f t="shared" si="3"/>
        <v xml:space="preserve">   cnDatabase.Execute "IF EXISTS (SELECT *FROM GeneralMaster WHERE Code='*05022' OR Name='SENIOR') Print 'Exist' ELSE Insert Into GeneralMaster VALUES ('*05022','SENIOR','SENIOR','5','0','000001',GetDate(),'NULL',NULL,'N','N','NULL')</v>
      </c>
    </row>
    <row r="102" spans="1:23">
      <c r="A102" s="364" t="s">
        <v>2476</v>
      </c>
      <c r="B102" s="364" t="s">
        <v>2075</v>
      </c>
      <c r="C102" s="364" t="s">
        <v>2075</v>
      </c>
      <c r="D102" s="365">
        <v>5</v>
      </c>
      <c r="E102" s="358">
        <v>0</v>
      </c>
      <c r="F102" s="364" t="s">
        <v>135</v>
      </c>
      <c r="G102" s="366" t="s">
        <v>2070</v>
      </c>
      <c r="H102" s="358" t="s">
        <v>795</v>
      </c>
      <c r="I102" s="358" t="s">
        <v>795</v>
      </c>
      <c r="J102" s="358" t="s">
        <v>304</v>
      </c>
      <c r="K102" s="358" t="s">
        <v>304</v>
      </c>
      <c r="L102" s="367" t="str">
        <f t="shared" si="6"/>
        <v>NULL</v>
      </c>
      <c r="M102" s="364" t="s">
        <v>795</v>
      </c>
      <c r="N102" s="364" t="s">
        <v>2416</v>
      </c>
      <c r="O102" s="364" t="s">
        <v>2476</v>
      </c>
      <c r="P102" s="358"/>
      <c r="Q102" s="358"/>
      <c r="R102" s="358"/>
      <c r="S102" s="358"/>
      <c r="T102" s="358"/>
      <c r="U102" s="358"/>
      <c r="V102" s="358"/>
      <c r="W102" s="495" t="str">
        <f t="shared" si="3"/>
        <v xml:space="preserve">   cnDatabase.Execute "IF EXISTS (SELECT *FROM GeneralMaster WHERE Code='*05023' OR Name='SET 1') Print 'Exist' ELSE Insert Into GeneralMaster VALUES ('*05023','SET 1','SET 1','5','0','000001',GetDate(),'NULL',NULL,'N','N','NULL')</v>
      </c>
    </row>
    <row r="103" spans="1:23" s="304" customFormat="1">
      <c r="A103" s="364" t="s">
        <v>2477</v>
      </c>
      <c r="B103" s="364" t="s">
        <v>2790</v>
      </c>
      <c r="C103" s="364" t="s">
        <v>2790</v>
      </c>
      <c r="D103" s="365">
        <v>5</v>
      </c>
      <c r="E103" s="358">
        <v>0</v>
      </c>
      <c r="F103" s="364" t="s">
        <v>135</v>
      </c>
      <c r="G103" s="366" t="s">
        <v>2070</v>
      </c>
      <c r="H103" s="358" t="s">
        <v>795</v>
      </c>
      <c r="I103" s="358" t="s">
        <v>795</v>
      </c>
      <c r="J103" s="358" t="s">
        <v>304</v>
      </c>
      <c r="K103" s="358" t="s">
        <v>304</v>
      </c>
      <c r="L103" s="367" t="str">
        <f t="shared" si="6"/>
        <v>NULL</v>
      </c>
      <c r="M103" s="364" t="s">
        <v>795</v>
      </c>
      <c r="N103" s="364"/>
      <c r="O103" s="364" t="s">
        <v>2477</v>
      </c>
      <c r="P103" s="358"/>
      <c r="Q103" s="358"/>
      <c r="R103" s="358"/>
      <c r="S103" s="358"/>
      <c r="T103" s="358"/>
      <c r="U103" s="358"/>
      <c r="V103" s="358"/>
      <c r="W103" s="495" t="str">
        <f t="shared" si="3"/>
        <v xml:space="preserve">   cnDatabase.Execute "IF EXISTS (SELECT *FROM GeneralMaster WHERE Code='*05024' OR Name='Item Group') Print 'Exist' ELSE Insert Into GeneralMaster VALUES ('*05024','Item Group','Item Group','5','0','000001',GetDate(),'NULL',NULL,'N','N','NULL')</v>
      </c>
    </row>
    <row r="104" spans="1:23">
      <c r="A104" s="360" t="s">
        <v>2478</v>
      </c>
      <c r="B104" s="360" t="s">
        <v>1306</v>
      </c>
      <c r="C104" s="360" t="s">
        <v>1306</v>
      </c>
      <c r="D104" s="361">
        <v>6</v>
      </c>
      <c r="E104" s="359">
        <v>0</v>
      </c>
      <c r="F104" s="360" t="s">
        <v>135</v>
      </c>
      <c r="G104" s="362" t="s">
        <v>2070</v>
      </c>
      <c r="H104" s="359" t="s">
        <v>795</v>
      </c>
      <c r="I104" s="359" t="s">
        <v>795</v>
      </c>
      <c r="J104" s="359" t="s">
        <v>304</v>
      </c>
      <c r="K104" s="359" t="s">
        <v>304</v>
      </c>
      <c r="L104" s="363" t="str">
        <f t="shared" si="2"/>
        <v>NULL</v>
      </c>
      <c r="M104" s="360" t="s">
        <v>795</v>
      </c>
      <c r="N104" s="360" t="s">
        <v>2198</v>
      </c>
      <c r="O104" s="360" t="s">
        <v>2478</v>
      </c>
      <c r="P104" s="359"/>
      <c r="Q104" s="359"/>
      <c r="R104" s="359"/>
      <c r="S104" s="359"/>
      <c r="T104" s="359"/>
      <c r="U104" s="359"/>
      <c r="V104" s="359"/>
      <c r="W104" s="495" t="str">
        <f t="shared" si="3"/>
        <v xml:space="preserve">   cnDatabase.Execute "IF EXISTS (SELECT *FROM GeneralMaster WHERE Code='*06001' OR Name='Die_Cutting') Print 'Exist' ELSE Insert Into GeneralMaster VALUES ('*06001','Die_Cutting','Die_Cutting','6','0','000001',GetDate(),'NULL',NULL,'N','N','NULL')</v>
      </c>
    </row>
    <row r="105" spans="1:23">
      <c r="A105" s="360" t="s">
        <v>2479</v>
      </c>
      <c r="B105" s="360" t="s">
        <v>1307</v>
      </c>
      <c r="C105" s="360" t="s">
        <v>1307</v>
      </c>
      <c r="D105" s="361">
        <v>6</v>
      </c>
      <c r="E105" s="359">
        <v>0</v>
      </c>
      <c r="F105" s="360" t="s">
        <v>135</v>
      </c>
      <c r="G105" s="362" t="s">
        <v>2070</v>
      </c>
      <c r="H105" s="359" t="s">
        <v>795</v>
      </c>
      <c r="I105" s="359" t="s">
        <v>795</v>
      </c>
      <c r="J105" s="359" t="s">
        <v>304</v>
      </c>
      <c r="K105" s="359" t="s">
        <v>304</v>
      </c>
      <c r="L105" s="363" t="str">
        <f t="shared" si="2"/>
        <v>NULL</v>
      </c>
      <c r="M105" s="360" t="s">
        <v>795</v>
      </c>
      <c r="N105" s="360" t="s">
        <v>2199</v>
      </c>
      <c r="O105" s="360" t="s">
        <v>2479</v>
      </c>
      <c r="P105" s="359"/>
      <c r="Q105" s="359"/>
      <c r="R105" s="359"/>
      <c r="S105" s="359"/>
      <c r="T105" s="359"/>
      <c r="U105" s="359"/>
      <c r="V105" s="359"/>
      <c r="W105" s="495" t="str">
        <f t="shared" si="3"/>
        <v xml:space="preserve">   cnDatabase.Execute "IF EXISTS (SELECT *FROM GeneralMaster WHERE Code='*06002' OR Name='Die_Perforation') Print 'Exist' ELSE Insert Into GeneralMaster VALUES ('*06002','Die_Perforation','Die_Perforation','6','0','000001',GetDate(),'NULL',NULL,'N','N','NULL')</v>
      </c>
    </row>
    <row r="106" spans="1:23">
      <c r="A106" s="360" t="s">
        <v>2480</v>
      </c>
      <c r="B106" s="344" t="s">
        <v>1308</v>
      </c>
      <c r="C106" s="360" t="s">
        <v>1308</v>
      </c>
      <c r="D106" s="361">
        <v>6</v>
      </c>
      <c r="E106" s="359">
        <v>0</v>
      </c>
      <c r="F106" s="360" t="s">
        <v>135</v>
      </c>
      <c r="G106" s="362" t="s">
        <v>2070</v>
      </c>
      <c r="H106" s="359" t="s">
        <v>795</v>
      </c>
      <c r="I106" s="359" t="s">
        <v>795</v>
      </c>
      <c r="J106" s="359" t="s">
        <v>304</v>
      </c>
      <c r="K106" s="359" t="s">
        <v>304</v>
      </c>
      <c r="L106" s="363" t="str">
        <f t="shared" si="2"/>
        <v>NULL</v>
      </c>
      <c r="M106" s="360" t="s">
        <v>795</v>
      </c>
      <c r="N106" s="360" t="s">
        <v>2200</v>
      </c>
      <c r="O106" s="360" t="s">
        <v>2480</v>
      </c>
      <c r="P106" s="359"/>
      <c r="Q106" s="359"/>
      <c r="R106" s="359"/>
      <c r="S106" s="359"/>
      <c r="T106" s="359"/>
      <c r="U106" s="359"/>
      <c r="V106" s="359"/>
      <c r="W106" s="495" t="str">
        <f t="shared" si="3"/>
        <v xml:space="preserve">   cnDatabase.Execute "IF EXISTS (SELECT *FROM GeneralMaster WHERE Code='*06003' OR Name='Hard Bound') Print 'Exist' ELSE Insert Into GeneralMaster VALUES ('*06003','Hard Bound','Hard Bound','6','0','000001',GetDate(),'NULL',NULL,'N','N','NULL')</v>
      </c>
    </row>
    <row r="107" spans="1:23">
      <c r="A107" s="360" t="s">
        <v>2481</v>
      </c>
      <c r="B107" s="344" t="s">
        <v>1310</v>
      </c>
      <c r="C107" s="360" t="s">
        <v>1310</v>
      </c>
      <c r="D107" s="361">
        <v>6</v>
      </c>
      <c r="E107" s="359">
        <v>0</v>
      </c>
      <c r="F107" s="360" t="s">
        <v>135</v>
      </c>
      <c r="G107" s="362" t="s">
        <v>2070</v>
      </c>
      <c r="H107" s="359" t="s">
        <v>795</v>
      </c>
      <c r="I107" s="359" t="s">
        <v>795</v>
      </c>
      <c r="J107" s="359" t="s">
        <v>304</v>
      </c>
      <c r="K107" s="359" t="s">
        <v>304</v>
      </c>
      <c r="L107" s="363" t="str">
        <f t="shared" si="2"/>
        <v>NULL</v>
      </c>
      <c r="M107" s="360" t="s">
        <v>795</v>
      </c>
      <c r="N107" s="360" t="s">
        <v>2203</v>
      </c>
      <c r="O107" s="360" t="s">
        <v>2481</v>
      </c>
      <c r="P107" s="359"/>
      <c r="Q107" s="359"/>
      <c r="R107" s="359"/>
      <c r="S107" s="359"/>
      <c r="T107" s="359"/>
      <c r="U107" s="359"/>
      <c r="V107" s="359"/>
      <c r="W107" s="495" t="str">
        <f t="shared" si="3"/>
        <v xml:space="preserve">   cnDatabase.Execute "IF EXISTS (SELECT *FROM GeneralMaster WHERE Code='*06004' OR Name='Perfect Binding With Sewing') Print 'Exist' ELSE Insert Into GeneralMaster VALUES ('*06004','Perfect Binding With Sewing','Perfect Binding With Sewing','6','0','000001',GetDate(),'NULL',NULL,'N','N','NULL')</v>
      </c>
    </row>
    <row r="108" spans="1:23">
      <c r="A108" s="360" t="s">
        <v>2482</v>
      </c>
      <c r="B108" s="344" t="s">
        <v>1311</v>
      </c>
      <c r="C108" s="360" t="s">
        <v>1311</v>
      </c>
      <c r="D108" s="361">
        <v>6</v>
      </c>
      <c r="E108" s="359">
        <v>0</v>
      </c>
      <c r="F108" s="360" t="s">
        <v>135</v>
      </c>
      <c r="G108" s="362" t="s">
        <v>2070</v>
      </c>
      <c r="H108" s="359" t="s">
        <v>795</v>
      </c>
      <c r="I108" s="359" t="s">
        <v>795</v>
      </c>
      <c r="J108" s="359" t="s">
        <v>304</v>
      </c>
      <c r="K108" s="359" t="s">
        <v>304</v>
      </c>
      <c r="L108" s="363" t="str">
        <f t="shared" si="2"/>
        <v>NULL</v>
      </c>
      <c r="M108" s="360" t="s">
        <v>795</v>
      </c>
      <c r="N108" s="360" t="s">
        <v>2204</v>
      </c>
      <c r="O108" s="360" t="s">
        <v>2482</v>
      </c>
      <c r="P108" s="359"/>
      <c r="Q108" s="359"/>
      <c r="R108" s="359"/>
      <c r="S108" s="359"/>
      <c r="T108" s="359"/>
      <c r="U108" s="359"/>
      <c r="V108" s="359"/>
      <c r="W108" s="495" t="str">
        <f t="shared" si="3"/>
        <v xml:space="preserve">   cnDatabase.Execute "IF EXISTS (SELECT *FROM GeneralMaster WHERE Code='*06005' OR Name='Perfect Binding With Sewing(CD-Insert)') Print 'Exist' ELSE Insert Into GeneralMaster VALUES ('*06005','Perfect Binding With Sewing(CD-Insert)','Perfect Binding With Sewing(CD-Insert)','6','0','000001',GetDate(),'NULL',NULL,'N','N','NULL')</v>
      </c>
    </row>
    <row r="109" spans="1:23">
      <c r="A109" s="360" t="s">
        <v>2483</v>
      </c>
      <c r="B109" s="344" t="s">
        <v>1312</v>
      </c>
      <c r="C109" s="360" t="s">
        <v>1312</v>
      </c>
      <c r="D109" s="361">
        <v>6</v>
      </c>
      <c r="E109" s="359">
        <v>0</v>
      </c>
      <c r="F109" s="360" t="s">
        <v>135</v>
      </c>
      <c r="G109" s="362" t="s">
        <v>2070</v>
      </c>
      <c r="H109" s="359" t="s">
        <v>795</v>
      </c>
      <c r="I109" s="359" t="s">
        <v>795</v>
      </c>
      <c r="J109" s="359" t="s">
        <v>304</v>
      </c>
      <c r="K109" s="359" t="s">
        <v>304</v>
      </c>
      <c r="L109" s="363" t="str">
        <f t="shared" si="2"/>
        <v>NULL</v>
      </c>
      <c r="M109" s="360" t="s">
        <v>795</v>
      </c>
      <c r="N109" s="360" t="s">
        <v>2205</v>
      </c>
      <c r="O109" s="360" t="s">
        <v>2483</v>
      </c>
      <c r="P109" s="359"/>
      <c r="Q109" s="359"/>
      <c r="R109" s="359"/>
      <c r="S109" s="359"/>
      <c r="T109" s="359"/>
      <c r="U109" s="359"/>
      <c r="V109" s="359"/>
      <c r="W109" s="495" t="str">
        <f t="shared" si="3"/>
        <v xml:space="preserve">   cnDatabase.Execute "IF EXISTS (SELECT *FROM GeneralMaster WHERE Code='*06006' OR Name='Spiral Binding') Print 'Exist' ELSE Insert Into GeneralMaster VALUES ('*06006','Spiral Binding','Spiral Binding','6','0','000001',GetDate(),'NULL',NULL,'N','N','NULL')</v>
      </c>
    </row>
    <row r="110" spans="1:23">
      <c r="A110" s="360" t="s">
        <v>2484</v>
      </c>
      <c r="B110" s="344" t="s">
        <v>1313</v>
      </c>
      <c r="C110" s="360" t="s">
        <v>1313</v>
      </c>
      <c r="D110" s="361">
        <v>6</v>
      </c>
      <c r="E110" s="359">
        <v>0</v>
      </c>
      <c r="F110" s="360" t="s">
        <v>135</v>
      </c>
      <c r="G110" s="362" t="s">
        <v>2070</v>
      </c>
      <c r="H110" s="359" t="s">
        <v>795</v>
      </c>
      <c r="I110" s="359" t="s">
        <v>795</v>
      </c>
      <c r="J110" s="359" t="s">
        <v>304</v>
      </c>
      <c r="K110" s="359" t="s">
        <v>304</v>
      </c>
      <c r="L110" s="363" t="str">
        <f t="shared" si="2"/>
        <v>NULL</v>
      </c>
      <c r="M110" s="360" t="s">
        <v>795</v>
      </c>
      <c r="N110" s="360" t="s">
        <v>2206</v>
      </c>
      <c r="O110" s="360" t="s">
        <v>2484</v>
      </c>
      <c r="P110" s="359"/>
      <c r="Q110" s="359"/>
      <c r="R110" s="359"/>
      <c r="S110" s="359"/>
      <c r="T110" s="359"/>
      <c r="U110" s="359"/>
      <c r="V110" s="359"/>
      <c r="W110" s="495" t="str">
        <f t="shared" si="3"/>
        <v xml:space="preserve">   cnDatabase.Execute "IF EXISTS (SELECT *FROM GeneralMaster WHERE Code='*06007' OR Name='Wirro Binding') Print 'Exist' ELSE Insert Into GeneralMaster VALUES ('*06007','Wirro Binding','Wirro Binding','6','0','000001',GetDate(),'NULL',NULL,'N','N','NULL')</v>
      </c>
    </row>
    <row r="111" spans="1:23">
      <c r="A111" s="360" t="s">
        <v>2485</v>
      </c>
      <c r="B111" s="344" t="s">
        <v>1337</v>
      </c>
      <c r="C111" s="360" t="s">
        <v>1337</v>
      </c>
      <c r="D111" s="361">
        <v>6</v>
      </c>
      <c r="E111" s="359">
        <v>0</v>
      </c>
      <c r="F111" s="360" t="s">
        <v>135</v>
      </c>
      <c r="G111" s="362" t="s">
        <v>2070</v>
      </c>
      <c r="H111" s="359" t="s">
        <v>795</v>
      </c>
      <c r="I111" s="359" t="s">
        <v>795</v>
      </c>
      <c r="J111" s="359" t="s">
        <v>304</v>
      </c>
      <c r="K111" s="359" t="s">
        <v>304</v>
      </c>
      <c r="L111" s="363" t="str">
        <f t="shared" si="2"/>
        <v>NULL</v>
      </c>
      <c r="M111" s="360" t="s">
        <v>795</v>
      </c>
      <c r="N111" s="360" t="s">
        <v>2231</v>
      </c>
      <c r="O111" s="360" t="s">
        <v>2485</v>
      </c>
      <c r="P111" s="359"/>
      <c r="Q111" s="359"/>
      <c r="R111" s="359"/>
      <c r="S111" s="359"/>
      <c r="T111" s="359"/>
      <c r="U111" s="359"/>
      <c r="V111" s="359"/>
      <c r="W111" s="495" t="str">
        <f t="shared" si="3"/>
        <v xml:space="preserve">   cnDatabase.Execute "IF EXISTS (SELECT *FROM GeneralMaster WHERE Code='*06008' OR Name='Cutting &amp; Packing') Print 'Exist' ELSE Insert Into GeneralMaster VALUES ('*06008','Cutting &amp; Packing','Cutting &amp; Packing','6','0','000001',GetDate(),'NULL',NULL,'N','N','NULL')</v>
      </c>
    </row>
    <row r="112" spans="1:23">
      <c r="A112" s="360" t="s">
        <v>2486</v>
      </c>
      <c r="B112" s="344" t="s">
        <v>1402</v>
      </c>
      <c r="C112" s="360" t="s">
        <v>1402</v>
      </c>
      <c r="D112" s="361">
        <v>6</v>
      </c>
      <c r="E112" s="359">
        <v>0</v>
      </c>
      <c r="F112" s="360" t="s">
        <v>135</v>
      </c>
      <c r="G112" s="362" t="s">
        <v>2070</v>
      </c>
      <c r="H112" s="359" t="s">
        <v>795</v>
      </c>
      <c r="I112" s="359" t="s">
        <v>795</v>
      </c>
      <c r="J112" s="359" t="s">
        <v>304</v>
      </c>
      <c r="K112" s="359" t="s">
        <v>304</v>
      </c>
      <c r="L112" s="363" t="str">
        <f t="shared" si="2"/>
        <v>NULL</v>
      </c>
      <c r="M112" s="360" t="s">
        <v>795</v>
      </c>
      <c r="N112" s="360" t="s">
        <v>2302</v>
      </c>
      <c r="O112" s="360" t="s">
        <v>2486</v>
      </c>
      <c r="P112" s="359"/>
      <c r="Q112" s="359"/>
      <c r="R112" s="359"/>
      <c r="S112" s="359"/>
      <c r="T112" s="359"/>
      <c r="U112" s="359"/>
      <c r="V112" s="359"/>
      <c r="W112" s="495" t="str">
        <f t="shared" si="3"/>
        <v xml:space="preserve">   cnDatabase.Execute "IF EXISTS (SELECT *FROM GeneralMaster WHERE Code='*06009' OR Name='Cutting Only') Print 'Exist' ELSE Insert Into GeneralMaster VALUES ('*06009','Cutting Only','Cutting Only','6','0','000001',GetDate(),'NULL',NULL,'N','N','NULL')</v>
      </c>
    </row>
    <row r="113" spans="1:105">
      <c r="A113" s="360" t="s">
        <v>2487</v>
      </c>
      <c r="B113" s="360" t="s">
        <v>1429</v>
      </c>
      <c r="C113" s="360" t="s">
        <v>1429</v>
      </c>
      <c r="D113" s="361">
        <v>6</v>
      </c>
      <c r="E113" s="359">
        <v>0</v>
      </c>
      <c r="F113" s="360" t="s">
        <v>135</v>
      </c>
      <c r="G113" s="362" t="s">
        <v>2070</v>
      </c>
      <c r="H113" s="359" t="s">
        <v>795</v>
      </c>
      <c r="I113" s="359" t="s">
        <v>795</v>
      </c>
      <c r="J113" s="359" t="s">
        <v>304</v>
      </c>
      <c r="K113" s="359" t="s">
        <v>304</v>
      </c>
      <c r="L113" s="363" t="str">
        <f t="shared" si="2"/>
        <v>NULL</v>
      </c>
      <c r="M113" s="360" t="s">
        <v>795</v>
      </c>
      <c r="N113" s="360" t="s">
        <v>2334</v>
      </c>
      <c r="O113" s="360" t="s">
        <v>2487</v>
      </c>
      <c r="P113" s="359"/>
      <c r="Q113" s="359"/>
      <c r="R113" s="359"/>
      <c r="S113" s="359"/>
      <c r="T113" s="359"/>
      <c r="U113" s="359"/>
      <c r="V113" s="359"/>
      <c r="W113" s="495" t="str">
        <f t="shared" si="3"/>
        <v xml:space="preserve">   cnDatabase.Execute "IF EXISTS (SELECT *FROM GeneralMaster WHERE Code='*06010' OR Name='Half Die Cut') Print 'Exist' ELSE Insert Into GeneralMaster VALUES ('*06010','Half Die Cut','Half Die Cut','6','0','000001',GetDate(),'NULL',NULL,'N','N','NULL')</v>
      </c>
    </row>
    <row r="114" spans="1:105">
      <c r="A114" s="360" t="s">
        <v>2488</v>
      </c>
      <c r="B114" s="360" t="s">
        <v>1433</v>
      </c>
      <c r="C114" s="360" t="s">
        <v>1433</v>
      </c>
      <c r="D114" s="361">
        <v>6</v>
      </c>
      <c r="E114" s="359">
        <v>0</v>
      </c>
      <c r="F114" s="360" t="s">
        <v>135</v>
      </c>
      <c r="G114" s="362" t="s">
        <v>2070</v>
      </c>
      <c r="H114" s="359" t="s">
        <v>795</v>
      </c>
      <c r="I114" s="359" t="s">
        <v>795</v>
      </c>
      <c r="J114" s="359" t="s">
        <v>304</v>
      </c>
      <c r="K114" s="359" t="s">
        <v>304</v>
      </c>
      <c r="L114" s="363" t="str">
        <f t="shared" si="2"/>
        <v>NULL</v>
      </c>
      <c r="M114" s="360" t="s">
        <v>795</v>
      </c>
      <c r="N114" s="360" t="s">
        <v>2337</v>
      </c>
      <c r="O114" s="360" t="s">
        <v>2488</v>
      </c>
      <c r="P114" s="359"/>
      <c r="Q114" s="359"/>
      <c r="R114" s="359"/>
      <c r="S114" s="359"/>
      <c r="T114" s="359"/>
      <c r="U114" s="359"/>
      <c r="V114" s="359"/>
      <c r="W114" s="495" t="str">
        <f t="shared" si="3"/>
        <v xml:space="preserve">   cnDatabase.Execute "IF EXISTS (SELECT *FROM GeneralMaster WHERE Code='*06011' OR Name='Loose') Print 'Exist' ELSE Insert Into GeneralMaster VALUES ('*06011','Loose','Loose','6','0','000001',GetDate(),'NULL',NULL,'N','N','NULL')</v>
      </c>
    </row>
    <row r="115" spans="1:105">
      <c r="A115" s="360" t="s">
        <v>2489</v>
      </c>
      <c r="B115" s="360" t="s">
        <v>1434</v>
      </c>
      <c r="C115" s="360" t="s">
        <v>1434</v>
      </c>
      <c r="D115" s="361">
        <v>6</v>
      </c>
      <c r="E115" s="359">
        <v>0</v>
      </c>
      <c r="F115" s="360" t="s">
        <v>135</v>
      </c>
      <c r="G115" s="362" t="s">
        <v>2070</v>
      </c>
      <c r="H115" s="359" t="s">
        <v>795</v>
      </c>
      <c r="I115" s="359" t="s">
        <v>795</v>
      </c>
      <c r="J115" s="359" t="s">
        <v>304</v>
      </c>
      <c r="K115" s="359" t="s">
        <v>304</v>
      </c>
      <c r="L115" s="363" t="str">
        <f t="shared" si="2"/>
        <v>NULL</v>
      </c>
      <c r="M115" s="360" t="s">
        <v>795</v>
      </c>
      <c r="N115" s="360" t="s">
        <v>2338</v>
      </c>
      <c r="O115" s="360" t="s">
        <v>2489</v>
      </c>
      <c r="P115" s="359"/>
      <c r="Q115" s="359"/>
      <c r="R115" s="359"/>
      <c r="S115" s="359"/>
      <c r="T115" s="359"/>
      <c r="U115" s="359"/>
      <c r="V115" s="359"/>
      <c r="W115" s="495" t="str">
        <f t="shared" si="3"/>
        <v xml:space="preserve">   cnDatabase.Execute "IF EXISTS (SELECT *FROM GeneralMaster WHERE Code='*06012' OR Name='Pad Gumming') Print 'Exist' ELSE Insert Into GeneralMaster VALUES ('*06012','Pad Gumming','Pad Gumming','6','0','000001',GetDate(),'NULL',NULL,'N','N','NULL')</v>
      </c>
    </row>
    <row r="116" spans="1:105">
      <c r="A116" s="360" t="s">
        <v>2490</v>
      </c>
      <c r="B116" s="360" t="s">
        <v>1438</v>
      </c>
      <c r="C116" s="360" t="s">
        <v>1438</v>
      </c>
      <c r="D116" s="361">
        <v>6</v>
      </c>
      <c r="E116" s="359">
        <v>0</v>
      </c>
      <c r="F116" s="360" t="s">
        <v>135</v>
      </c>
      <c r="G116" s="362" t="s">
        <v>2070</v>
      </c>
      <c r="H116" s="359" t="s">
        <v>795</v>
      </c>
      <c r="I116" s="359" t="s">
        <v>795</v>
      </c>
      <c r="J116" s="359" t="s">
        <v>304</v>
      </c>
      <c r="K116" s="359" t="s">
        <v>304</v>
      </c>
      <c r="L116" s="363" t="str">
        <f t="shared" si="2"/>
        <v>NULL</v>
      </c>
      <c r="M116" s="360" t="s">
        <v>795</v>
      </c>
      <c r="N116" s="360" t="s">
        <v>2342</v>
      </c>
      <c r="O116" s="360" t="s">
        <v>2490</v>
      </c>
      <c r="P116" s="359"/>
      <c r="Q116" s="359"/>
      <c r="R116" s="359"/>
      <c r="S116" s="359"/>
      <c r="T116" s="359"/>
      <c r="U116" s="359"/>
      <c r="V116" s="359"/>
      <c r="W116" s="495" t="str">
        <f t="shared" si="3"/>
        <v xml:space="preserve">   cnDatabase.Execute "IF EXISTS (SELECT *FROM GeneralMaster WHERE Code='*06013' OR Name='Pakki Binding') Print 'Exist' ELSE Insert Into GeneralMaster VALUES ('*06013','Pakki Binding','Pakki Binding','6','0','000001',GetDate(),'NULL',NULL,'N','N','NULL')</v>
      </c>
    </row>
    <row r="117" spans="1:105">
      <c r="A117" s="360" t="s">
        <v>2491</v>
      </c>
      <c r="B117" s="360" t="s">
        <v>1439</v>
      </c>
      <c r="C117" s="360" t="s">
        <v>1439</v>
      </c>
      <c r="D117" s="361">
        <v>6</v>
      </c>
      <c r="E117" s="359">
        <v>0</v>
      </c>
      <c r="F117" s="360" t="s">
        <v>135</v>
      </c>
      <c r="G117" s="362" t="s">
        <v>2070</v>
      </c>
      <c r="H117" s="359" t="s">
        <v>795</v>
      </c>
      <c r="I117" s="359" t="s">
        <v>795</v>
      </c>
      <c r="J117" s="359" t="s">
        <v>304</v>
      </c>
      <c r="K117" s="359" t="s">
        <v>304</v>
      </c>
      <c r="L117" s="363" t="str">
        <f t="shared" si="2"/>
        <v>NULL</v>
      </c>
      <c r="M117" s="360" t="s">
        <v>795</v>
      </c>
      <c r="N117" s="360" t="s">
        <v>2343</v>
      </c>
      <c r="O117" s="360" t="s">
        <v>2491</v>
      </c>
      <c r="P117" s="359"/>
      <c r="Q117" s="359"/>
      <c r="R117" s="359"/>
      <c r="S117" s="359"/>
      <c r="T117" s="359"/>
      <c r="U117" s="359"/>
      <c r="V117" s="359"/>
      <c r="W117" s="495" t="str">
        <f t="shared" si="3"/>
        <v xml:space="preserve">   cnDatabase.Execute "IF EXISTS (SELECT *FROM GeneralMaster WHERE Code='*06014' OR Name='Kachchi Binding') Print 'Exist' ELSE Insert Into GeneralMaster VALUES ('*06014','Kachchi Binding','Kachchi Binding','6','0','000001',GetDate(),'NULL',NULL,'N','N','NULL')</v>
      </c>
    </row>
    <row r="118" spans="1:105">
      <c r="A118" s="360" t="s">
        <v>2492</v>
      </c>
      <c r="B118" s="344" t="s">
        <v>2085</v>
      </c>
      <c r="C118" s="360" t="s">
        <v>2085</v>
      </c>
      <c r="D118" s="361">
        <v>6</v>
      </c>
      <c r="E118" s="359">
        <v>0</v>
      </c>
      <c r="F118" s="360" t="s">
        <v>135</v>
      </c>
      <c r="G118" s="362" t="s">
        <v>2070</v>
      </c>
      <c r="H118" s="359" t="s">
        <v>795</v>
      </c>
      <c r="I118" s="359" t="s">
        <v>795</v>
      </c>
      <c r="J118" s="359" t="s">
        <v>304</v>
      </c>
      <c r="K118" s="359" t="s">
        <v>304</v>
      </c>
      <c r="L118" s="363" t="str">
        <f t="shared" si="2"/>
        <v>NULL</v>
      </c>
      <c r="M118" s="360" t="s">
        <v>795</v>
      </c>
      <c r="N118" s="360" t="s">
        <v>2432</v>
      </c>
      <c r="O118" s="360" t="s">
        <v>2492</v>
      </c>
      <c r="P118" s="359"/>
      <c r="Q118" s="359"/>
      <c r="R118" s="359"/>
      <c r="S118" s="359"/>
      <c r="T118" s="359"/>
      <c r="U118" s="359"/>
      <c r="V118" s="359"/>
      <c r="W118" s="495" t="str">
        <f t="shared" si="3"/>
        <v xml:space="preserve">   cnDatabase.Execute "IF EXISTS (SELECT *FROM GeneralMaster WHERE Code='*06015' OR Name='Center Pinning (BOX)') Print 'Exist' ELSE Insert Into GeneralMaster VALUES ('*06015','Center Pinning (BOX)','Center Pinning (BOX)','6','0','000001',GetDate(),'NULL',NULL,'N','N','NULL')</v>
      </c>
    </row>
    <row r="119" spans="1:105">
      <c r="A119" s="360" t="s">
        <v>2493</v>
      </c>
      <c r="B119" s="344" t="s">
        <v>1305</v>
      </c>
      <c r="C119" s="360" t="s">
        <v>1305</v>
      </c>
      <c r="D119" s="361">
        <v>6</v>
      </c>
      <c r="E119" s="359">
        <v>0</v>
      </c>
      <c r="F119" s="360" t="s">
        <v>135</v>
      </c>
      <c r="G119" s="362" t="s">
        <v>2070</v>
      </c>
      <c r="H119" s="359" t="s">
        <v>795</v>
      </c>
      <c r="I119" s="359" t="s">
        <v>795</v>
      </c>
      <c r="J119" s="359" t="s">
        <v>304</v>
      </c>
      <c r="K119" s="359" t="s">
        <v>304</v>
      </c>
      <c r="L119" s="363" t="str">
        <f t="shared" si="2"/>
        <v>NULL</v>
      </c>
      <c r="M119" s="360" t="s">
        <v>795</v>
      </c>
      <c r="N119" s="360" t="s">
        <v>2197</v>
      </c>
      <c r="O119" s="360" t="s">
        <v>2493</v>
      </c>
      <c r="P119" s="359"/>
      <c r="Q119" s="359"/>
      <c r="R119" s="359"/>
      <c r="S119" s="359"/>
      <c r="T119" s="359"/>
      <c r="U119" s="359"/>
      <c r="V119" s="359"/>
      <c r="W119" s="495" t="str">
        <f t="shared" si="3"/>
        <v xml:space="preserve">   cnDatabase.Execute "IF EXISTS (SELECT *FROM GeneralMaster WHERE Code='*06016' OR Name='Center Pin Binding') Print 'Exist' ELSE Insert Into GeneralMaster VALUES ('*06016','Center Pin Binding','Center Pin Binding','6','0','000001',GetDate(),'NULL',NULL,'N','N','NULL')</v>
      </c>
    </row>
    <row r="120" spans="1:105">
      <c r="A120" s="360" t="s">
        <v>2494</v>
      </c>
      <c r="B120" s="344" t="s">
        <v>1309</v>
      </c>
      <c r="C120" s="360" t="s">
        <v>1309</v>
      </c>
      <c r="D120" s="361">
        <v>6</v>
      </c>
      <c r="E120" s="359">
        <v>0</v>
      </c>
      <c r="F120" s="360" t="s">
        <v>135</v>
      </c>
      <c r="G120" s="362" t="s">
        <v>2070</v>
      </c>
      <c r="H120" s="359" t="s">
        <v>795</v>
      </c>
      <c r="I120" s="359" t="s">
        <v>795</v>
      </c>
      <c r="J120" s="359" t="s">
        <v>304</v>
      </c>
      <c r="K120" s="359" t="s">
        <v>304</v>
      </c>
      <c r="L120" s="363" t="str">
        <f t="shared" si="2"/>
        <v>NULL</v>
      </c>
      <c r="M120" s="360" t="s">
        <v>795</v>
      </c>
      <c r="N120" s="360" t="s">
        <v>2201</v>
      </c>
      <c r="O120" s="360" t="s">
        <v>2494</v>
      </c>
      <c r="P120" s="359"/>
      <c r="Q120" s="359"/>
      <c r="R120" s="359"/>
      <c r="S120" s="359"/>
      <c r="T120" s="359"/>
      <c r="U120" s="359"/>
      <c r="V120" s="359"/>
      <c r="W120" s="495" t="str">
        <f t="shared" si="3"/>
        <v xml:space="preserve">   cnDatabase.Execute "IF EXISTS (SELECT *FROM GeneralMaster WHERE Code='*06017' OR Name='None') Print 'Exist' ELSE Insert Into GeneralMaster VALUES ('*06017','None','None','6','0','000001',GetDate(),'NULL',NULL,'N','N','NULL')</v>
      </c>
    </row>
    <row r="121" spans="1:105">
      <c r="A121" s="360" t="s">
        <v>2495</v>
      </c>
      <c r="B121" s="344" t="s">
        <v>554</v>
      </c>
      <c r="C121" s="360" t="s">
        <v>554</v>
      </c>
      <c r="D121" s="361">
        <v>6</v>
      </c>
      <c r="E121" s="359">
        <v>0</v>
      </c>
      <c r="F121" s="360" t="s">
        <v>135</v>
      </c>
      <c r="G121" s="362" t="s">
        <v>2070</v>
      </c>
      <c r="H121" s="359" t="s">
        <v>795</v>
      </c>
      <c r="I121" s="359" t="s">
        <v>795</v>
      </c>
      <c r="J121" s="359" t="s">
        <v>304</v>
      </c>
      <c r="K121" s="359" t="s">
        <v>304</v>
      </c>
      <c r="L121" s="363" t="str">
        <f t="shared" si="2"/>
        <v>NULL</v>
      </c>
      <c r="M121" s="360" t="s">
        <v>795</v>
      </c>
      <c r="N121" s="360" t="s">
        <v>2202</v>
      </c>
      <c r="O121" s="360" t="s">
        <v>2495</v>
      </c>
      <c r="P121" s="359"/>
      <c r="Q121" s="359"/>
      <c r="R121" s="359"/>
      <c r="S121" s="359"/>
      <c r="T121" s="359"/>
      <c r="U121" s="359"/>
      <c r="V121" s="359"/>
      <c r="W121" s="495" t="str">
        <f t="shared" si="3"/>
        <v xml:space="preserve">   cnDatabase.Execute "IF EXISTS (SELECT *FROM GeneralMaster WHERE Code='*06018' OR Name='Perfect Binding') Print 'Exist' ELSE Insert Into GeneralMaster VALUES ('*06018','Perfect Binding','Perfect Binding','6','0','000001',GetDate(),'NULL',NULL,'N','N','NULL')</v>
      </c>
    </row>
    <row r="122" spans="1:105">
      <c r="A122" s="368" t="s">
        <v>2496</v>
      </c>
      <c r="B122" s="368" t="s">
        <v>1314</v>
      </c>
      <c r="C122" s="368" t="s">
        <v>1314</v>
      </c>
      <c r="D122" s="369" t="s">
        <v>4124</v>
      </c>
      <c r="E122" s="370">
        <v>0</v>
      </c>
      <c r="F122" s="368" t="s">
        <v>135</v>
      </c>
      <c r="G122" s="371" t="s">
        <v>2070</v>
      </c>
      <c r="H122" s="370" t="s">
        <v>795</v>
      </c>
      <c r="I122" s="370" t="s">
        <v>795</v>
      </c>
      <c r="J122" s="370" t="s">
        <v>304</v>
      </c>
      <c r="K122" s="370" t="s">
        <v>304</v>
      </c>
      <c r="L122" s="372" t="str">
        <f t="shared" ref="L122:L156" si="7">IF(M122&lt;&gt;"Null",CONCATENATE("*26",RIGHT(M122,3)),"NULL")</f>
        <v>NULL</v>
      </c>
      <c r="M122" s="368" t="s">
        <v>795</v>
      </c>
      <c r="N122" s="368" t="s">
        <v>2207</v>
      </c>
      <c r="O122" s="368" t="s">
        <v>2496</v>
      </c>
      <c r="P122" s="370"/>
      <c r="Q122" s="370"/>
      <c r="R122" s="370"/>
      <c r="S122" s="370"/>
      <c r="T122" s="370"/>
      <c r="U122" s="370"/>
      <c r="V122" s="370"/>
      <c r="W122" s="495" t="str">
        <f t="shared" si="3"/>
        <v xml:space="preserve">   cnDatabase.Execute "IF EXISTS (SELECT *FROM GeneralMaster WHERE Code='*07001' OR Name='BOPP Gloss') Print 'Exist' ELSE Insert Into GeneralMaster VALUES ('*07001','BOPP Gloss','BOPP Gloss',' ','0','000001',GetDate(),'NULL',NULL,'N','N','NULL')</v>
      </c>
      <c r="BA122" s="355" t="str">
        <f>CONCATENATE($BA$1,$BA$2,"Name='",$B122,"') Print 'Not Exist' ELSE ",$BA$3,"'",$A122,"' Where Name='",$B122,"'")</f>
        <v xml:space="preserve">   cnDatabase.Execute "IF NOT EXISTS (SELECT *FROM GeneralMaster WHERE Name='BOPP Gloss') Print 'Not Exist' ELSE Update GeneralMaster Set Code='*07001' Where Name='BOPP Gloss'</v>
      </c>
      <c r="DA122" s="355" t="str">
        <f>CONCATENATE($DA$1,$DA$2,"'",$B122,"' IN (Select Distinct(Select Name From GeneralMaster Where LaminationType=Code AND Name='",$B122,"') As Name From AccountChild07 Where (Select Name From GeneralMaster Where LaminationType=Code AND Name='",$B122,"') IS NOT NULL)) Print 'Not Exist' ELSE Update AccountChild07 Set LaminationType='",$A122,"' Where (Select Distinct(Select Name From GeneralMaster Where LaminationType=Code AND Name='",$B122,"') As Name From AccountChild07 Where (Select Name From GeneralMaster Where LaminationType=Code AND Name='",$B122,"') IS NOT NULL)='",$B122,"'")</f>
        <v xml:space="preserve">   cnDatabase.Execute "IF NOT EXISTS (SELECT * FROM AccountChild07 WHERE 'BOPP Gloss' IN (Select Distinct(Select Name From GeneralMaster Where LaminationType=Code AND Name='BOPP Gloss') As Name From AccountChild07 Where (Select Name From GeneralMaster Where LaminationType=Code AND Name='BOPP Gloss') IS NOT NULL)) Print 'Not Exist' ELSE Update AccountChild07 Set LaminationType='*07001' Where (Select Distinct(Select Name From GeneralMaster Where LaminationType=Code AND Name='BOPP Gloss') As Name From AccountChild07 Where (Select Name From GeneralMaster Where LaminationType=Code AND Name='BOPP Gloss') IS NOT NULL)='BOPP Gloss'</v>
      </c>
    </row>
    <row r="123" spans="1:105">
      <c r="A123" s="368" t="s">
        <v>2497</v>
      </c>
      <c r="B123" s="368" t="s">
        <v>1315</v>
      </c>
      <c r="C123" s="368" t="s">
        <v>1315</v>
      </c>
      <c r="D123" s="369">
        <v>7</v>
      </c>
      <c r="E123" s="370">
        <v>0</v>
      </c>
      <c r="F123" s="368" t="s">
        <v>135</v>
      </c>
      <c r="G123" s="371" t="s">
        <v>2070</v>
      </c>
      <c r="H123" s="370" t="s">
        <v>795</v>
      </c>
      <c r="I123" s="370" t="s">
        <v>795</v>
      </c>
      <c r="J123" s="370" t="s">
        <v>304</v>
      </c>
      <c r="K123" s="370" t="s">
        <v>304</v>
      </c>
      <c r="L123" s="372" t="str">
        <f t="shared" si="7"/>
        <v>NULL</v>
      </c>
      <c r="M123" s="368" t="s">
        <v>795</v>
      </c>
      <c r="N123" s="368" t="s">
        <v>2208</v>
      </c>
      <c r="O123" s="368" t="s">
        <v>2497</v>
      </c>
      <c r="P123" s="370"/>
      <c r="Q123" s="370"/>
      <c r="R123" s="370"/>
      <c r="S123" s="370"/>
      <c r="T123" s="370"/>
      <c r="U123" s="370"/>
      <c r="V123" s="370"/>
      <c r="W123" s="495" t="str">
        <f t="shared" si="3"/>
        <v xml:space="preserve">   cnDatabase.Execute "IF EXISTS (SELECT *FROM GeneralMaster WHERE Code='*07002' OR Name='BOPP Matt') Print 'Exist' ELSE Insert Into GeneralMaster VALUES ('*07002','BOPP Matt','BOPP Matt','7','0','000001',GetDate(),'NULL',NULL,'N','N','NULL')</v>
      </c>
      <c r="BA123" s="355" t="str">
        <f t="shared" ref="BA123:BA156" si="8">CONCATENATE($BA$1,$BA$2,"Name='",$B123,"') Print 'Not Exist' ELSE ",$BA$3,"'",$A123,"' Where Name='",$B123,"'")</f>
        <v xml:space="preserve">   cnDatabase.Execute "IF NOT EXISTS (SELECT *FROM GeneralMaster WHERE Name='BOPP Matt') Print 'Not Exist' ELSE Update GeneralMaster Set Code='*07002' Where Name='BOPP Matt'</v>
      </c>
      <c r="DA123" s="355" t="str">
        <f>CONCATENATE($DA$1,$DA$2,"'",$B123,"' IN (Select Distinct(Select Name From GeneralMaster Where LaminationType=Code AND Name='",$B123,"') As Name From AccountChild07 Where (Select Name From GeneralMaster Where LaminationType=Code AND Name='",$B123,"') IS NOT NULL)) Print 'Not Exist' ELSE Update AccountChild07 Set LaminationType='",$A123,"' Where (Select Distinct(Select Name From GeneralMaster Where LaminationType=Code AND Name='",$B123,"') As Name From AccountChild07 Where (Select Name From GeneralMaster Where LaminationType=Code AND Name='",$B123,"') IS NOT NULL)='",$B123,"'")</f>
        <v xml:space="preserve">   cnDatabase.Execute "IF NOT EXISTS (SELECT * FROM AccountChild07 WHERE 'BOPP Matt' IN (Select Distinct(Select Name From GeneralMaster Where LaminationType=Code AND Name='BOPP Matt') As Name From AccountChild07 Where (Select Name From GeneralMaster Where LaminationType=Code AND Name='BOPP Matt') IS NOT NULL)) Print 'Not Exist' ELSE Update AccountChild07 Set LaminationType='*07002' Where (Select Distinct(Select Name From GeneralMaster Where LaminationType=Code AND Name='BOPP Matt') As Name From AccountChild07 Where (Select Name From GeneralMaster Where LaminationType=Code AND Name='BOPP Matt') IS NOT NULL)='BOPP Matt'</v>
      </c>
    </row>
    <row r="124" spans="1:105">
      <c r="A124" s="368" t="s">
        <v>2498</v>
      </c>
      <c r="B124" s="368" t="s">
        <v>1416</v>
      </c>
      <c r="C124" s="368" t="s">
        <v>1416</v>
      </c>
      <c r="D124" s="369">
        <v>7</v>
      </c>
      <c r="E124" s="370">
        <v>0</v>
      </c>
      <c r="F124" s="368" t="s">
        <v>135</v>
      </c>
      <c r="G124" s="371" t="s">
        <v>2070</v>
      </c>
      <c r="H124" s="370" t="s">
        <v>795</v>
      </c>
      <c r="I124" s="370" t="s">
        <v>795</v>
      </c>
      <c r="J124" s="370" t="s">
        <v>304</v>
      </c>
      <c r="K124" s="370" t="s">
        <v>304</v>
      </c>
      <c r="L124" s="372" t="str">
        <f t="shared" si="7"/>
        <v>NULL</v>
      </c>
      <c r="M124" s="368" t="s">
        <v>795</v>
      </c>
      <c r="N124" s="368" t="s">
        <v>2321</v>
      </c>
      <c r="O124" s="368" t="s">
        <v>2498</v>
      </c>
      <c r="P124" s="370"/>
      <c r="Q124" s="370"/>
      <c r="R124" s="370"/>
      <c r="S124" s="370"/>
      <c r="T124" s="370"/>
      <c r="U124" s="370"/>
      <c r="V124" s="370"/>
      <c r="W124" s="495" t="str">
        <f t="shared" si="3"/>
        <v xml:space="preserve">   cnDatabase.Execute "IF EXISTS (SELECT *FROM GeneralMaster WHERE Code='*07003' OR Name='Box Packing') Print 'Exist' ELSE Insert Into GeneralMaster VALUES ('*07003','Box Packing','Box Packing','7','0','000001',GetDate(),'NULL',NULL,'N','N','NULL')</v>
      </c>
      <c r="BA124" s="355" t="str">
        <f t="shared" si="8"/>
        <v xml:space="preserve">   cnDatabase.Execute "IF NOT EXISTS (SELECT *FROM GeneralMaster WHERE Name='Box Packing') Print 'Not Exist' ELSE Update GeneralMaster Set Code='*07003' Where Name='Box Packing'</v>
      </c>
    </row>
    <row r="125" spans="1:105">
      <c r="A125" s="368" t="s">
        <v>2499</v>
      </c>
      <c r="B125" s="368" t="s">
        <v>1305</v>
      </c>
      <c r="C125" s="368" t="s">
        <v>1305</v>
      </c>
      <c r="D125" s="369">
        <v>7</v>
      </c>
      <c r="E125" s="370">
        <v>0</v>
      </c>
      <c r="F125" s="368" t="s">
        <v>135</v>
      </c>
      <c r="G125" s="371" t="s">
        <v>2070</v>
      </c>
      <c r="H125" s="370" t="s">
        <v>795</v>
      </c>
      <c r="I125" s="370" t="s">
        <v>795</v>
      </c>
      <c r="J125" s="370" t="s">
        <v>304</v>
      </c>
      <c r="K125" s="370" t="s">
        <v>304</v>
      </c>
      <c r="L125" s="372" t="str">
        <f t="shared" si="7"/>
        <v>NULL</v>
      </c>
      <c r="M125" s="368" t="s">
        <v>795</v>
      </c>
      <c r="N125" s="368" t="s">
        <v>2320</v>
      </c>
      <c r="O125" s="368" t="s">
        <v>2499</v>
      </c>
      <c r="P125" s="370"/>
      <c r="Q125" s="370"/>
      <c r="R125" s="370"/>
      <c r="S125" s="370"/>
      <c r="T125" s="370"/>
      <c r="U125" s="370"/>
      <c r="V125" s="370"/>
      <c r="W125" s="495" t="str">
        <f t="shared" si="3"/>
        <v xml:space="preserve">   cnDatabase.Execute "IF EXISTS (SELECT *FROM GeneralMaster WHERE Code='*07004' OR Name='Center Pin Binding') Print 'Exist' ELSE Insert Into GeneralMaster VALUES ('*07004','Center Pin Binding','Center Pin Binding','7','0','000001',GetDate(),'NULL',NULL,'N','N','NULL')</v>
      </c>
      <c r="BA125" s="355" t="str">
        <f t="shared" si="8"/>
        <v xml:space="preserve">   cnDatabase.Execute "IF NOT EXISTS (SELECT *FROM GeneralMaster WHERE Name='Center Pin Binding') Print 'Not Exist' ELSE Update GeneralMaster Set Code='*07004' Where Name='Center Pin Binding'</v>
      </c>
    </row>
    <row r="126" spans="1:105">
      <c r="A126" s="368" t="s">
        <v>2500</v>
      </c>
      <c r="B126" s="368" t="s">
        <v>1406</v>
      </c>
      <c r="C126" s="368" t="s">
        <v>1406</v>
      </c>
      <c r="D126" s="369">
        <v>7</v>
      </c>
      <c r="E126" s="370">
        <v>0</v>
      </c>
      <c r="F126" s="368" t="s">
        <v>135</v>
      </c>
      <c r="G126" s="371" t="s">
        <v>2070</v>
      </c>
      <c r="H126" s="370" t="s">
        <v>795</v>
      </c>
      <c r="I126" s="370" t="s">
        <v>795</v>
      </c>
      <c r="J126" s="370" t="s">
        <v>304</v>
      </c>
      <c r="K126" s="370" t="s">
        <v>304</v>
      </c>
      <c r="L126" s="372" t="str">
        <f t="shared" si="7"/>
        <v>NULL</v>
      </c>
      <c r="M126" s="368" t="s">
        <v>795</v>
      </c>
      <c r="N126" s="368" t="s">
        <v>2307</v>
      </c>
      <c r="O126" s="368" t="s">
        <v>2500</v>
      </c>
      <c r="P126" s="370"/>
      <c r="Q126" s="370"/>
      <c r="R126" s="370"/>
      <c r="S126" s="370"/>
      <c r="T126" s="370"/>
      <c r="U126" s="370"/>
      <c r="V126" s="370"/>
      <c r="W126" s="495" t="str">
        <f t="shared" si="3"/>
        <v xml:space="preserve">   cnDatabase.Execute "IF EXISTS (SELECT *FROM GeneralMaster WHERE Code='*07005' OR Name='Counting &amp; Fabrication') Print 'Exist' ELSE Insert Into GeneralMaster VALUES ('*07005','Counting &amp; Fabrication','Counting &amp; Fabrication','7','0','000001',GetDate(),'NULL',NULL,'N','N','NULL')</v>
      </c>
      <c r="BA126" s="355" t="str">
        <f t="shared" si="8"/>
        <v xml:space="preserve">   cnDatabase.Execute "IF NOT EXISTS (SELECT *FROM GeneralMaster WHERE Name='Counting &amp; Fabrication') Print 'Not Exist' ELSE Update GeneralMaster Set Code='*07005' Where Name='Counting &amp; Fabrication'</v>
      </c>
    </row>
    <row r="127" spans="1:105">
      <c r="A127" s="368" t="s">
        <v>2501</v>
      </c>
      <c r="B127" s="368" t="s">
        <v>1440</v>
      </c>
      <c r="C127" s="368" t="s">
        <v>1440</v>
      </c>
      <c r="D127" s="369">
        <v>7</v>
      </c>
      <c r="E127" s="370">
        <v>0</v>
      </c>
      <c r="F127" s="368" t="s">
        <v>135</v>
      </c>
      <c r="G127" s="371" t="s">
        <v>2070</v>
      </c>
      <c r="H127" s="370" t="s">
        <v>795</v>
      </c>
      <c r="I127" s="370" t="s">
        <v>795</v>
      </c>
      <c r="J127" s="370" t="s">
        <v>304</v>
      </c>
      <c r="K127" s="370" t="s">
        <v>304</v>
      </c>
      <c r="L127" s="372" t="str">
        <f t="shared" si="7"/>
        <v>NULL</v>
      </c>
      <c r="M127" s="368" t="s">
        <v>795</v>
      </c>
      <c r="N127" s="368" t="s">
        <v>2344</v>
      </c>
      <c r="O127" s="368" t="s">
        <v>2501</v>
      </c>
      <c r="P127" s="370"/>
      <c r="Q127" s="370"/>
      <c r="R127" s="370"/>
      <c r="S127" s="370"/>
      <c r="T127" s="370"/>
      <c r="U127" s="370"/>
      <c r="V127" s="370"/>
      <c r="W127" s="495" t="str">
        <f t="shared" si="3"/>
        <v xml:space="preserve">   cnDatabase.Execute "IF EXISTS (SELECT *FROM GeneralMaster WHERE Code='*07006' OR Name='Creasing+Folding+Packing') Print 'Exist' ELSE Insert Into GeneralMaster VALUES ('*07006','Creasing+Folding+Packing','Creasing+Folding+Packing','7','0','000001',GetDate(),'NULL',NULL,'N','N','NULL')</v>
      </c>
      <c r="BA127" s="355" t="str">
        <f t="shared" si="8"/>
        <v xml:space="preserve">   cnDatabase.Execute "IF NOT EXISTS (SELECT *FROM GeneralMaster WHERE Name='Creasing+Folding+Packing') Print 'Not Exist' ELSE Update GeneralMaster Set Code='*07006' Where Name='Creasing+Folding+Packing'</v>
      </c>
    </row>
    <row r="128" spans="1:105">
      <c r="A128" s="368" t="s">
        <v>2502</v>
      </c>
      <c r="B128" s="368" t="s">
        <v>1427</v>
      </c>
      <c r="C128" s="368" t="s">
        <v>1427</v>
      </c>
      <c r="D128" s="369">
        <v>7</v>
      </c>
      <c r="E128" s="370">
        <v>0</v>
      </c>
      <c r="F128" s="368" t="s">
        <v>135</v>
      </c>
      <c r="G128" s="371" t="s">
        <v>2070</v>
      </c>
      <c r="H128" s="370" t="s">
        <v>795</v>
      </c>
      <c r="I128" s="370" t="s">
        <v>795</v>
      </c>
      <c r="J128" s="370" t="s">
        <v>304</v>
      </c>
      <c r="K128" s="370" t="s">
        <v>304</v>
      </c>
      <c r="L128" s="372" t="str">
        <f t="shared" si="7"/>
        <v>NULL</v>
      </c>
      <c r="M128" s="368" t="s">
        <v>795</v>
      </c>
      <c r="N128" s="368" t="s">
        <v>2332</v>
      </c>
      <c r="O128" s="368" t="s">
        <v>2502</v>
      </c>
      <c r="P128" s="370"/>
      <c r="Q128" s="370"/>
      <c r="R128" s="370"/>
      <c r="S128" s="370"/>
      <c r="T128" s="370"/>
      <c r="U128" s="370"/>
      <c r="V128" s="370"/>
      <c r="W128" s="495" t="str">
        <f t="shared" si="3"/>
        <v xml:space="preserve">   cnDatabase.Execute "IF EXISTS (SELECT *FROM GeneralMaster WHERE Code='*07007' OR Name='Cutting and Packing') Print 'Exist' ELSE Insert Into GeneralMaster VALUES ('*07007','Cutting and Packing','Cutting and Packing','7','0','000001',GetDate(),'NULL',NULL,'N','N','NULL')</v>
      </c>
      <c r="BA128" s="355" t="str">
        <f t="shared" si="8"/>
        <v xml:space="preserve">   cnDatabase.Execute "IF NOT EXISTS (SELECT *FROM GeneralMaster WHERE Name='Cutting and Packing') Print 'Not Exist' ELSE Update GeneralMaster Set Code='*07007' Where Name='Cutting and Packing'</v>
      </c>
    </row>
    <row r="129" spans="1:53">
      <c r="A129" s="368" t="s">
        <v>2503</v>
      </c>
      <c r="B129" s="368" t="s">
        <v>1403</v>
      </c>
      <c r="C129" s="368" t="s">
        <v>1403</v>
      </c>
      <c r="D129" s="369">
        <v>7</v>
      </c>
      <c r="E129" s="370">
        <v>0</v>
      </c>
      <c r="F129" s="368" t="s">
        <v>135</v>
      </c>
      <c r="G129" s="371" t="s">
        <v>2070</v>
      </c>
      <c r="H129" s="370" t="s">
        <v>795</v>
      </c>
      <c r="I129" s="370" t="s">
        <v>795</v>
      </c>
      <c r="J129" s="370" t="s">
        <v>304</v>
      </c>
      <c r="K129" s="370" t="s">
        <v>304</v>
      </c>
      <c r="L129" s="372" t="str">
        <f t="shared" si="7"/>
        <v>NULL</v>
      </c>
      <c r="M129" s="368" t="s">
        <v>795</v>
      </c>
      <c r="N129" s="368" t="s">
        <v>2303</v>
      </c>
      <c r="O129" s="368" t="s">
        <v>2503</v>
      </c>
      <c r="P129" s="370"/>
      <c r="Q129" s="370"/>
      <c r="R129" s="370"/>
      <c r="S129" s="370"/>
      <c r="T129" s="370"/>
      <c r="U129" s="370"/>
      <c r="V129" s="370"/>
      <c r="W129" s="495" t="str">
        <f t="shared" si="3"/>
        <v xml:space="preserve">   cnDatabase.Execute "IF EXISTS (SELECT *FROM GeneralMaster WHERE Code='*07008' OR Name='Cutting Leaflet Only') Print 'Exist' ELSE Insert Into GeneralMaster VALUES ('*07008','Cutting Leaflet Only','Cutting Leaflet Only','7','0','000001',GetDate(),'NULL',NULL,'N','N','NULL')</v>
      </c>
      <c r="BA129" s="355" t="str">
        <f t="shared" si="8"/>
        <v xml:space="preserve">   cnDatabase.Execute "IF NOT EXISTS (SELECT *FROM GeneralMaster WHERE Name='Cutting Leaflet Only') Print 'Not Exist' ELSE Update GeneralMaster Set Code='*07008' Where Name='Cutting Leaflet Only'</v>
      </c>
    </row>
    <row r="130" spans="1:53">
      <c r="A130" s="368" t="s">
        <v>2504</v>
      </c>
      <c r="B130" s="368" t="s">
        <v>1400</v>
      </c>
      <c r="C130" s="368" t="s">
        <v>1400</v>
      </c>
      <c r="D130" s="369">
        <v>7</v>
      </c>
      <c r="E130" s="370">
        <v>0</v>
      </c>
      <c r="F130" s="368" t="s">
        <v>135</v>
      </c>
      <c r="G130" s="371" t="s">
        <v>2070</v>
      </c>
      <c r="H130" s="370" t="s">
        <v>795</v>
      </c>
      <c r="I130" s="370" t="s">
        <v>795</v>
      </c>
      <c r="J130" s="370" t="s">
        <v>304</v>
      </c>
      <c r="K130" s="370" t="s">
        <v>304</v>
      </c>
      <c r="L130" s="372" t="str">
        <f t="shared" si="7"/>
        <v>NULL</v>
      </c>
      <c r="M130" s="368" t="s">
        <v>795</v>
      </c>
      <c r="N130" s="368" t="s">
        <v>2300</v>
      </c>
      <c r="O130" s="368" t="s">
        <v>2504</v>
      </c>
      <c r="P130" s="370"/>
      <c r="Q130" s="370"/>
      <c r="R130" s="370"/>
      <c r="S130" s="370"/>
      <c r="T130" s="370"/>
      <c r="U130" s="370"/>
      <c r="V130" s="370"/>
      <c r="W130" s="495" t="str">
        <f t="shared" si="3"/>
        <v xml:space="preserve">   cnDatabase.Execute "IF EXISTS (SELECT *FROM GeneralMaster WHERE Code='*07009' OR Name='Die Cutting Charges') Print 'Exist' ELSE Insert Into GeneralMaster VALUES ('*07009','Die Cutting Charges','Die Cutting Charges','7','0','000001',GetDate(),'NULL',NULL,'N','N','NULL')</v>
      </c>
      <c r="BA130" s="355" t="str">
        <f t="shared" si="8"/>
        <v xml:space="preserve">   cnDatabase.Execute "IF NOT EXISTS (SELECT *FROM GeneralMaster WHERE Name='Die Cutting Charges') Print 'Not Exist' ELSE Update GeneralMaster Set Code='*07009' Where Name='Die Cutting Charges'</v>
      </c>
    </row>
    <row r="131" spans="1:53">
      <c r="A131" s="368" t="s">
        <v>2505</v>
      </c>
      <c r="B131" s="368" t="s">
        <v>1399</v>
      </c>
      <c r="C131" s="368" t="s">
        <v>1399</v>
      </c>
      <c r="D131" s="369">
        <v>7</v>
      </c>
      <c r="E131" s="370">
        <v>0</v>
      </c>
      <c r="F131" s="368" t="s">
        <v>135</v>
      </c>
      <c r="G131" s="371" t="s">
        <v>2070</v>
      </c>
      <c r="H131" s="370" t="s">
        <v>795</v>
      </c>
      <c r="I131" s="370" t="s">
        <v>795</v>
      </c>
      <c r="J131" s="370" t="s">
        <v>304</v>
      </c>
      <c r="K131" s="370" t="s">
        <v>304</v>
      </c>
      <c r="L131" s="372" t="str">
        <f t="shared" si="7"/>
        <v>NULL</v>
      </c>
      <c r="M131" s="368" t="s">
        <v>795</v>
      </c>
      <c r="N131" s="368" t="s">
        <v>2299</v>
      </c>
      <c r="O131" s="368" t="s">
        <v>2505</v>
      </c>
      <c r="P131" s="370"/>
      <c r="Q131" s="370"/>
      <c r="R131" s="370"/>
      <c r="S131" s="370"/>
      <c r="T131" s="370"/>
      <c r="U131" s="370"/>
      <c r="V131" s="370"/>
      <c r="W131" s="495" t="str">
        <f t="shared" si="3"/>
        <v xml:space="preserve">   cnDatabase.Execute "IF EXISTS (SELECT *FROM GeneralMaster WHERE Code='*07010' OR Name='Die Making Charges') Print 'Exist' ELSE Insert Into GeneralMaster VALUES ('*07010','Die Making Charges','Die Making Charges','7','0','000001',GetDate(),'NULL',NULL,'N','N','NULL')</v>
      </c>
      <c r="BA131" s="355" t="str">
        <f t="shared" si="8"/>
        <v xml:space="preserve">   cnDatabase.Execute "IF NOT EXISTS (SELECT *FROM GeneralMaster WHERE Name='Die Making Charges') Print 'Not Exist' ELSE Update GeneralMaster Set Code='*07010' Where Name='Die Making Charges'</v>
      </c>
    </row>
    <row r="132" spans="1:53">
      <c r="A132" s="368" t="s">
        <v>2506</v>
      </c>
      <c r="B132" s="368" t="s">
        <v>1412</v>
      </c>
      <c r="C132" s="368" t="s">
        <v>1412</v>
      </c>
      <c r="D132" s="369">
        <v>7</v>
      </c>
      <c r="E132" s="370">
        <v>0</v>
      </c>
      <c r="F132" s="368" t="s">
        <v>135</v>
      </c>
      <c r="G132" s="371" t="s">
        <v>2070</v>
      </c>
      <c r="H132" s="370" t="s">
        <v>795</v>
      </c>
      <c r="I132" s="370" t="s">
        <v>795</v>
      </c>
      <c r="J132" s="370" t="s">
        <v>304</v>
      </c>
      <c r="K132" s="370" t="s">
        <v>304</v>
      </c>
      <c r="L132" s="372" t="str">
        <f t="shared" si="7"/>
        <v>NULL</v>
      </c>
      <c r="M132" s="368" t="s">
        <v>795</v>
      </c>
      <c r="N132" s="368" t="s">
        <v>2313</v>
      </c>
      <c r="O132" s="368" t="s">
        <v>2506</v>
      </c>
      <c r="P132" s="370"/>
      <c r="Q132" s="370"/>
      <c r="R132" s="370"/>
      <c r="S132" s="370"/>
      <c r="T132" s="370"/>
      <c r="U132" s="370"/>
      <c r="V132" s="370"/>
      <c r="W132" s="495" t="str">
        <f t="shared" si="3"/>
        <v xml:space="preserve">   cnDatabase.Execute "IF EXISTS (SELECT *FROM GeneralMaster WHERE Code='*07011' OR Name='Digital Print') Print 'Exist' ELSE Insert Into GeneralMaster VALUES ('*07011','Digital Print','Digital Print','7','0','000001',GetDate(),'NULL',NULL,'N','N','NULL')</v>
      </c>
      <c r="BA132" s="355" t="str">
        <f t="shared" si="8"/>
        <v xml:space="preserve">   cnDatabase.Execute "IF NOT EXISTS (SELECT *FROM GeneralMaster WHERE Name='Digital Print') Print 'Not Exist' ELSE Update GeneralMaster Set Code='*07011' Where Name='Digital Print'</v>
      </c>
    </row>
    <row r="133" spans="1:53">
      <c r="A133" s="368" t="s">
        <v>2507</v>
      </c>
      <c r="B133" s="368" t="s">
        <v>1437</v>
      </c>
      <c r="C133" s="368" t="s">
        <v>1437</v>
      </c>
      <c r="D133" s="369">
        <v>7</v>
      </c>
      <c r="E133" s="370">
        <v>0</v>
      </c>
      <c r="F133" s="368" t="s">
        <v>135</v>
      </c>
      <c r="G133" s="371" t="s">
        <v>2070</v>
      </c>
      <c r="H133" s="370" t="s">
        <v>795</v>
      </c>
      <c r="I133" s="370" t="s">
        <v>795</v>
      </c>
      <c r="J133" s="370" t="s">
        <v>304</v>
      </c>
      <c r="K133" s="370" t="s">
        <v>304</v>
      </c>
      <c r="L133" s="372" t="str">
        <f t="shared" si="7"/>
        <v>NULL</v>
      </c>
      <c r="M133" s="368" t="s">
        <v>795</v>
      </c>
      <c r="N133" s="368" t="s">
        <v>2341</v>
      </c>
      <c r="O133" s="368" t="s">
        <v>2507</v>
      </c>
      <c r="P133" s="370"/>
      <c r="Q133" s="370"/>
      <c r="R133" s="370"/>
      <c r="S133" s="370"/>
      <c r="T133" s="370"/>
      <c r="U133" s="370"/>
      <c r="V133" s="370"/>
      <c r="W133" s="495" t="str">
        <f t="shared" si="3"/>
        <v xml:space="preserve">   cnDatabase.Execute "IF EXISTS (SELECT *FROM GeneralMaster WHERE Code='*07012' OR Name='Embossing') Print 'Exist' ELSE Insert Into GeneralMaster VALUES ('*07012','Embossing','Embossing','7','0','000001',GetDate(),'NULL',NULL,'N','N','NULL')</v>
      </c>
      <c r="BA133" s="355" t="str">
        <f t="shared" si="8"/>
        <v xml:space="preserve">   cnDatabase.Execute "IF NOT EXISTS (SELECT *FROM GeneralMaster WHERE Name='Embossing') Print 'Not Exist' ELSE Update GeneralMaster Set Code='*07012' Where Name='Embossing'</v>
      </c>
    </row>
    <row r="134" spans="1:53">
      <c r="A134" s="368" t="s">
        <v>2508</v>
      </c>
      <c r="B134" s="368" t="s">
        <v>1401</v>
      </c>
      <c r="C134" s="368" t="s">
        <v>1401</v>
      </c>
      <c r="D134" s="369">
        <v>7</v>
      </c>
      <c r="E134" s="370">
        <v>0</v>
      </c>
      <c r="F134" s="368" t="s">
        <v>135</v>
      </c>
      <c r="G134" s="371" t="s">
        <v>2070</v>
      </c>
      <c r="H134" s="370" t="s">
        <v>795</v>
      </c>
      <c r="I134" s="370" t="s">
        <v>795</v>
      </c>
      <c r="J134" s="370" t="s">
        <v>304</v>
      </c>
      <c r="K134" s="370" t="s">
        <v>304</v>
      </c>
      <c r="L134" s="372" t="str">
        <f t="shared" si="7"/>
        <v>NULL</v>
      </c>
      <c r="M134" s="368" t="s">
        <v>795</v>
      </c>
      <c r="N134" s="368" t="s">
        <v>2301</v>
      </c>
      <c r="O134" s="368" t="s">
        <v>2508</v>
      </c>
      <c r="P134" s="370"/>
      <c r="Q134" s="370"/>
      <c r="R134" s="370"/>
      <c r="S134" s="370"/>
      <c r="T134" s="370"/>
      <c r="U134" s="370"/>
      <c r="V134" s="370"/>
      <c r="W134" s="495" t="str">
        <f t="shared" ref="W134:W156" si="9">CONCATENATE(W$1,W$2,"'",A134,"' OR Name='",B134,"') Print 'Exist' ELSE ",W$3,"'",A134,"','",B134,"','",C134,"','",D134,"','",E134,"','",F134,"',",G134,",'",H134,"',",I134,",'",J134,"','",K134,"','",L134,"')")</f>
        <v xml:space="preserve">   cnDatabase.Execute "IF EXISTS (SELECT *FROM GeneralMaster WHERE Code='*07013' OR Name='Foiling Charges') Print 'Exist' ELSE Insert Into GeneralMaster VALUES ('*07013','Foiling Charges','Foiling Charges','7','0','000001',GetDate(),'NULL',NULL,'N','N','NULL')</v>
      </c>
      <c r="BA134" s="355" t="str">
        <f t="shared" si="8"/>
        <v xml:space="preserve">   cnDatabase.Execute "IF NOT EXISTS (SELECT *FROM GeneralMaster WHERE Name='Foiling Charges') Print 'Not Exist' ELSE Update GeneralMaster Set Code='*07013' Where Name='Foiling Charges'</v>
      </c>
    </row>
    <row r="135" spans="1:53">
      <c r="A135" s="368" t="s">
        <v>2509</v>
      </c>
      <c r="B135" s="368" t="s">
        <v>1358</v>
      </c>
      <c r="C135" s="368" t="s">
        <v>1358</v>
      </c>
      <c r="D135" s="369">
        <v>7</v>
      </c>
      <c r="E135" s="370">
        <v>0</v>
      </c>
      <c r="F135" s="368" t="s">
        <v>135</v>
      </c>
      <c r="G135" s="371" t="s">
        <v>2070</v>
      </c>
      <c r="H135" s="370" t="s">
        <v>795</v>
      </c>
      <c r="I135" s="370" t="s">
        <v>795</v>
      </c>
      <c r="J135" s="370" t="s">
        <v>304</v>
      </c>
      <c r="K135" s="370" t="s">
        <v>304</v>
      </c>
      <c r="L135" s="372" t="str">
        <f t="shared" si="7"/>
        <v>NULL</v>
      </c>
      <c r="M135" s="368" t="s">
        <v>795</v>
      </c>
      <c r="N135" s="368" t="s">
        <v>2251</v>
      </c>
      <c r="O135" s="368" t="s">
        <v>2509</v>
      </c>
      <c r="P135" s="370"/>
      <c r="Q135" s="370"/>
      <c r="R135" s="370"/>
      <c r="S135" s="370"/>
      <c r="T135" s="370"/>
      <c r="U135" s="370"/>
      <c r="V135" s="370"/>
      <c r="W135" s="495" t="str">
        <f t="shared" si="9"/>
        <v xml:space="preserve">   cnDatabase.Execute "IF EXISTS (SELECT *FROM GeneralMaster WHERE Code='*07014' OR Name='Folding &amp; Packing') Print 'Exist' ELSE Insert Into GeneralMaster VALUES ('*07014','Folding &amp; Packing','Folding &amp; Packing','7','0','000001',GetDate(),'NULL',NULL,'N','N','NULL')</v>
      </c>
      <c r="BA135" s="355" t="str">
        <f t="shared" si="8"/>
        <v xml:space="preserve">   cnDatabase.Execute "IF NOT EXISTS (SELECT *FROM GeneralMaster WHERE Name='Folding &amp; Packing') Print 'Not Exist' ELSE Update GeneralMaster Set Code='*07014' Where Name='Folding &amp; Packing'</v>
      </c>
    </row>
    <row r="136" spans="1:53">
      <c r="A136" s="368" t="s">
        <v>2510</v>
      </c>
      <c r="B136" s="368" t="s">
        <v>1436</v>
      </c>
      <c r="C136" s="368" t="s">
        <v>1436</v>
      </c>
      <c r="D136" s="369">
        <v>7</v>
      </c>
      <c r="E136" s="370">
        <v>0</v>
      </c>
      <c r="F136" s="368" t="s">
        <v>135</v>
      </c>
      <c r="G136" s="371" t="s">
        <v>2070</v>
      </c>
      <c r="H136" s="370" t="s">
        <v>795</v>
      </c>
      <c r="I136" s="370" t="s">
        <v>795</v>
      </c>
      <c r="J136" s="370" t="s">
        <v>304</v>
      </c>
      <c r="K136" s="370" t="s">
        <v>304</v>
      </c>
      <c r="L136" s="372" t="str">
        <f t="shared" si="7"/>
        <v>NULL</v>
      </c>
      <c r="M136" s="368" t="s">
        <v>795</v>
      </c>
      <c r="N136" s="368" t="s">
        <v>2340</v>
      </c>
      <c r="O136" s="368" t="s">
        <v>2510</v>
      </c>
      <c r="P136" s="370"/>
      <c r="Q136" s="370"/>
      <c r="R136" s="370"/>
      <c r="S136" s="370"/>
      <c r="T136" s="370"/>
      <c r="U136" s="370"/>
      <c r="V136" s="370"/>
      <c r="W136" s="495" t="str">
        <f t="shared" si="9"/>
        <v xml:space="preserve">   cnDatabase.Execute "IF EXISTS (SELECT *FROM GeneralMaster WHERE Code='*07015' OR Name='Graning') Print 'Exist' ELSE Insert Into GeneralMaster VALUES ('*07015','Graning','Graning','7','0','000001',GetDate(),'NULL',NULL,'N','N','NULL')</v>
      </c>
      <c r="BA136" s="355" t="str">
        <f t="shared" si="8"/>
        <v xml:space="preserve">   cnDatabase.Execute "IF NOT EXISTS (SELECT *FROM GeneralMaster WHERE Name='Graning') Print 'Not Exist' ELSE Update GeneralMaster Set Code='*07015' Where Name='Graning'</v>
      </c>
    </row>
    <row r="137" spans="1:53">
      <c r="A137" s="368" t="s">
        <v>2511</v>
      </c>
      <c r="B137" s="368" t="s">
        <v>1430</v>
      </c>
      <c r="C137" s="368" t="s">
        <v>1430</v>
      </c>
      <c r="D137" s="369">
        <v>7</v>
      </c>
      <c r="E137" s="370">
        <v>0</v>
      </c>
      <c r="F137" s="368" t="s">
        <v>135</v>
      </c>
      <c r="G137" s="371" t="s">
        <v>2070</v>
      </c>
      <c r="H137" s="370" t="s">
        <v>795</v>
      </c>
      <c r="I137" s="370" t="s">
        <v>795</v>
      </c>
      <c r="J137" s="370" t="s">
        <v>304</v>
      </c>
      <c r="K137" s="370" t="s">
        <v>304</v>
      </c>
      <c r="L137" s="372" t="str">
        <f t="shared" si="7"/>
        <v>NULL</v>
      </c>
      <c r="M137" s="368" t="s">
        <v>795</v>
      </c>
      <c r="N137" s="368" t="s">
        <v>2335</v>
      </c>
      <c r="O137" s="368" t="s">
        <v>2511</v>
      </c>
      <c r="P137" s="370"/>
      <c r="Q137" s="370"/>
      <c r="R137" s="370"/>
      <c r="S137" s="370"/>
      <c r="T137" s="370"/>
      <c r="U137" s="370"/>
      <c r="V137" s="370"/>
      <c r="W137" s="495" t="str">
        <f t="shared" si="9"/>
        <v xml:space="preserve">   cnDatabase.Execute "IF EXISTS (SELECT *FROM GeneralMaster WHERE Code='*07016' OR Name='Half Die Cutting Charges') Print 'Exist' ELSE Insert Into GeneralMaster VALUES ('*07016','Half Die Cutting Charges','Half Die Cutting Charges','7','0','000001',GetDate(),'NULL',NULL,'N','N','NULL')</v>
      </c>
      <c r="BA137" s="355" t="str">
        <f t="shared" si="8"/>
        <v xml:space="preserve">   cnDatabase.Execute "IF NOT EXISTS (SELECT *FROM GeneralMaster WHERE Name='Half Die Cutting Charges') Print 'Not Exist' ELSE Update GeneralMaster Set Code='*07016' Where Name='Half Die Cutting Charges'</v>
      </c>
    </row>
    <row r="138" spans="1:53">
      <c r="A138" s="368" t="s">
        <v>2512</v>
      </c>
      <c r="B138" s="368" t="s">
        <v>1422</v>
      </c>
      <c r="C138" s="368" t="s">
        <v>1422</v>
      </c>
      <c r="D138" s="369">
        <v>7</v>
      </c>
      <c r="E138" s="370">
        <v>0</v>
      </c>
      <c r="F138" s="368" t="s">
        <v>135</v>
      </c>
      <c r="G138" s="371" t="s">
        <v>2070</v>
      </c>
      <c r="H138" s="370" t="s">
        <v>795</v>
      </c>
      <c r="I138" s="370" t="s">
        <v>795</v>
      </c>
      <c r="J138" s="370" t="s">
        <v>304</v>
      </c>
      <c r="K138" s="370" t="s">
        <v>304</v>
      </c>
      <c r="L138" s="372" t="str">
        <f t="shared" si="7"/>
        <v>NULL</v>
      </c>
      <c r="M138" s="368" t="s">
        <v>795</v>
      </c>
      <c r="N138" s="368" t="s">
        <v>2328</v>
      </c>
      <c r="O138" s="368" t="s">
        <v>2512</v>
      </c>
      <c r="P138" s="370"/>
      <c r="Q138" s="370"/>
      <c r="R138" s="370"/>
      <c r="S138" s="370"/>
      <c r="T138" s="370"/>
      <c r="U138" s="370"/>
      <c r="V138" s="370"/>
      <c r="W138" s="495" t="str">
        <f t="shared" si="9"/>
        <v xml:space="preserve">   cnDatabase.Execute "IF EXISTS (SELECT *FROM GeneralMaster WHERE Code='*07017' OR Name='Hardbound Binding') Print 'Exist' ELSE Insert Into GeneralMaster VALUES ('*07017','Hardbound Binding','Hardbound Binding','7','0','000001',GetDate(),'NULL',NULL,'N','N','NULL')</v>
      </c>
      <c r="BA138" s="355" t="str">
        <f t="shared" si="8"/>
        <v xml:space="preserve">   cnDatabase.Execute "IF NOT EXISTS (SELECT *FROM GeneralMaster WHERE Name='Hardbound Binding') Print 'Not Exist' ELSE Update GeneralMaster Set Code='*07017' Where Name='Hardbound Binding'</v>
      </c>
    </row>
    <row r="139" spans="1:53">
      <c r="A139" s="368" t="s">
        <v>2513</v>
      </c>
      <c r="B139" s="368" t="s">
        <v>1426</v>
      </c>
      <c r="C139" s="368" t="s">
        <v>1426</v>
      </c>
      <c r="D139" s="369">
        <v>7</v>
      </c>
      <c r="E139" s="370">
        <v>0</v>
      </c>
      <c r="F139" s="368" t="s">
        <v>135</v>
      </c>
      <c r="G139" s="371" t="s">
        <v>2070</v>
      </c>
      <c r="H139" s="370" t="s">
        <v>795</v>
      </c>
      <c r="I139" s="370" t="s">
        <v>795</v>
      </c>
      <c r="J139" s="370" t="s">
        <v>304</v>
      </c>
      <c r="K139" s="370" t="s">
        <v>304</v>
      </c>
      <c r="L139" s="372" t="str">
        <f t="shared" si="7"/>
        <v>NULL</v>
      </c>
      <c r="M139" s="368" t="s">
        <v>795</v>
      </c>
      <c r="N139" s="368" t="s">
        <v>2331</v>
      </c>
      <c r="O139" s="368" t="s">
        <v>2513</v>
      </c>
      <c r="P139" s="370"/>
      <c r="Q139" s="370"/>
      <c r="R139" s="370"/>
      <c r="S139" s="370"/>
      <c r="T139" s="370"/>
      <c r="U139" s="370"/>
      <c r="V139" s="370"/>
      <c r="W139" s="495" t="str">
        <f t="shared" si="9"/>
        <v xml:space="preserve">   cnDatabase.Execute "IF EXISTS (SELECT *FROM GeneralMaster WHERE Code='*07018' OR Name='Hologram') Print 'Exist' ELSE Insert Into GeneralMaster VALUES ('*07018','Hologram','Hologram','7','0','000001',GetDate(),'NULL',NULL,'N','N','NULL')</v>
      </c>
      <c r="BA139" s="355" t="str">
        <f t="shared" si="8"/>
        <v xml:space="preserve">   cnDatabase.Execute "IF NOT EXISTS (SELECT *FROM GeneralMaster WHERE Name='Hologram') Print 'Not Exist' ELSE Update GeneralMaster Set Code='*07018' Where Name='Hologram'</v>
      </c>
    </row>
    <row r="140" spans="1:53">
      <c r="A140" s="368" t="s">
        <v>2514</v>
      </c>
      <c r="B140" s="368" t="s">
        <v>1316</v>
      </c>
      <c r="C140" s="368" t="s">
        <v>1316</v>
      </c>
      <c r="D140" s="369">
        <v>7</v>
      </c>
      <c r="E140" s="370">
        <v>0</v>
      </c>
      <c r="F140" s="368" t="s">
        <v>135</v>
      </c>
      <c r="G140" s="371" t="s">
        <v>2070</v>
      </c>
      <c r="H140" s="370" t="s">
        <v>795</v>
      </c>
      <c r="I140" s="370" t="s">
        <v>795</v>
      </c>
      <c r="J140" s="370" t="s">
        <v>304</v>
      </c>
      <c r="K140" s="370" t="s">
        <v>304</v>
      </c>
      <c r="L140" s="372" t="str">
        <f t="shared" si="7"/>
        <v>NULL</v>
      </c>
      <c r="M140" s="368" t="s">
        <v>795</v>
      </c>
      <c r="N140" s="368" t="s">
        <v>2209</v>
      </c>
      <c r="O140" s="368" t="s">
        <v>2514</v>
      </c>
      <c r="P140" s="370"/>
      <c r="Q140" s="370"/>
      <c r="R140" s="370"/>
      <c r="S140" s="370"/>
      <c r="T140" s="370"/>
      <c r="U140" s="370"/>
      <c r="V140" s="370"/>
      <c r="W140" s="495" t="str">
        <f t="shared" si="9"/>
        <v xml:space="preserve">   cnDatabase.Execute "IF EXISTS (SELECT *FROM GeneralMaster WHERE Code='*07019' OR Name='Matt + Spot UV') Print 'Exist' ELSE Insert Into GeneralMaster VALUES ('*07019','Matt + Spot UV','Matt + Spot UV','7','0','000001',GetDate(),'NULL',NULL,'N','N','NULL')</v>
      </c>
      <c r="BA140" s="355" t="str">
        <f t="shared" si="8"/>
        <v xml:space="preserve">   cnDatabase.Execute "IF NOT EXISTS (SELECT *FROM GeneralMaster WHERE Name='Matt + Spot UV') Print 'Not Exist' ELSE Update GeneralMaster Set Code='*07019' Where Name='Matt + Spot UV'</v>
      </c>
    </row>
    <row r="141" spans="1:53">
      <c r="A141" s="368" t="s">
        <v>2515</v>
      </c>
      <c r="B141" s="368" t="s">
        <v>1317</v>
      </c>
      <c r="C141" s="368" t="s">
        <v>1317</v>
      </c>
      <c r="D141" s="369">
        <v>7</v>
      </c>
      <c r="E141" s="370">
        <v>0</v>
      </c>
      <c r="F141" s="368" t="s">
        <v>135</v>
      </c>
      <c r="G141" s="371" t="s">
        <v>2070</v>
      </c>
      <c r="H141" s="370" t="s">
        <v>795</v>
      </c>
      <c r="I141" s="370" t="s">
        <v>795</v>
      </c>
      <c r="J141" s="370" t="s">
        <v>304</v>
      </c>
      <c r="K141" s="370" t="s">
        <v>304</v>
      </c>
      <c r="L141" s="372" t="str">
        <f t="shared" si="7"/>
        <v>NULL</v>
      </c>
      <c r="M141" s="368" t="s">
        <v>795</v>
      </c>
      <c r="N141" s="368" t="s">
        <v>2210</v>
      </c>
      <c r="O141" s="368" t="s">
        <v>2515</v>
      </c>
      <c r="P141" s="370"/>
      <c r="Q141" s="370"/>
      <c r="R141" s="370"/>
      <c r="S141" s="370"/>
      <c r="T141" s="370"/>
      <c r="U141" s="370"/>
      <c r="V141" s="370"/>
      <c r="W141" s="495" t="str">
        <f t="shared" si="9"/>
        <v xml:space="preserve">   cnDatabase.Execute "IF EXISTS (SELECT *FROM GeneralMaster WHERE Code='*07020' OR Name='Matt + Spot UV + Foiling + Embossing') Print 'Exist' ELSE Insert Into GeneralMaster VALUES ('*07020','Matt + Spot UV + Foiling + Embossing','Matt + Spot UV + Foiling + Embossing','7','0','000001',GetDate(),'NULL',NULL,'N','N','NULL')</v>
      </c>
      <c r="BA141" s="355" t="str">
        <f t="shared" si="8"/>
        <v xml:space="preserve">   cnDatabase.Execute "IF NOT EXISTS (SELECT *FROM GeneralMaster WHERE Name='Matt + Spot UV + Foiling + Embossing') Print 'Not Exist' ELSE Update GeneralMaster Set Code='*07020' Where Name='Matt + Spot UV + Foiling + Embossing'</v>
      </c>
    </row>
    <row r="142" spans="1:53">
      <c r="A142" s="368" t="s">
        <v>2516</v>
      </c>
      <c r="B142" s="368" t="s">
        <v>1318</v>
      </c>
      <c r="C142" s="368" t="s">
        <v>1318</v>
      </c>
      <c r="D142" s="369">
        <v>7</v>
      </c>
      <c r="E142" s="370">
        <v>0</v>
      </c>
      <c r="F142" s="368" t="s">
        <v>135</v>
      </c>
      <c r="G142" s="371" t="s">
        <v>2070</v>
      </c>
      <c r="H142" s="370" t="s">
        <v>795</v>
      </c>
      <c r="I142" s="370" t="s">
        <v>795</v>
      </c>
      <c r="J142" s="370" t="s">
        <v>304</v>
      </c>
      <c r="K142" s="370" t="s">
        <v>304</v>
      </c>
      <c r="L142" s="372" t="str">
        <f t="shared" si="7"/>
        <v>NULL</v>
      </c>
      <c r="M142" s="368" t="s">
        <v>795</v>
      </c>
      <c r="N142" s="368" t="s">
        <v>2211</v>
      </c>
      <c r="O142" s="368" t="s">
        <v>2516</v>
      </c>
      <c r="P142" s="370"/>
      <c r="Q142" s="370"/>
      <c r="R142" s="370"/>
      <c r="S142" s="370"/>
      <c r="T142" s="370"/>
      <c r="U142" s="370"/>
      <c r="V142" s="370"/>
      <c r="W142" s="495" t="str">
        <f t="shared" si="9"/>
        <v xml:space="preserve">   cnDatabase.Execute "IF EXISTS (SELECT *FROM GeneralMaster WHERE Code='*07021' OR Name='Matt + Spot UV+Glitter UV') Print 'Exist' ELSE Insert Into GeneralMaster VALUES ('*07021','Matt + Spot UV+Glitter UV','Matt + Spot UV+Glitter UV','7','0','000001',GetDate(),'NULL',NULL,'N','N','NULL')</v>
      </c>
      <c r="BA142" s="355" t="str">
        <f t="shared" si="8"/>
        <v xml:space="preserve">   cnDatabase.Execute "IF NOT EXISTS (SELECT *FROM GeneralMaster WHERE Name='Matt + Spot UV+Glitter UV') Print 'Not Exist' ELSE Update GeneralMaster Set Code='*07021' Where Name='Matt + Spot UV+Glitter UV'</v>
      </c>
    </row>
    <row r="143" spans="1:53">
      <c r="A143" s="368" t="s">
        <v>2517</v>
      </c>
      <c r="B143" s="368" t="s">
        <v>2077</v>
      </c>
      <c r="C143" s="368" t="s">
        <v>2077</v>
      </c>
      <c r="D143" s="369">
        <v>7</v>
      </c>
      <c r="E143" s="370">
        <v>0</v>
      </c>
      <c r="F143" s="368" t="s">
        <v>135</v>
      </c>
      <c r="G143" s="371" t="s">
        <v>2070</v>
      </c>
      <c r="H143" s="370" t="s">
        <v>795</v>
      </c>
      <c r="I143" s="370" t="s">
        <v>795</v>
      </c>
      <c r="J143" s="370" t="s">
        <v>304</v>
      </c>
      <c r="K143" s="370" t="s">
        <v>304</v>
      </c>
      <c r="L143" s="372" t="str">
        <f t="shared" si="7"/>
        <v>NULL</v>
      </c>
      <c r="M143" s="368" t="s">
        <v>795</v>
      </c>
      <c r="N143" s="368" t="s">
        <v>2419</v>
      </c>
      <c r="O143" s="368" t="s">
        <v>2517</v>
      </c>
      <c r="P143" s="370"/>
      <c r="Q143" s="370"/>
      <c r="R143" s="370"/>
      <c r="S143" s="370"/>
      <c r="T143" s="370"/>
      <c r="U143" s="370"/>
      <c r="V143" s="370"/>
      <c r="W143" s="495" t="str">
        <f t="shared" si="9"/>
        <v xml:space="preserve">   cnDatabase.Execute "IF EXISTS (SELECT *FROM GeneralMaster WHERE Code='*07022' OR Name='Matt Both Side') Print 'Exist' ELSE Insert Into GeneralMaster VALUES ('*07022','Matt Both Side','Matt Both Side','7','0','000001',GetDate(),'NULL',NULL,'N','N','NULL')</v>
      </c>
      <c r="BA143" s="355" t="str">
        <f t="shared" si="8"/>
        <v xml:space="preserve">   cnDatabase.Execute "IF NOT EXISTS (SELECT *FROM GeneralMaster WHERE Name='Matt Both Side') Print 'Not Exist' ELSE Update GeneralMaster Set Code='*07022' Where Name='Matt Both Side'</v>
      </c>
    </row>
    <row r="144" spans="1:53">
      <c r="A144" s="368" t="s">
        <v>2518</v>
      </c>
      <c r="B144" s="368" t="s">
        <v>1442</v>
      </c>
      <c r="C144" s="368" t="s">
        <v>1442</v>
      </c>
      <c r="D144" s="369">
        <v>7</v>
      </c>
      <c r="E144" s="370">
        <v>0</v>
      </c>
      <c r="F144" s="368" t="s">
        <v>135</v>
      </c>
      <c r="G144" s="371" t="s">
        <v>2070</v>
      </c>
      <c r="H144" s="370" t="s">
        <v>795</v>
      </c>
      <c r="I144" s="370" t="s">
        <v>795</v>
      </c>
      <c r="J144" s="370" t="s">
        <v>304</v>
      </c>
      <c r="K144" s="370" t="s">
        <v>304</v>
      </c>
      <c r="L144" s="372" t="str">
        <f t="shared" si="7"/>
        <v>NULL</v>
      </c>
      <c r="M144" s="368" t="s">
        <v>795</v>
      </c>
      <c r="N144" s="368" t="s">
        <v>2347</v>
      </c>
      <c r="O144" s="368" t="s">
        <v>2518</v>
      </c>
      <c r="P144" s="370"/>
      <c r="Q144" s="370"/>
      <c r="R144" s="370"/>
      <c r="S144" s="370"/>
      <c r="T144" s="370"/>
      <c r="U144" s="370"/>
      <c r="V144" s="370"/>
      <c r="W144" s="495" t="str">
        <f t="shared" si="9"/>
        <v xml:space="preserve">   cnDatabase.Execute "IF EXISTS (SELECT *FROM GeneralMaster WHERE Code='*07023' OR Name='MINI Offset JOB') Print 'Exist' ELSE Insert Into GeneralMaster VALUES ('*07023','MINI Offset JOB','MINI Offset JOB','7','0','000001',GetDate(),'NULL',NULL,'N','N','NULL')</v>
      </c>
      <c r="BA144" s="355" t="str">
        <f t="shared" si="8"/>
        <v xml:space="preserve">   cnDatabase.Execute "IF NOT EXISTS (SELECT *FROM GeneralMaster WHERE Name='MINI Offset JOB') Print 'Not Exist' ELSE Update GeneralMaster Set Code='*07023' Where Name='MINI Offset JOB'</v>
      </c>
    </row>
    <row r="145" spans="1:53">
      <c r="A145" s="368" t="s">
        <v>2519</v>
      </c>
      <c r="B145" s="368" t="s">
        <v>1309</v>
      </c>
      <c r="C145" s="368" t="s">
        <v>1309</v>
      </c>
      <c r="D145" s="369">
        <v>7</v>
      </c>
      <c r="E145" s="370">
        <v>0</v>
      </c>
      <c r="F145" s="368" t="s">
        <v>135</v>
      </c>
      <c r="G145" s="371" t="s">
        <v>2070</v>
      </c>
      <c r="H145" s="370" t="s">
        <v>795</v>
      </c>
      <c r="I145" s="370" t="s">
        <v>795</v>
      </c>
      <c r="J145" s="370" t="s">
        <v>304</v>
      </c>
      <c r="K145" s="370" t="s">
        <v>304</v>
      </c>
      <c r="L145" s="372" t="str">
        <f t="shared" si="7"/>
        <v>NULL</v>
      </c>
      <c r="M145" s="368" t="s">
        <v>795</v>
      </c>
      <c r="N145" s="368" t="s">
        <v>2212</v>
      </c>
      <c r="O145" s="368" t="s">
        <v>2519</v>
      </c>
      <c r="P145" s="370"/>
      <c r="Q145" s="370"/>
      <c r="R145" s="370"/>
      <c r="S145" s="370"/>
      <c r="T145" s="370"/>
      <c r="U145" s="370"/>
      <c r="V145" s="370"/>
      <c r="W145" s="495" t="str">
        <f t="shared" si="9"/>
        <v xml:space="preserve">   cnDatabase.Execute "IF EXISTS (SELECT *FROM GeneralMaster WHERE Code='*07024' OR Name='None') Print 'Exist' ELSE Insert Into GeneralMaster VALUES ('*07024','None','None','7','0','000001',GetDate(),'NULL',NULL,'N','N','NULL')</v>
      </c>
      <c r="BA145" s="355" t="str">
        <f t="shared" si="8"/>
        <v xml:space="preserve">   cnDatabase.Execute "IF NOT EXISTS (SELECT *FROM GeneralMaster WHERE Name='None') Print 'Not Exist' ELSE Update GeneralMaster Set Code='*07024' Where Name='None'</v>
      </c>
    </row>
    <row r="146" spans="1:53">
      <c r="A146" s="368" t="s">
        <v>2520</v>
      </c>
      <c r="B146" s="368" t="s">
        <v>1404</v>
      </c>
      <c r="C146" s="368" t="s">
        <v>1404</v>
      </c>
      <c r="D146" s="369">
        <v>7</v>
      </c>
      <c r="E146" s="370">
        <v>0</v>
      </c>
      <c r="F146" s="368" t="s">
        <v>135</v>
      </c>
      <c r="G146" s="371" t="s">
        <v>2070</v>
      </c>
      <c r="H146" s="370" t="s">
        <v>795</v>
      </c>
      <c r="I146" s="370" t="s">
        <v>795</v>
      </c>
      <c r="J146" s="370" t="s">
        <v>304</v>
      </c>
      <c r="K146" s="370" t="s">
        <v>304</v>
      </c>
      <c r="L146" s="372" t="str">
        <f t="shared" si="7"/>
        <v>NULL</v>
      </c>
      <c r="M146" s="368" t="s">
        <v>795</v>
      </c>
      <c r="N146" s="368" t="s">
        <v>2304</v>
      </c>
      <c r="O146" s="368" t="s">
        <v>2520</v>
      </c>
      <c r="P146" s="370"/>
      <c r="Q146" s="370"/>
      <c r="R146" s="370"/>
      <c r="S146" s="370"/>
      <c r="T146" s="370"/>
      <c r="U146" s="370"/>
      <c r="V146" s="370"/>
      <c r="W146" s="495" t="str">
        <f t="shared" si="9"/>
        <v xml:space="preserve">   cnDatabase.Execute "IF EXISTS (SELECT *FROM GeneralMaster WHERE Code='*07025' OR Name='Packing Shrink') Print 'Exist' ELSE Insert Into GeneralMaster VALUES ('*07025','Packing Shrink','Packing Shrink','7','0','000001',GetDate(),'NULL',NULL,'N','N','NULL')</v>
      </c>
      <c r="BA146" s="355" t="str">
        <f t="shared" si="8"/>
        <v xml:space="preserve">   cnDatabase.Execute "IF NOT EXISTS (SELECT *FROM GeneralMaster WHERE Name='Packing Shrink') Print 'Not Exist' ELSE Update GeneralMaster Set Code='*07025' Where Name='Packing Shrink'</v>
      </c>
    </row>
    <row r="147" spans="1:53">
      <c r="A147" s="368" t="s">
        <v>2521</v>
      </c>
      <c r="B147" s="368" t="s">
        <v>1443</v>
      </c>
      <c r="C147" s="368" t="s">
        <v>1443</v>
      </c>
      <c r="D147" s="369">
        <v>7</v>
      </c>
      <c r="E147" s="370">
        <v>0</v>
      </c>
      <c r="F147" s="368" t="s">
        <v>135</v>
      </c>
      <c r="G147" s="371" t="s">
        <v>2070</v>
      </c>
      <c r="H147" s="370" t="s">
        <v>795</v>
      </c>
      <c r="I147" s="370" t="s">
        <v>795</v>
      </c>
      <c r="J147" s="370" t="s">
        <v>304</v>
      </c>
      <c r="K147" s="370" t="s">
        <v>304</v>
      </c>
      <c r="L147" s="372" t="str">
        <f t="shared" si="7"/>
        <v>NULL</v>
      </c>
      <c r="M147" s="368" t="s">
        <v>795</v>
      </c>
      <c r="N147" s="368" t="s">
        <v>2348</v>
      </c>
      <c r="O147" s="368" t="s">
        <v>2521</v>
      </c>
      <c r="P147" s="370"/>
      <c r="Q147" s="370"/>
      <c r="R147" s="370"/>
      <c r="S147" s="370"/>
      <c r="T147" s="370"/>
      <c r="U147" s="370"/>
      <c r="V147" s="370"/>
      <c r="W147" s="495" t="str">
        <f t="shared" si="9"/>
        <v xml:space="preserve">   cnDatabase.Execute "IF EXISTS (SELECT *FROM GeneralMaster WHERE Code='*07026' OR Name='Paper Cost') Print 'Exist' ELSE Insert Into GeneralMaster VALUES ('*07026','Paper Cost','Paper Cost','7','0','000001',GetDate(),'NULL',NULL,'N','N','NULL')</v>
      </c>
      <c r="BA147" s="355" t="str">
        <f t="shared" si="8"/>
        <v xml:space="preserve">   cnDatabase.Execute "IF NOT EXISTS (SELECT *FROM GeneralMaster WHERE Name='Paper Cost') Print 'Not Exist' ELSE Update GeneralMaster Set Code='*07026' Where Name='Paper Cost'</v>
      </c>
    </row>
    <row r="148" spans="1:53">
      <c r="A148" s="368" t="s">
        <v>2522</v>
      </c>
      <c r="B148" s="368" t="s">
        <v>1415</v>
      </c>
      <c r="C148" s="368" t="s">
        <v>1415</v>
      </c>
      <c r="D148" s="369">
        <v>7</v>
      </c>
      <c r="E148" s="370">
        <v>0</v>
      </c>
      <c r="F148" s="368" t="s">
        <v>135</v>
      </c>
      <c r="G148" s="371" t="s">
        <v>2070</v>
      </c>
      <c r="H148" s="370" t="s">
        <v>795</v>
      </c>
      <c r="I148" s="370" t="s">
        <v>795</v>
      </c>
      <c r="J148" s="370" t="s">
        <v>304</v>
      </c>
      <c r="K148" s="370" t="s">
        <v>304</v>
      </c>
      <c r="L148" s="372" t="str">
        <f t="shared" si="7"/>
        <v>NULL</v>
      </c>
      <c r="M148" s="368" t="s">
        <v>795</v>
      </c>
      <c r="N148" s="368" t="s">
        <v>2318</v>
      </c>
      <c r="O148" s="368" t="s">
        <v>2522</v>
      </c>
      <c r="P148" s="370"/>
      <c r="Q148" s="370"/>
      <c r="R148" s="370"/>
      <c r="S148" s="370"/>
      <c r="T148" s="370"/>
      <c r="U148" s="370"/>
      <c r="V148" s="370"/>
      <c r="W148" s="495" t="str">
        <f t="shared" si="9"/>
        <v xml:space="preserve">   cnDatabase.Execute "IF EXISTS (SELECT *FROM GeneralMaster WHERE Code='*07027' OR Name='Pasting Charges') Print 'Exist' ELSE Insert Into GeneralMaster VALUES ('*07027','Pasting Charges','Pasting Charges','7','0','000001',GetDate(),'NULL',NULL,'N','N','NULL')</v>
      </c>
      <c r="BA148" s="355" t="str">
        <f t="shared" si="8"/>
        <v xml:space="preserve">   cnDatabase.Execute "IF NOT EXISTS (SELECT *FROM GeneralMaster WHERE Name='Pasting Charges') Print 'Not Exist' ELSE Update GeneralMaster Set Code='*07027' Where Name='Pasting Charges'</v>
      </c>
    </row>
    <row r="149" spans="1:53">
      <c r="A149" s="368" t="s">
        <v>2523</v>
      </c>
      <c r="B149" s="368" t="s">
        <v>554</v>
      </c>
      <c r="C149" s="368" t="s">
        <v>554</v>
      </c>
      <c r="D149" s="369">
        <v>7</v>
      </c>
      <c r="E149" s="370">
        <v>0</v>
      </c>
      <c r="F149" s="368" t="s">
        <v>135</v>
      </c>
      <c r="G149" s="371" t="s">
        <v>2070</v>
      </c>
      <c r="H149" s="370" t="s">
        <v>795</v>
      </c>
      <c r="I149" s="370" t="s">
        <v>795</v>
      </c>
      <c r="J149" s="370" t="s">
        <v>304</v>
      </c>
      <c r="K149" s="370" t="s">
        <v>304</v>
      </c>
      <c r="L149" s="372" t="str">
        <f t="shared" si="7"/>
        <v>NULL</v>
      </c>
      <c r="M149" s="368" t="s">
        <v>795</v>
      </c>
      <c r="N149" s="368" t="s">
        <v>2306</v>
      </c>
      <c r="O149" s="368" t="s">
        <v>2523</v>
      </c>
      <c r="P149" s="370"/>
      <c r="Q149" s="370"/>
      <c r="R149" s="370"/>
      <c r="S149" s="370"/>
      <c r="T149" s="370"/>
      <c r="U149" s="370"/>
      <c r="V149" s="370"/>
      <c r="W149" s="495" t="str">
        <f t="shared" si="9"/>
        <v xml:space="preserve">   cnDatabase.Execute "IF EXISTS (SELECT *FROM GeneralMaster WHERE Code='*07028' OR Name='Perfect Binding') Print 'Exist' ELSE Insert Into GeneralMaster VALUES ('*07028','Perfect Binding','Perfect Binding','7','0','000001',GetDate(),'NULL',NULL,'N','N','NULL')</v>
      </c>
      <c r="BA149" s="355" t="str">
        <f t="shared" si="8"/>
        <v xml:space="preserve">   cnDatabase.Execute "IF NOT EXISTS (SELECT *FROM GeneralMaster WHERE Name='Perfect Binding') Print 'Not Exist' ELSE Update GeneralMaster Set Code='*07028' Where Name='Perfect Binding'</v>
      </c>
    </row>
    <row r="150" spans="1:53">
      <c r="A150" s="368" t="s">
        <v>2524</v>
      </c>
      <c r="B150" s="368" t="s">
        <v>610</v>
      </c>
      <c r="C150" s="368" t="s">
        <v>610</v>
      </c>
      <c r="D150" s="369">
        <v>7</v>
      </c>
      <c r="E150" s="370">
        <v>0</v>
      </c>
      <c r="F150" s="368" t="s">
        <v>135</v>
      </c>
      <c r="G150" s="371" t="s">
        <v>2070</v>
      </c>
      <c r="H150" s="370" t="s">
        <v>795</v>
      </c>
      <c r="I150" s="370" t="s">
        <v>795</v>
      </c>
      <c r="J150" s="370" t="s">
        <v>304</v>
      </c>
      <c r="K150" s="370" t="s">
        <v>304</v>
      </c>
      <c r="L150" s="372" t="str">
        <f t="shared" si="7"/>
        <v>NULL</v>
      </c>
      <c r="M150" s="368" t="s">
        <v>795</v>
      </c>
      <c r="N150" s="368" t="s">
        <v>2353</v>
      </c>
      <c r="O150" s="368" t="s">
        <v>2524</v>
      </c>
      <c r="P150" s="370"/>
      <c r="Q150" s="370"/>
      <c r="R150" s="370"/>
      <c r="S150" s="370"/>
      <c r="T150" s="370"/>
      <c r="U150" s="370"/>
      <c r="V150" s="370"/>
      <c r="W150" s="495" t="str">
        <f t="shared" si="9"/>
        <v xml:space="preserve">   cnDatabase.Execute "IF EXISTS (SELECT *FROM GeneralMaster WHERE Code='*07029' OR Name='Plate') Print 'Exist' ELSE Insert Into GeneralMaster VALUES ('*07029','Plate','Plate','7','0','000001',GetDate(),'NULL',NULL,'N','N','NULL')</v>
      </c>
      <c r="BA150" s="355" t="str">
        <f t="shared" si="8"/>
        <v xml:space="preserve">   cnDatabase.Execute "IF NOT EXISTS (SELECT *FROM GeneralMaster WHERE Name='Plate') Print 'Not Exist' ELSE Update GeneralMaster Set Code='*07029' Where Name='Plate'</v>
      </c>
    </row>
    <row r="151" spans="1:53">
      <c r="A151" s="368" t="s">
        <v>2525</v>
      </c>
      <c r="B151" s="368" t="s">
        <v>1447</v>
      </c>
      <c r="C151" s="368" t="s">
        <v>1447</v>
      </c>
      <c r="D151" s="369">
        <v>7</v>
      </c>
      <c r="E151" s="370">
        <v>0</v>
      </c>
      <c r="F151" s="368" t="s">
        <v>135</v>
      </c>
      <c r="G151" s="371" t="s">
        <v>2070</v>
      </c>
      <c r="H151" s="370" t="s">
        <v>795</v>
      </c>
      <c r="I151" s="370" t="s">
        <v>795</v>
      </c>
      <c r="J151" s="370" t="s">
        <v>304</v>
      </c>
      <c r="K151" s="370" t="s">
        <v>304</v>
      </c>
      <c r="L151" s="372" t="str">
        <f t="shared" si="7"/>
        <v>NULL</v>
      </c>
      <c r="M151" s="368" t="s">
        <v>795</v>
      </c>
      <c r="N151" s="368" t="s">
        <v>2352</v>
      </c>
      <c r="O151" s="368" t="s">
        <v>2525</v>
      </c>
      <c r="P151" s="370"/>
      <c r="Q151" s="370"/>
      <c r="R151" s="370"/>
      <c r="S151" s="370"/>
      <c r="T151" s="370"/>
      <c r="U151" s="370"/>
      <c r="V151" s="370"/>
      <c r="W151" s="495" t="str">
        <f t="shared" si="9"/>
        <v xml:space="preserve">   cnDatabase.Execute "IF EXISTS (SELECT *FROM GeneralMaster WHERE Code='*07030' OR Name='Printing 4 Col') Print 'Exist' ELSE Insert Into GeneralMaster VALUES ('*07030','Printing 4 Col','Printing 4 Col','7','0','000001',GetDate(),'NULL',NULL,'N','N','NULL')</v>
      </c>
      <c r="BA151" s="355" t="str">
        <f t="shared" si="8"/>
        <v xml:space="preserve">   cnDatabase.Execute "IF NOT EXISTS (SELECT *FROM GeneralMaster WHERE Name='Printing 4 Col') Print 'Not Exist' ELSE Update GeneralMaster Set Code='*07030' Where Name='Printing 4 Col'</v>
      </c>
    </row>
    <row r="152" spans="1:53">
      <c r="A152" s="368" t="s">
        <v>2526</v>
      </c>
      <c r="B152" s="368" t="s">
        <v>1319</v>
      </c>
      <c r="C152" s="368" t="s">
        <v>1319</v>
      </c>
      <c r="D152" s="369">
        <v>7</v>
      </c>
      <c r="E152" s="370">
        <v>0</v>
      </c>
      <c r="F152" s="368" t="s">
        <v>135</v>
      </c>
      <c r="G152" s="371" t="s">
        <v>2070</v>
      </c>
      <c r="H152" s="370" t="s">
        <v>795</v>
      </c>
      <c r="I152" s="370" t="s">
        <v>795</v>
      </c>
      <c r="J152" s="370" t="s">
        <v>304</v>
      </c>
      <c r="K152" s="370" t="s">
        <v>304</v>
      </c>
      <c r="L152" s="372" t="str">
        <f t="shared" si="7"/>
        <v>NULL</v>
      </c>
      <c r="M152" s="368" t="s">
        <v>795</v>
      </c>
      <c r="N152" s="368" t="s">
        <v>2213</v>
      </c>
      <c r="O152" s="368" t="s">
        <v>2526</v>
      </c>
      <c r="P152" s="370"/>
      <c r="Q152" s="370"/>
      <c r="R152" s="370"/>
      <c r="S152" s="370"/>
      <c r="T152" s="370"/>
      <c r="U152" s="370"/>
      <c r="V152" s="370"/>
      <c r="W152" s="495" t="str">
        <f t="shared" si="9"/>
        <v xml:space="preserve">   cnDatabase.Execute "IF EXISTS (SELECT *FROM GeneralMaster WHERE Code='*07031' OR Name='PVC') Print 'Exist' ELSE Insert Into GeneralMaster VALUES ('*07031','PVC','PVC','7','0','000001',GetDate(),'NULL',NULL,'N','N','NULL')</v>
      </c>
      <c r="BA152" s="355" t="str">
        <f t="shared" si="8"/>
        <v xml:space="preserve">   cnDatabase.Execute "IF NOT EXISTS (SELECT *FROM GeneralMaster WHERE Name='PVC') Print 'Not Exist' ELSE Update GeneralMaster Set Code='*07031' Where Name='PVC'</v>
      </c>
    </row>
    <row r="153" spans="1:53">
      <c r="A153" s="368" t="s">
        <v>2527</v>
      </c>
      <c r="B153" s="368" t="s">
        <v>1366</v>
      </c>
      <c r="C153" s="368" t="s">
        <v>1366</v>
      </c>
      <c r="D153" s="369">
        <v>7</v>
      </c>
      <c r="E153" s="370">
        <v>0</v>
      </c>
      <c r="F153" s="368" t="s">
        <v>135</v>
      </c>
      <c r="G153" s="371" t="s">
        <v>2070</v>
      </c>
      <c r="H153" s="370" t="s">
        <v>795</v>
      </c>
      <c r="I153" s="370" t="s">
        <v>795</v>
      </c>
      <c r="J153" s="370" t="s">
        <v>304</v>
      </c>
      <c r="K153" s="370" t="s">
        <v>304</v>
      </c>
      <c r="L153" s="372" t="str">
        <f t="shared" si="7"/>
        <v>NULL</v>
      </c>
      <c r="M153" s="368" t="s">
        <v>795</v>
      </c>
      <c r="N153" s="368" t="s">
        <v>2261</v>
      </c>
      <c r="O153" s="368" t="s">
        <v>2527</v>
      </c>
      <c r="P153" s="370"/>
      <c r="Q153" s="370"/>
      <c r="R153" s="370"/>
      <c r="S153" s="370"/>
      <c r="T153" s="370"/>
      <c r="U153" s="370"/>
      <c r="V153" s="370"/>
      <c r="W153" s="495" t="str">
        <f t="shared" si="9"/>
        <v xml:space="preserve">   cnDatabase.Execute "IF EXISTS (SELECT *FROM GeneralMaster WHERE Code='*07032' OR Name='Spot UV') Print 'Exist' ELSE Insert Into GeneralMaster VALUES ('*07032','Spot UV','Spot UV','7','0','000001',GetDate(),'NULL',NULL,'N','N','NULL')</v>
      </c>
      <c r="BA153" s="355" t="str">
        <f t="shared" si="8"/>
        <v xml:space="preserve">   cnDatabase.Execute "IF NOT EXISTS (SELECT *FROM GeneralMaster WHERE Name='Spot UV') Print 'Not Exist' ELSE Update GeneralMaster Set Code='*07032' Where Name='Spot UV'</v>
      </c>
    </row>
    <row r="154" spans="1:53">
      <c r="A154" s="368" t="s">
        <v>2528</v>
      </c>
      <c r="B154" s="368" t="s">
        <v>1320</v>
      </c>
      <c r="C154" s="368" t="s">
        <v>1320</v>
      </c>
      <c r="D154" s="369">
        <v>7</v>
      </c>
      <c r="E154" s="370">
        <v>0</v>
      </c>
      <c r="F154" s="368" t="s">
        <v>135</v>
      </c>
      <c r="G154" s="371" t="s">
        <v>2070</v>
      </c>
      <c r="H154" s="370" t="s">
        <v>795</v>
      </c>
      <c r="I154" s="370" t="s">
        <v>795</v>
      </c>
      <c r="J154" s="370" t="s">
        <v>304</v>
      </c>
      <c r="K154" s="370" t="s">
        <v>304</v>
      </c>
      <c r="L154" s="372" t="str">
        <f t="shared" si="7"/>
        <v>NULL</v>
      </c>
      <c r="M154" s="368" t="s">
        <v>795</v>
      </c>
      <c r="N154" s="368" t="s">
        <v>2214</v>
      </c>
      <c r="O154" s="368" t="s">
        <v>2528</v>
      </c>
      <c r="P154" s="370"/>
      <c r="Q154" s="370"/>
      <c r="R154" s="370"/>
      <c r="S154" s="370"/>
      <c r="T154" s="370"/>
      <c r="U154" s="370"/>
      <c r="V154" s="370"/>
      <c r="W154" s="495" t="str">
        <f t="shared" si="9"/>
        <v xml:space="preserve">   cnDatabase.Execute "IF EXISTS (SELECT *FROM GeneralMaster WHERE Code='*07033' OR Name='Thermal Matt') Print 'Exist' ELSE Insert Into GeneralMaster VALUES ('*07033','Thermal Matt','Thermal Matt','7','0','000001',GetDate(),'NULL',NULL,'N','N','NULL')</v>
      </c>
      <c r="BA154" s="355" t="str">
        <f t="shared" si="8"/>
        <v xml:space="preserve">   cnDatabase.Execute "IF NOT EXISTS (SELECT *FROM GeneralMaster WHERE Name='Thermal Matt') Print 'Not Exist' ELSE Update GeneralMaster Set Code='*07033' Where Name='Thermal Matt'</v>
      </c>
    </row>
    <row r="155" spans="1:53">
      <c r="A155" s="368" t="s">
        <v>2529</v>
      </c>
      <c r="B155" s="368" t="s">
        <v>1452</v>
      </c>
      <c r="C155" s="368" t="s">
        <v>1452</v>
      </c>
      <c r="D155" s="369">
        <v>7</v>
      </c>
      <c r="E155" s="370">
        <v>0</v>
      </c>
      <c r="F155" s="368" t="s">
        <v>135</v>
      </c>
      <c r="G155" s="371" t="s">
        <v>2070</v>
      </c>
      <c r="H155" s="370" t="s">
        <v>795</v>
      </c>
      <c r="I155" s="370" t="s">
        <v>795</v>
      </c>
      <c r="J155" s="370" t="s">
        <v>304</v>
      </c>
      <c r="K155" s="370" t="s">
        <v>304</v>
      </c>
      <c r="L155" s="372" t="str">
        <f t="shared" si="7"/>
        <v>NULL</v>
      </c>
      <c r="M155" s="368" t="s">
        <v>795</v>
      </c>
      <c r="N155" s="368" t="s">
        <v>2358</v>
      </c>
      <c r="O155" s="368" t="s">
        <v>2529</v>
      </c>
      <c r="P155" s="370"/>
      <c r="Q155" s="370"/>
      <c r="R155" s="370"/>
      <c r="S155" s="370"/>
      <c r="T155" s="370"/>
      <c r="U155" s="370"/>
      <c r="V155" s="370"/>
      <c r="W155" s="495" t="str">
        <f t="shared" si="9"/>
        <v xml:space="preserve">   cnDatabase.Execute "IF EXISTS (SELECT *FROM GeneralMaster WHERE Code='*07034' OR Name='UV Hybraid') Print 'Exist' ELSE Insert Into GeneralMaster VALUES ('*07034','UV Hybraid','UV Hybraid','7','0','000001',GetDate(),'NULL',NULL,'N','N','NULL')</v>
      </c>
      <c r="BA155" s="355" t="str">
        <f t="shared" si="8"/>
        <v xml:space="preserve">   cnDatabase.Execute "IF NOT EXISTS (SELECT *FROM GeneralMaster WHERE Name='UV Hybraid') Print 'Not Exist' ELSE Update GeneralMaster Set Code='*07034' Where Name='UV Hybraid'</v>
      </c>
    </row>
    <row r="156" spans="1:53">
      <c r="A156" s="368" t="s">
        <v>2530</v>
      </c>
      <c r="B156" s="368" t="s">
        <v>1321</v>
      </c>
      <c r="C156" s="368" t="s">
        <v>1321</v>
      </c>
      <c r="D156" s="369">
        <v>7</v>
      </c>
      <c r="E156" s="370">
        <v>0</v>
      </c>
      <c r="F156" s="368" t="s">
        <v>135</v>
      </c>
      <c r="G156" s="371" t="s">
        <v>2070</v>
      </c>
      <c r="H156" s="370" t="s">
        <v>795</v>
      </c>
      <c r="I156" s="370" t="s">
        <v>795</v>
      </c>
      <c r="J156" s="370" t="s">
        <v>304</v>
      </c>
      <c r="K156" s="370" t="s">
        <v>304</v>
      </c>
      <c r="L156" s="372" t="str">
        <f t="shared" si="7"/>
        <v>NULL</v>
      </c>
      <c r="M156" s="368" t="s">
        <v>795</v>
      </c>
      <c r="N156" s="368" t="s">
        <v>2215</v>
      </c>
      <c r="O156" s="368" t="s">
        <v>2530</v>
      </c>
      <c r="P156" s="370"/>
      <c r="Q156" s="370"/>
      <c r="R156" s="370"/>
      <c r="S156" s="370"/>
      <c r="T156" s="370"/>
      <c r="U156" s="370"/>
      <c r="V156" s="370"/>
      <c r="W156" s="495" t="str">
        <f t="shared" si="9"/>
        <v xml:space="preserve">   cnDatabase.Execute "IF EXISTS (SELECT *FROM GeneralMaster WHERE Code='*07035' OR Name='Varnising') Print 'Exist' ELSE Insert Into GeneralMaster VALUES ('*07035','Varnising','Varnising','7','0','000001',GetDate(),'NULL',NULL,'N','N','NULL')</v>
      </c>
      <c r="BA156" s="355" t="str">
        <f t="shared" si="8"/>
        <v xml:space="preserve">   cnDatabase.Execute "IF NOT EXISTS (SELECT *FROM GeneralMaster WHERE Name='Varnising') Print 'Not Exist' ELSE Update GeneralMaster Set Code='*07035' Where Name='Varnising'</v>
      </c>
    </row>
    <row r="157" spans="1:53" s="304" customFormat="1">
      <c r="A157" s="368" t="s">
        <v>3674</v>
      </c>
      <c r="B157" s="368" t="s">
        <v>3678</v>
      </c>
      <c r="C157" s="368" t="s">
        <v>3678</v>
      </c>
      <c r="D157" s="369">
        <v>7</v>
      </c>
      <c r="E157" s="370">
        <v>0</v>
      </c>
      <c r="F157" s="368" t="s">
        <v>135</v>
      </c>
      <c r="G157" s="371" t="s">
        <v>2070</v>
      </c>
      <c r="H157" s="370" t="s">
        <v>795</v>
      </c>
      <c r="I157" s="370" t="s">
        <v>795</v>
      </c>
      <c r="J157" s="370" t="s">
        <v>304</v>
      </c>
      <c r="K157" s="370" t="s">
        <v>304</v>
      </c>
      <c r="L157" s="372" t="str">
        <f t="shared" ref="L157:L174" si="10">IF(M157&lt;&gt;"Null",CONCATENATE("*26",RIGHT(M157,3)),"NULL")</f>
        <v>NULL</v>
      </c>
      <c r="M157" s="368" t="s">
        <v>795</v>
      </c>
      <c r="N157" s="368" t="s">
        <v>3674</v>
      </c>
      <c r="O157" s="368" t="s">
        <v>3674</v>
      </c>
      <c r="P157" s="370"/>
      <c r="Q157" s="370"/>
      <c r="R157" s="370"/>
      <c r="S157" s="370"/>
      <c r="T157" s="370"/>
      <c r="U157" s="370"/>
      <c r="V157" s="370"/>
      <c r="W157" s="495" t="str">
        <f t="shared" ref="W157:W174" si="11">CONCATENATE(W$1,W$2,"'",A157,"' OR Name='",B157,"') Print 'Exist' ELSE ",W$3,"'",A157,"','",B157,"','",C157,"','",D157,"','",E157,"','",F157,"',",G157,",'",H157,"',",I157,",'",J157,"','",K157,"','",L157,"')")</f>
        <v xml:space="preserve">   cnDatabase.Execute "IF EXISTS (SELECT *FROM GeneralMaster WHERE Code='*07036' OR Name='BP-Unit Cost') Print 'Exist' ELSE Insert Into GeneralMaster VALUES ('*07036','BP-Unit Cost','BP-Unit Cost','7','0','000001',GetDate(),'NULL',NULL,'N','N','NULL')</v>
      </c>
      <c r="BA157" s="355" t="str">
        <f>CONCATENATE($BA$1,$BA$2,"Name='",$B157,"') Print 'Not Exist' ELSE ",$BA$3,"'",$A157,"' Where Name='",$B157,"'")</f>
        <v xml:space="preserve">   cnDatabase.Execute "IF NOT EXISTS (SELECT *FROM GeneralMaster WHERE Name='BP-Unit Cost') Print 'Not Exist' ELSE Update GeneralMaster Set Code='*07036' Where Name='BP-Unit Cost'</v>
      </c>
    </row>
    <row r="158" spans="1:53" s="304" customFormat="1">
      <c r="A158" s="368" t="s">
        <v>3675</v>
      </c>
      <c r="B158" s="368" t="s">
        <v>3679</v>
      </c>
      <c r="C158" s="368" t="s">
        <v>3679</v>
      </c>
      <c r="D158" s="369">
        <v>7</v>
      </c>
      <c r="E158" s="370">
        <v>0</v>
      </c>
      <c r="F158" s="368" t="s">
        <v>135</v>
      </c>
      <c r="G158" s="371" t="s">
        <v>2070</v>
      </c>
      <c r="H158" s="370" t="s">
        <v>795</v>
      </c>
      <c r="I158" s="370" t="s">
        <v>795</v>
      </c>
      <c r="J158" s="370" t="s">
        <v>304</v>
      </c>
      <c r="K158" s="370" t="s">
        <v>304</v>
      </c>
      <c r="L158" s="372" t="str">
        <f t="shared" si="10"/>
        <v>NULL</v>
      </c>
      <c r="M158" s="368" t="s">
        <v>795</v>
      </c>
      <c r="N158" s="368" t="s">
        <v>3675</v>
      </c>
      <c r="O158" s="368" t="s">
        <v>3675</v>
      </c>
      <c r="P158" s="370"/>
      <c r="Q158" s="370"/>
      <c r="R158" s="370"/>
      <c r="S158" s="370"/>
      <c r="T158" s="370"/>
      <c r="U158" s="370"/>
      <c r="V158" s="370"/>
      <c r="W158" s="495" t="str">
        <f t="shared" si="11"/>
        <v xml:space="preserve">   cnDatabase.Execute "IF EXISTS (SELECT *FROM GeneralMaster WHERE Code='*07037' OR Name='BP-Stitching') Print 'Exist' ELSE Insert Into GeneralMaster VALUES ('*07037','BP-Stitching','BP-Stitching','7','0','000001',GetDate(),'NULL',NULL,'N','N','NULL')</v>
      </c>
      <c r="BA158" s="355" t="str">
        <f>CONCATENATE($BA$1,$BA$2,"Name='",$B158,"') Print 'Not Exist' ELSE ",$BA$3,"'",$A158,"' Where Name='",$B158,"'")</f>
        <v xml:space="preserve">   cnDatabase.Execute "IF NOT EXISTS (SELECT *FROM GeneralMaster WHERE Name='BP-Stitching') Print 'Not Exist' ELSE Update GeneralMaster Set Code='*07037' Where Name='BP-Stitching'</v>
      </c>
    </row>
    <row r="159" spans="1:53" s="304" customFormat="1">
      <c r="A159" s="368" t="s">
        <v>3676</v>
      </c>
      <c r="B159" s="368" t="s">
        <v>3680</v>
      </c>
      <c r="C159" s="368" t="s">
        <v>3680</v>
      </c>
      <c r="D159" s="369">
        <v>7</v>
      </c>
      <c r="E159" s="370">
        <v>0</v>
      </c>
      <c r="F159" s="368" t="s">
        <v>135</v>
      </c>
      <c r="G159" s="371" t="s">
        <v>2070</v>
      </c>
      <c r="H159" s="370" t="s">
        <v>795</v>
      </c>
      <c r="I159" s="370" t="s">
        <v>795</v>
      </c>
      <c r="J159" s="370" t="s">
        <v>304</v>
      </c>
      <c r="K159" s="370" t="s">
        <v>304</v>
      </c>
      <c r="L159" s="372" t="str">
        <f t="shared" si="10"/>
        <v>NULL</v>
      </c>
      <c r="M159" s="368" t="s">
        <v>795</v>
      </c>
      <c r="N159" s="368" t="s">
        <v>3676</v>
      </c>
      <c r="O159" s="368" t="s">
        <v>3676</v>
      </c>
      <c r="P159" s="370"/>
      <c r="Q159" s="370"/>
      <c r="R159" s="370"/>
      <c r="S159" s="370"/>
      <c r="T159" s="370"/>
      <c r="U159" s="370"/>
      <c r="V159" s="370"/>
      <c r="W159" s="495" t="str">
        <f t="shared" si="11"/>
        <v xml:space="preserve">   cnDatabase.Execute "IF EXISTS (SELECT *FROM GeneralMaster WHERE Code='*07038' OR Name='BP-Binding') Print 'Exist' ELSE Insert Into GeneralMaster VALUES ('*07038','BP-Binding','BP-Binding','7','0','000001',GetDate(),'NULL',NULL,'N','N','NULL')</v>
      </c>
      <c r="BA159" s="355" t="str">
        <f>CONCATENATE($BA$1,$BA$2,"Name='",$B159,"') Print 'Not Exist' ELSE ",$BA$3,"'",$A159,"' Where Name='",$B159,"'")</f>
        <v xml:space="preserve">   cnDatabase.Execute "IF NOT EXISTS (SELECT *FROM GeneralMaster WHERE Name='BP-Binding') Print 'Not Exist' ELSE Update GeneralMaster Set Code='*07038' Where Name='BP-Binding'</v>
      </c>
    </row>
    <row r="160" spans="1:53" s="304" customFormat="1">
      <c r="A160" s="368" t="s">
        <v>3677</v>
      </c>
      <c r="B160" s="368" t="s">
        <v>3681</v>
      </c>
      <c r="C160" s="368" t="s">
        <v>3681</v>
      </c>
      <c r="D160" s="369">
        <v>7</v>
      </c>
      <c r="E160" s="370">
        <v>0</v>
      </c>
      <c r="F160" s="368" t="s">
        <v>135</v>
      </c>
      <c r="G160" s="371" t="s">
        <v>2070</v>
      </c>
      <c r="H160" s="370" t="s">
        <v>795</v>
      </c>
      <c r="I160" s="370" t="s">
        <v>795</v>
      </c>
      <c r="J160" s="370" t="s">
        <v>304</v>
      </c>
      <c r="K160" s="370" t="s">
        <v>304</v>
      </c>
      <c r="L160" s="372" t="str">
        <f t="shared" si="10"/>
        <v>NULL</v>
      </c>
      <c r="M160" s="368" t="s">
        <v>795</v>
      </c>
      <c r="N160" s="368" t="s">
        <v>3677</v>
      </c>
      <c r="O160" s="368" t="s">
        <v>3677</v>
      </c>
      <c r="P160" s="370"/>
      <c r="Q160" s="370"/>
      <c r="R160" s="370"/>
      <c r="S160" s="370"/>
      <c r="T160" s="370"/>
      <c r="U160" s="370"/>
      <c r="V160" s="370"/>
      <c r="W160" s="495" t="str">
        <f t="shared" si="11"/>
        <v xml:space="preserve">   cnDatabase.Execute "IF EXISTS (SELECT *FROM GeneralMaster WHERE Code='*07039' OR Name='BP-Folding') Print 'Exist' ELSE Insert Into GeneralMaster VALUES ('*07039','BP-Folding','BP-Folding','7','0','000001',GetDate(),'NULL',NULL,'N','N','NULL')</v>
      </c>
      <c r="BA160" s="355" t="str">
        <f>CONCATENATE($BA$1,$BA$2,"Name='",$B160,"') Print 'Not Exist' ELSE ",$BA$3,"'",$A160,"' Where Name='",$B160,"'")</f>
        <v xml:space="preserve">   cnDatabase.Execute "IF NOT EXISTS (SELECT *FROM GeneralMaster WHERE Name='BP-Folding') Print 'Not Exist' ELSE Update GeneralMaster Set Code='*07039' Where Name='BP-Folding'</v>
      </c>
    </row>
    <row r="161" spans="1:53" s="304" customFormat="1">
      <c r="A161" s="368" t="s">
        <v>3693</v>
      </c>
      <c r="B161" s="368" t="s">
        <v>3695</v>
      </c>
      <c r="C161" s="368" t="s">
        <v>3695</v>
      </c>
      <c r="D161" s="369">
        <v>7</v>
      </c>
      <c r="E161" s="370">
        <v>0</v>
      </c>
      <c r="F161" s="368" t="s">
        <v>135</v>
      </c>
      <c r="G161" s="371" t="s">
        <v>2070</v>
      </c>
      <c r="H161" s="370" t="s">
        <v>795</v>
      </c>
      <c r="I161" s="370" t="s">
        <v>795</v>
      </c>
      <c r="J161" s="370" t="s">
        <v>304</v>
      </c>
      <c r="K161" s="370" t="s">
        <v>304</v>
      </c>
      <c r="L161" s="372" t="str">
        <f t="shared" si="10"/>
        <v>NULL</v>
      </c>
      <c r="M161" s="368" t="s">
        <v>795</v>
      </c>
      <c r="N161" s="368" t="s">
        <v>3693</v>
      </c>
      <c r="O161" s="368" t="s">
        <v>3693</v>
      </c>
      <c r="P161" s="370"/>
      <c r="Q161" s="370"/>
      <c r="R161" s="370"/>
      <c r="S161" s="370"/>
      <c r="T161" s="370"/>
      <c r="U161" s="370"/>
      <c r="V161" s="370"/>
      <c r="W161" s="495" t="str">
        <f t="shared" si="11"/>
        <v xml:space="preserve">   cnDatabase.Execute "IF EXISTS (SELECT *FROM GeneralMaster WHERE Code='*07040' OR Name='BP-Shrink Packing') Print 'Exist' ELSE Insert Into GeneralMaster VALUES ('*07040','BP-Shrink Packing','BP-Shrink Packing','7','0','000001',GetDate(),'NULL',NULL,'N','N','NULL')</v>
      </c>
      <c r="BA161" s="355"/>
    </row>
    <row r="162" spans="1:53" s="304" customFormat="1">
      <c r="A162" s="368" t="s">
        <v>3694</v>
      </c>
      <c r="B162" s="368" t="s">
        <v>3696</v>
      </c>
      <c r="C162" s="368" t="s">
        <v>3696</v>
      </c>
      <c r="D162" s="369">
        <v>7</v>
      </c>
      <c r="E162" s="370">
        <v>0</v>
      </c>
      <c r="F162" s="368" t="s">
        <v>135</v>
      </c>
      <c r="G162" s="371" t="s">
        <v>2070</v>
      </c>
      <c r="H162" s="370" t="s">
        <v>795</v>
      </c>
      <c r="I162" s="370" t="s">
        <v>795</v>
      </c>
      <c r="J162" s="370" t="s">
        <v>304</v>
      </c>
      <c r="K162" s="370" t="s">
        <v>304</v>
      </c>
      <c r="L162" s="372" t="str">
        <f t="shared" si="10"/>
        <v>NULL</v>
      </c>
      <c r="M162" s="368" t="s">
        <v>795</v>
      </c>
      <c r="N162" s="368" t="s">
        <v>3694</v>
      </c>
      <c r="O162" s="368" t="s">
        <v>3694</v>
      </c>
      <c r="P162" s="370"/>
      <c r="Q162" s="370"/>
      <c r="R162" s="370"/>
      <c r="S162" s="370"/>
      <c r="T162" s="370"/>
      <c r="U162" s="370"/>
      <c r="V162" s="370"/>
      <c r="W162" s="495" t="str">
        <f t="shared" si="11"/>
        <v xml:space="preserve">   cnDatabase.Execute "IF EXISTS (SELECT *FROM GeneralMaster WHERE Code='*07041' OR Name='BP-Box Packing') Print 'Exist' ELSE Insert Into GeneralMaster VALUES ('*07041','BP-Box Packing','BP-Box Packing','7','0','000001',GetDate(),'NULL',NULL,'N','N','NULL')</v>
      </c>
      <c r="BA162" s="355"/>
    </row>
    <row r="163" spans="1:53" s="304" customFormat="1">
      <c r="A163" s="368" t="s">
        <v>3698</v>
      </c>
      <c r="B163" s="368" t="s">
        <v>3697</v>
      </c>
      <c r="C163" s="368" t="s">
        <v>3697</v>
      </c>
      <c r="D163" s="369">
        <v>7</v>
      </c>
      <c r="E163" s="370">
        <v>0</v>
      </c>
      <c r="F163" s="368" t="s">
        <v>135</v>
      </c>
      <c r="G163" s="371" t="s">
        <v>2070</v>
      </c>
      <c r="H163" s="370" t="s">
        <v>795</v>
      </c>
      <c r="I163" s="370" t="s">
        <v>795</v>
      </c>
      <c r="J163" s="370" t="s">
        <v>304</v>
      </c>
      <c r="K163" s="370" t="s">
        <v>304</v>
      </c>
      <c r="L163" s="372" t="str">
        <f t="shared" si="10"/>
        <v>NULL</v>
      </c>
      <c r="M163" s="368" t="s">
        <v>795</v>
      </c>
      <c r="N163" s="368" t="s">
        <v>3698</v>
      </c>
      <c r="O163" s="368" t="s">
        <v>3698</v>
      </c>
      <c r="P163" s="370"/>
      <c r="Q163" s="370"/>
      <c r="R163" s="370"/>
      <c r="S163" s="370"/>
      <c r="T163" s="370"/>
      <c r="U163" s="370"/>
      <c r="V163" s="370"/>
      <c r="W163" s="495" t="str">
        <f t="shared" si="11"/>
        <v xml:space="preserve">   cnDatabase.Execute "IF EXISTS (SELECT *FROM GeneralMaster WHERE Code='*07042' OR Name='BP-Cartage') Print 'Exist' ELSE Insert Into GeneralMaster VALUES ('*07042','BP-Cartage','BP-Cartage','7','0','000001',GetDate(),'NULL',NULL,'N','N','NULL')</v>
      </c>
      <c r="BA163" s="355"/>
    </row>
    <row r="164" spans="1:53" s="304" customFormat="1">
      <c r="A164" s="368" t="s">
        <v>3703</v>
      </c>
      <c r="B164" s="368" t="s">
        <v>3708</v>
      </c>
      <c r="C164" s="368" t="s">
        <v>3708</v>
      </c>
      <c r="D164" s="369">
        <v>7</v>
      </c>
      <c r="E164" s="370">
        <v>0</v>
      </c>
      <c r="F164" s="368" t="s">
        <v>135</v>
      </c>
      <c r="G164" s="371" t="s">
        <v>2070</v>
      </c>
      <c r="H164" s="370" t="s">
        <v>795</v>
      </c>
      <c r="I164" s="370" t="s">
        <v>795</v>
      </c>
      <c r="J164" s="370" t="s">
        <v>304</v>
      </c>
      <c r="K164" s="370" t="s">
        <v>304</v>
      </c>
      <c r="L164" s="372" t="str">
        <f t="shared" si="10"/>
        <v>NULL</v>
      </c>
      <c r="M164" s="368" t="s">
        <v>795</v>
      </c>
      <c r="N164" s="368" t="s">
        <v>3703</v>
      </c>
      <c r="O164" s="368" t="s">
        <v>3703</v>
      </c>
      <c r="P164" s="370"/>
      <c r="Q164" s="370"/>
      <c r="R164" s="370"/>
      <c r="S164" s="370"/>
      <c r="T164" s="370"/>
      <c r="U164" s="370"/>
      <c r="V164" s="370"/>
      <c r="W164" s="495" t="str">
        <f t="shared" si="11"/>
        <v xml:space="preserve">   cnDatabase.Execute "IF EXISTS (SELECT *FROM GeneralMaster WHERE Code='*07043' OR Name='Digital Print_1C') Print 'Exist' ELSE Insert Into GeneralMaster VALUES ('*07043','Digital Print_1C','Digital Print_1C','7','0','000001',GetDate(),'NULL',NULL,'N','N','NULL')</v>
      </c>
      <c r="BA164" s="355" t="str">
        <f>CONCATENATE($BA$1,$BA$2,"Name='",$B164,"') Print 'Not Exist' ELSE ",$BA$3,"'",$A164,"' Where Name='",$B164,"'")</f>
        <v xml:space="preserve">   cnDatabase.Execute "IF NOT EXISTS (SELECT *FROM GeneralMaster WHERE Name='Digital Print_1C') Print 'Not Exist' ELSE Update GeneralMaster Set Code='*07043' Where Name='Digital Print_1C'</v>
      </c>
    </row>
    <row r="165" spans="1:53" s="304" customFormat="1">
      <c r="A165" s="368" t="s">
        <v>3704</v>
      </c>
      <c r="B165" s="368" t="s">
        <v>3706</v>
      </c>
      <c r="C165" s="368" t="s">
        <v>3706</v>
      </c>
      <c r="D165" s="369">
        <v>7</v>
      </c>
      <c r="E165" s="370">
        <v>0</v>
      </c>
      <c r="F165" s="368" t="s">
        <v>135</v>
      </c>
      <c r="G165" s="371" t="s">
        <v>2070</v>
      </c>
      <c r="H165" s="370" t="s">
        <v>795</v>
      </c>
      <c r="I165" s="370" t="s">
        <v>795</v>
      </c>
      <c r="J165" s="370" t="s">
        <v>304</v>
      </c>
      <c r="K165" s="370" t="s">
        <v>304</v>
      </c>
      <c r="L165" s="372" t="str">
        <f t="shared" si="10"/>
        <v>NULL</v>
      </c>
      <c r="M165" s="368" t="s">
        <v>795</v>
      </c>
      <c r="N165" s="368" t="s">
        <v>3704</v>
      </c>
      <c r="O165" s="368" t="s">
        <v>3704</v>
      </c>
      <c r="P165" s="370"/>
      <c r="Q165" s="370"/>
      <c r="R165" s="370"/>
      <c r="S165" s="370"/>
      <c r="T165" s="370"/>
      <c r="U165" s="370"/>
      <c r="V165" s="370"/>
      <c r="W165" s="495" t="str">
        <f t="shared" si="11"/>
        <v xml:space="preserve">   cnDatabase.Execute "IF EXISTS (SELECT *FROM GeneralMaster WHERE Code='*07044' OR Name='Digital Print_2C') Print 'Exist' ELSE Insert Into GeneralMaster VALUES ('*07044','Digital Print_2C','Digital Print_2C','7','0','000001',GetDate(),'NULL',NULL,'N','N','NULL')</v>
      </c>
      <c r="BA165" s="355" t="str">
        <f>CONCATENATE($BA$1,$BA$2,"Name='",$B165,"') Print 'Not Exist' ELSE ",$BA$3,"'",$A165,"' Where Name='",$B165,"'")</f>
        <v xml:space="preserve">   cnDatabase.Execute "IF NOT EXISTS (SELECT *FROM GeneralMaster WHERE Name='Digital Print_2C') Print 'Not Exist' ELSE Update GeneralMaster Set Code='*07044' Where Name='Digital Print_2C'</v>
      </c>
    </row>
    <row r="166" spans="1:53" s="304" customFormat="1">
      <c r="A166" s="368" t="s">
        <v>3705</v>
      </c>
      <c r="B166" s="368" t="s">
        <v>3707</v>
      </c>
      <c r="C166" s="368" t="s">
        <v>3707</v>
      </c>
      <c r="D166" s="369">
        <v>7</v>
      </c>
      <c r="E166" s="370">
        <v>0</v>
      </c>
      <c r="F166" s="368" t="s">
        <v>135</v>
      </c>
      <c r="G166" s="371" t="s">
        <v>2070</v>
      </c>
      <c r="H166" s="370" t="s">
        <v>795</v>
      </c>
      <c r="I166" s="370" t="s">
        <v>795</v>
      </c>
      <c r="J166" s="370" t="s">
        <v>304</v>
      </c>
      <c r="K166" s="370" t="s">
        <v>304</v>
      </c>
      <c r="L166" s="372" t="str">
        <f t="shared" si="10"/>
        <v>NULL</v>
      </c>
      <c r="M166" s="368" t="s">
        <v>795</v>
      </c>
      <c r="N166" s="368" t="s">
        <v>3705</v>
      </c>
      <c r="O166" s="368" t="s">
        <v>3705</v>
      </c>
      <c r="P166" s="370"/>
      <c r="Q166" s="370"/>
      <c r="R166" s="370"/>
      <c r="S166" s="370"/>
      <c r="T166" s="370"/>
      <c r="U166" s="370"/>
      <c r="V166" s="370"/>
      <c r="W166" s="495" t="str">
        <f t="shared" si="11"/>
        <v xml:space="preserve">   cnDatabase.Execute "IF EXISTS (SELECT *FROM GeneralMaster WHERE Code='*07045' OR Name='Digital Print_4C') Print 'Exist' ELSE Insert Into GeneralMaster VALUES ('*07045','Digital Print_4C','Digital Print_4C','7','0','000001',GetDate(),'NULL',NULL,'N','N','NULL')</v>
      </c>
      <c r="BA166" s="355" t="str">
        <f>CONCATENATE($BA$1,$BA$2,"Name='",$B166,"') Print 'Not Exist' ELSE ",$BA$3,"'",$A166,"' Where Name='",$B166,"'")</f>
        <v xml:space="preserve">   cnDatabase.Execute "IF NOT EXISTS (SELECT *FROM GeneralMaster WHERE Name='Digital Print_4C') Print 'Not Exist' ELSE Update GeneralMaster Set Code='*07045' Where Name='Digital Print_4C'</v>
      </c>
    </row>
    <row r="167" spans="1:53" s="304" customFormat="1">
      <c r="A167" s="368" t="s">
        <v>4105</v>
      </c>
      <c r="B167" s="368" t="s">
        <v>4097</v>
      </c>
      <c r="C167" s="368" t="s">
        <v>4097</v>
      </c>
      <c r="D167" s="369">
        <v>7</v>
      </c>
      <c r="E167" s="370">
        <v>0</v>
      </c>
      <c r="F167" s="368" t="s">
        <v>135</v>
      </c>
      <c r="G167" s="371" t="s">
        <v>2070</v>
      </c>
      <c r="H167" s="370" t="s">
        <v>795</v>
      </c>
      <c r="I167" s="370" t="s">
        <v>795</v>
      </c>
      <c r="J167" s="370" t="s">
        <v>304</v>
      </c>
      <c r="K167" s="370" t="s">
        <v>304</v>
      </c>
      <c r="L167" s="372" t="str">
        <f t="shared" si="10"/>
        <v>NULL</v>
      </c>
      <c r="M167" s="368" t="s">
        <v>795</v>
      </c>
      <c r="N167" s="368" t="s">
        <v>4105</v>
      </c>
      <c r="O167" s="368" t="s">
        <v>4105</v>
      </c>
      <c r="P167" s="370"/>
      <c r="Q167" s="370"/>
      <c r="R167" s="370"/>
      <c r="S167" s="370"/>
      <c r="T167" s="370"/>
      <c r="U167" s="370"/>
      <c r="V167" s="370"/>
      <c r="W167" s="495" t="str">
        <f t="shared" si="11"/>
        <v xml:space="preserve">   cnDatabase.Execute "IF EXISTS (SELECT *FROM GeneralMaster WHERE Code='*07046' OR Name='BP-Center Pin') Print 'Exist' ELSE Insert Into GeneralMaster VALUES ('*07046','BP-Center Pin','BP-Center Pin','7','0','000001',GetDate(),'NULL',NULL,'N','N','NULL')</v>
      </c>
      <c r="BA167" s="355" t="str">
        <f>CONCATENATE($BA$1,$BA$2,"Name='",$B167,"') Print 'Not Exist' ELSE ",$BA$3,"'",$A167,"' Where Name='",$B167,"'")</f>
        <v xml:space="preserve">   cnDatabase.Execute "IF NOT EXISTS (SELECT *FROM GeneralMaster WHERE Name='BP-Center Pin') Print 'Not Exist' ELSE Update GeneralMaster Set Code='*07046' Where Name='BP-Center Pin'</v>
      </c>
    </row>
    <row r="168" spans="1:53" s="304" customFormat="1">
      <c r="A168" s="368" t="s">
        <v>4106</v>
      </c>
      <c r="B168" s="368" t="s">
        <v>4101</v>
      </c>
      <c r="C168" s="368" t="s">
        <v>4097</v>
      </c>
      <c r="D168" s="369">
        <v>7</v>
      </c>
      <c r="E168" s="370">
        <v>0</v>
      </c>
      <c r="F168" s="368" t="s">
        <v>135</v>
      </c>
      <c r="G168" s="371" t="s">
        <v>2070</v>
      </c>
      <c r="H168" s="370" t="s">
        <v>795</v>
      </c>
      <c r="I168" s="370" t="s">
        <v>795</v>
      </c>
      <c r="J168" s="370" t="s">
        <v>304</v>
      </c>
      <c r="K168" s="370" t="s">
        <v>304</v>
      </c>
      <c r="L168" s="372" t="str">
        <f t="shared" si="10"/>
        <v>NULL</v>
      </c>
      <c r="M168" s="368" t="s">
        <v>795</v>
      </c>
      <c r="N168" s="368" t="s">
        <v>4106</v>
      </c>
      <c r="O168" s="368" t="s">
        <v>4106</v>
      </c>
      <c r="P168" s="370"/>
      <c r="Q168" s="370"/>
      <c r="R168" s="370"/>
      <c r="S168" s="370"/>
      <c r="T168" s="370"/>
      <c r="U168" s="370"/>
      <c r="V168" s="370"/>
      <c r="W168" s="495" t="str">
        <f t="shared" si="11"/>
        <v xml:space="preserve">   cnDatabase.Execute "IF EXISTS (SELECT *FROM GeneralMaster WHERE Code='*07047' OR Name='BP-CD Pasting') Print 'Exist' ELSE Insert Into GeneralMaster VALUES ('*07047','BP-CD Pasting','BP-Center Pin','7','0','000001',GetDate(),'NULL',NULL,'N','N','NULL')</v>
      </c>
      <c r="BA168" s="355"/>
    </row>
    <row r="169" spans="1:53" s="304" customFormat="1">
      <c r="A169" s="368" t="s">
        <v>4107</v>
      </c>
      <c r="B169" s="368" t="s">
        <v>4103</v>
      </c>
      <c r="C169" s="368" t="s">
        <v>4097</v>
      </c>
      <c r="D169" s="369">
        <v>7</v>
      </c>
      <c r="E169" s="370">
        <v>0</v>
      </c>
      <c r="F169" s="368" t="s">
        <v>135</v>
      </c>
      <c r="G169" s="371" t="s">
        <v>2070</v>
      </c>
      <c r="H169" s="370" t="s">
        <v>795</v>
      </c>
      <c r="I169" s="370" t="s">
        <v>795</v>
      </c>
      <c r="J169" s="370" t="s">
        <v>304</v>
      </c>
      <c r="K169" s="370" t="s">
        <v>304</v>
      </c>
      <c r="L169" s="372" t="str">
        <f t="shared" si="10"/>
        <v>NULL</v>
      </c>
      <c r="M169" s="368" t="s">
        <v>795</v>
      </c>
      <c r="N169" s="368" t="s">
        <v>4107</v>
      </c>
      <c r="O169" s="368" t="s">
        <v>4107</v>
      </c>
      <c r="P169" s="370"/>
      <c r="Q169" s="370"/>
      <c r="R169" s="370"/>
      <c r="S169" s="370"/>
      <c r="T169" s="370"/>
      <c r="U169" s="370"/>
      <c r="V169" s="370"/>
      <c r="W169" s="495" t="str">
        <f t="shared" si="11"/>
        <v xml:space="preserve">   cnDatabase.Execute "IF EXISTS (SELECT *FROM GeneralMaster WHERE Code='*07048' OR Name='BP-Creasing') Print 'Exist' ELSE Insert Into GeneralMaster VALUES ('*07048','BP-Creasing','BP-Center Pin','7','0','000001',GetDate(),'NULL',NULL,'N','N','NULL')</v>
      </c>
      <c r="BA169" s="355"/>
    </row>
    <row r="170" spans="1:53" s="304" customFormat="1">
      <c r="A170" s="368" t="s">
        <v>4108</v>
      </c>
      <c r="B170" s="368" t="s">
        <v>4098</v>
      </c>
      <c r="C170" s="368" t="s">
        <v>4097</v>
      </c>
      <c r="D170" s="369">
        <v>7</v>
      </c>
      <c r="E170" s="370">
        <v>0</v>
      </c>
      <c r="F170" s="368" t="s">
        <v>135</v>
      </c>
      <c r="G170" s="371" t="s">
        <v>2070</v>
      </c>
      <c r="H170" s="370" t="s">
        <v>795</v>
      </c>
      <c r="I170" s="370" t="s">
        <v>795</v>
      </c>
      <c r="J170" s="370" t="s">
        <v>304</v>
      </c>
      <c r="K170" s="370" t="s">
        <v>304</v>
      </c>
      <c r="L170" s="372" t="str">
        <f t="shared" si="10"/>
        <v>NULL</v>
      </c>
      <c r="M170" s="368" t="s">
        <v>795</v>
      </c>
      <c r="N170" s="368" t="s">
        <v>4108</v>
      </c>
      <c r="O170" s="368" t="s">
        <v>4108</v>
      </c>
      <c r="P170" s="370"/>
      <c r="Q170" s="370"/>
      <c r="R170" s="370"/>
      <c r="S170" s="370"/>
      <c r="T170" s="370"/>
      <c r="U170" s="370"/>
      <c r="V170" s="370"/>
      <c r="W170" s="495" t="str">
        <f t="shared" si="11"/>
        <v xml:space="preserve">   cnDatabase.Execute "IF EXISTS (SELECT *FROM GeneralMaster WHERE Code='*07049' OR Name='BP-CUTTING') Print 'Exist' ELSE Insert Into GeneralMaster VALUES ('*07049','BP-CUTTING','BP-Center Pin','7','0','000001',GetDate(),'NULL',NULL,'N','N','NULL')</v>
      </c>
      <c r="BA170" s="355"/>
    </row>
    <row r="171" spans="1:53" s="304" customFormat="1">
      <c r="A171" s="368" t="s">
        <v>4109</v>
      </c>
      <c r="B171" s="368" t="s">
        <v>4099</v>
      </c>
      <c r="C171" s="368" t="s">
        <v>4097</v>
      </c>
      <c r="D171" s="369">
        <v>7</v>
      </c>
      <c r="E171" s="370">
        <v>0</v>
      </c>
      <c r="F171" s="368" t="s">
        <v>135</v>
      </c>
      <c r="G171" s="371" t="s">
        <v>2070</v>
      </c>
      <c r="H171" s="370" t="s">
        <v>795</v>
      </c>
      <c r="I171" s="370" t="s">
        <v>795</v>
      </c>
      <c r="J171" s="370" t="s">
        <v>304</v>
      </c>
      <c r="K171" s="370" t="s">
        <v>304</v>
      </c>
      <c r="L171" s="372" t="str">
        <f t="shared" si="10"/>
        <v>NULL</v>
      </c>
      <c r="M171" s="368" t="s">
        <v>795</v>
      </c>
      <c r="N171" s="368" t="s">
        <v>4109</v>
      </c>
      <c r="O171" s="368" t="s">
        <v>4109</v>
      </c>
      <c r="P171" s="370"/>
      <c r="Q171" s="370"/>
      <c r="R171" s="370"/>
      <c r="S171" s="370"/>
      <c r="T171" s="370"/>
      <c r="U171" s="370"/>
      <c r="V171" s="370"/>
      <c r="W171" s="495" t="str">
        <f t="shared" si="11"/>
        <v xml:space="preserve">   cnDatabase.Execute "IF EXISTS (SELECT *FROM GeneralMaster WHERE Code='*07050' OR Name='BP-Die_Cutting') Print 'Exist' ELSE Insert Into GeneralMaster VALUES ('*07050','BP-Die_Cutting','BP-Center Pin','7','0','000001',GetDate(),'NULL',NULL,'N','N','NULL')</v>
      </c>
      <c r="BA171" s="355"/>
    </row>
    <row r="172" spans="1:53" s="304" customFormat="1">
      <c r="A172" s="368" t="s">
        <v>4110</v>
      </c>
      <c r="B172" s="368" t="s">
        <v>4104</v>
      </c>
      <c r="C172" s="368" t="s">
        <v>4097</v>
      </c>
      <c r="D172" s="369">
        <v>7</v>
      </c>
      <c r="E172" s="370">
        <v>0</v>
      </c>
      <c r="F172" s="368" t="s">
        <v>135</v>
      </c>
      <c r="G172" s="371" t="s">
        <v>2070</v>
      </c>
      <c r="H172" s="370" t="s">
        <v>795</v>
      </c>
      <c r="I172" s="370" t="s">
        <v>795</v>
      </c>
      <c r="J172" s="370" t="s">
        <v>304</v>
      </c>
      <c r="K172" s="370" t="s">
        <v>304</v>
      </c>
      <c r="L172" s="372" t="str">
        <f t="shared" si="10"/>
        <v>NULL</v>
      </c>
      <c r="M172" s="368" t="s">
        <v>795</v>
      </c>
      <c r="N172" s="368" t="s">
        <v>4110</v>
      </c>
      <c r="O172" s="368" t="s">
        <v>4110</v>
      </c>
      <c r="P172" s="370"/>
      <c r="Q172" s="370"/>
      <c r="R172" s="370"/>
      <c r="S172" s="370"/>
      <c r="T172" s="370"/>
      <c r="U172" s="370"/>
      <c r="V172" s="370"/>
      <c r="W172" s="495" t="str">
        <f t="shared" si="11"/>
        <v xml:space="preserve">   cnDatabase.Execute "IF EXISTS (SELECT *FROM GeneralMaster WHERE Code='*07051' OR Name='BP-Gathering') Print 'Exist' ELSE Insert Into GeneralMaster VALUES ('*07051','BP-Gathering','BP-Center Pin','7','0','000001',GetDate(),'NULL',NULL,'N','N','NULL')</v>
      </c>
      <c r="BA172" s="355"/>
    </row>
    <row r="173" spans="1:53" s="304" customFormat="1">
      <c r="A173" s="368" t="s">
        <v>4111</v>
      </c>
      <c r="B173" s="368" t="s">
        <v>4100</v>
      </c>
      <c r="C173" s="368" t="s">
        <v>4097</v>
      </c>
      <c r="D173" s="369">
        <v>7</v>
      </c>
      <c r="E173" s="370">
        <v>0</v>
      </c>
      <c r="F173" s="368" t="s">
        <v>135</v>
      </c>
      <c r="G173" s="371" t="s">
        <v>2070</v>
      </c>
      <c r="H173" s="370" t="s">
        <v>795</v>
      </c>
      <c r="I173" s="370" t="s">
        <v>795</v>
      </c>
      <c r="J173" s="370" t="s">
        <v>304</v>
      </c>
      <c r="K173" s="370" t="s">
        <v>304</v>
      </c>
      <c r="L173" s="372" t="str">
        <f t="shared" si="10"/>
        <v>NULL</v>
      </c>
      <c r="M173" s="368" t="s">
        <v>795</v>
      </c>
      <c r="N173" s="368" t="s">
        <v>4111</v>
      </c>
      <c r="O173" s="368" t="s">
        <v>4111</v>
      </c>
      <c r="P173" s="370"/>
      <c r="Q173" s="370"/>
      <c r="R173" s="370"/>
      <c r="S173" s="370"/>
      <c r="T173" s="370"/>
      <c r="U173" s="370"/>
      <c r="V173" s="370"/>
      <c r="W173" s="495" t="str">
        <f t="shared" si="11"/>
        <v xml:space="preserve">   cnDatabase.Execute "IF EXISTS (SELECT *FROM GeneralMaster WHERE Code='*07052' OR Name='BP-Perforation') Print 'Exist' ELSE Insert Into GeneralMaster VALUES ('*07052','BP-Perforation','BP-Center Pin','7','0','000001',GetDate(),'NULL',NULL,'N','N','NULL')</v>
      </c>
      <c r="BA173" s="355"/>
    </row>
    <row r="174" spans="1:53" s="304" customFormat="1">
      <c r="A174" s="368" t="s">
        <v>4112</v>
      </c>
      <c r="B174" s="368" t="s">
        <v>4102</v>
      </c>
      <c r="C174" s="368" t="s">
        <v>4097</v>
      </c>
      <c r="D174" s="369">
        <v>7</v>
      </c>
      <c r="E174" s="370">
        <v>0</v>
      </c>
      <c r="F174" s="368" t="s">
        <v>135</v>
      </c>
      <c r="G174" s="371" t="s">
        <v>2070</v>
      </c>
      <c r="H174" s="370" t="s">
        <v>795</v>
      </c>
      <c r="I174" s="370" t="s">
        <v>795</v>
      </c>
      <c r="J174" s="370" t="s">
        <v>304</v>
      </c>
      <c r="K174" s="370" t="s">
        <v>304</v>
      </c>
      <c r="L174" s="372" t="str">
        <f t="shared" si="10"/>
        <v>NULL</v>
      </c>
      <c r="M174" s="368" t="s">
        <v>795</v>
      </c>
      <c r="N174" s="368" t="s">
        <v>4112</v>
      </c>
      <c r="O174" s="368" t="s">
        <v>4112</v>
      </c>
      <c r="P174" s="370"/>
      <c r="Q174" s="370"/>
      <c r="R174" s="370"/>
      <c r="S174" s="370"/>
      <c r="T174" s="370"/>
      <c r="U174" s="370"/>
      <c r="V174" s="370"/>
      <c r="W174" s="495" t="str">
        <f t="shared" si="11"/>
        <v xml:space="preserve">   cnDatabase.Execute "IF EXISTS (SELECT *FROM GeneralMaster WHERE Code='*07053' OR Name='BP-Section Insert') Print 'Exist' ELSE Insert Into GeneralMaster VALUES ('*07053','BP-Section Insert','BP-Center Pin','7','0','000001',GetDate(),'NULL',NULL,'N','N','NULL')</v>
      </c>
      <c r="BA174" s="355"/>
    </row>
    <row r="175" spans="1:53">
      <c r="A175" s="373" t="s">
        <v>2531</v>
      </c>
      <c r="B175" s="373" t="s">
        <v>1323</v>
      </c>
      <c r="C175" s="373" t="s">
        <v>1323</v>
      </c>
      <c r="D175" s="374">
        <v>8</v>
      </c>
      <c r="E175" s="375">
        <v>0</v>
      </c>
      <c r="F175" s="373" t="s">
        <v>135</v>
      </c>
      <c r="G175" s="376" t="s">
        <v>2070</v>
      </c>
      <c r="H175" s="375" t="s">
        <v>795</v>
      </c>
      <c r="I175" s="375" t="s">
        <v>795</v>
      </c>
      <c r="J175" s="375" t="s">
        <v>304</v>
      </c>
      <c r="K175" s="375" t="s">
        <v>304</v>
      </c>
      <c r="L175" s="377" t="str">
        <f t="shared" ref="L175:L212" si="12">IF(M175&lt;&gt;"Null",CONCATENATE("*26",RIGHT(M175,3)),"NULL")</f>
        <v>NULL</v>
      </c>
      <c r="M175" s="373" t="s">
        <v>795</v>
      </c>
      <c r="N175" s="373" t="s">
        <v>2216</v>
      </c>
      <c r="O175" s="373" t="s">
        <v>2531</v>
      </c>
      <c r="P175" s="375"/>
      <c r="Q175" s="375"/>
      <c r="R175" s="375"/>
      <c r="S175" s="375"/>
      <c r="T175" s="375"/>
      <c r="U175" s="375"/>
      <c r="V175" s="375"/>
      <c r="W175" s="495" t="str">
        <f t="shared" ref="W175:W239" si="13">CONCATENATE(W$1,W$2,"'",A175,"' OR Name='",B175,"') Print 'Exist' ELSE ",W$3,"'",A175,"','",B175,"','",C175,"','",D175,"','",E175,"','",F175,"',",G175,",'",H175,"',",I175,",'",J175,"','",K175,"','",L175,"')")</f>
        <v xml:space="preserve">   cnDatabase.Execute "IF EXISTS (SELECT *FROM GeneralMaster WHERE Code='*08002' OR Name='Author_ABC') Print 'Exist' ELSE Insert Into GeneralMaster VALUES ('*08002','Author_ABC','Author_ABC','8','0','000001',GetDate(),'NULL',NULL,'N','N','NULL')</v>
      </c>
    </row>
    <row r="176" spans="1:53">
      <c r="A176" s="373" t="s">
        <v>2532</v>
      </c>
      <c r="B176" s="373" t="s">
        <v>1324</v>
      </c>
      <c r="C176" s="373" t="s">
        <v>1324</v>
      </c>
      <c r="D176" s="374">
        <v>8</v>
      </c>
      <c r="E176" s="375">
        <v>0</v>
      </c>
      <c r="F176" s="373" t="s">
        <v>135</v>
      </c>
      <c r="G176" s="376" t="s">
        <v>2070</v>
      </c>
      <c r="H176" s="375" t="s">
        <v>795</v>
      </c>
      <c r="I176" s="375" t="s">
        <v>795</v>
      </c>
      <c r="J176" s="375" t="s">
        <v>304</v>
      </c>
      <c r="K176" s="375" t="s">
        <v>304</v>
      </c>
      <c r="L176" s="377" t="str">
        <f t="shared" si="12"/>
        <v>NULL</v>
      </c>
      <c r="M176" s="373" t="s">
        <v>795</v>
      </c>
      <c r="N176" s="373" t="s">
        <v>2217</v>
      </c>
      <c r="O176" s="373" t="s">
        <v>2532</v>
      </c>
      <c r="P176" s="375"/>
      <c r="Q176" s="375"/>
      <c r="R176" s="375"/>
      <c r="S176" s="375"/>
      <c r="T176" s="375"/>
      <c r="U176" s="375"/>
      <c r="V176" s="375"/>
      <c r="W176" s="495" t="str">
        <f t="shared" si="13"/>
        <v xml:space="preserve">   cnDatabase.Execute "IF EXISTS (SELECT *FROM GeneralMaster WHERE Code='*08003' OR Name='DTP_ABC') Print 'Exist' ELSE Insert Into GeneralMaster VALUES ('*08003','DTP_ABC','DTP_ABC','8','0','000001',GetDate(),'NULL',NULL,'N','N','NULL')</v>
      </c>
    </row>
    <row r="177" spans="1:76">
      <c r="A177" s="373" t="s">
        <v>2533</v>
      </c>
      <c r="B177" s="373" t="s">
        <v>1326</v>
      </c>
      <c r="C177" s="373" t="s">
        <v>1326</v>
      </c>
      <c r="D177" s="374">
        <v>8</v>
      </c>
      <c r="E177" s="375">
        <v>0</v>
      </c>
      <c r="F177" s="373" t="s">
        <v>135</v>
      </c>
      <c r="G177" s="376" t="s">
        <v>2070</v>
      </c>
      <c r="H177" s="375" t="s">
        <v>795</v>
      </c>
      <c r="I177" s="375" t="s">
        <v>795</v>
      </c>
      <c r="J177" s="375" t="s">
        <v>304</v>
      </c>
      <c r="K177" s="375" t="s">
        <v>304</v>
      </c>
      <c r="L177" s="377" t="str">
        <f t="shared" si="12"/>
        <v>NULL</v>
      </c>
      <c r="M177" s="373" t="s">
        <v>795</v>
      </c>
      <c r="N177" s="373" t="s">
        <v>2218</v>
      </c>
      <c r="O177" s="373" t="s">
        <v>2533</v>
      </c>
      <c r="P177" s="375"/>
      <c r="Q177" s="375"/>
      <c r="R177" s="375"/>
      <c r="S177" s="375"/>
      <c r="T177" s="375"/>
      <c r="U177" s="375"/>
      <c r="V177" s="375"/>
      <c r="W177" s="495" t="str">
        <f t="shared" si="13"/>
        <v xml:space="preserve">   cnDatabase.Execute "IF EXISTS (SELECT *FROM GeneralMaster WHERE Code='*08005' OR Name='Editor_ABC') Print 'Exist' ELSE Insert Into GeneralMaster VALUES ('*08005','Editor_ABC','Editor_ABC','8','0','000001',GetDate(),'NULL',NULL,'N','N','NULL')</v>
      </c>
    </row>
    <row r="178" spans="1:76">
      <c r="A178" s="373" t="s">
        <v>2534</v>
      </c>
      <c r="B178" s="373" t="s">
        <v>1328</v>
      </c>
      <c r="C178" s="373" t="s">
        <v>1328</v>
      </c>
      <c r="D178" s="374">
        <v>8</v>
      </c>
      <c r="E178" s="375">
        <v>0</v>
      </c>
      <c r="F178" s="373" t="s">
        <v>135</v>
      </c>
      <c r="G178" s="376" t="s">
        <v>2070</v>
      </c>
      <c r="H178" s="375" t="s">
        <v>795</v>
      </c>
      <c r="I178" s="375" t="s">
        <v>795</v>
      </c>
      <c r="J178" s="375" t="s">
        <v>304</v>
      </c>
      <c r="K178" s="375" t="s">
        <v>304</v>
      </c>
      <c r="L178" s="377" t="str">
        <f t="shared" si="12"/>
        <v>NULL</v>
      </c>
      <c r="M178" s="373" t="s">
        <v>795</v>
      </c>
      <c r="N178" s="373" t="s">
        <v>2219</v>
      </c>
      <c r="O178" s="373" t="s">
        <v>2534</v>
      </c>
      <c r="P178" s="375"/>
      <c r="Q178" s="375"/>
      <c r="R178" s="375"/>
      <c r="S178" s="375"/>
      <c r="T178" s="375"/>
      <c r="U178" s="375"/>
      <c r="V178" s="375"/>
      <c r="W178" s="495" t="str">
        <f t="shared" si="13"/>
        <v xml:space="preserve">   cnDatabase.Execute "IF EXISTS (SELECT *FROM GeneralMaster WHERE Code='*08007' OR Name='Graphic_ABC') Print 'Exist' ELSE Insert Into GeneralMaster VALUES ('*08007','Graphic_ABC','Graphic_ABC','8','0','000001',GetDate(),'NULL',NULL,'N','N','NULL')</v>
      </c>
    </row>
    <row r="179" spans="1:76">
      <c r="A179" s="373" t="s">
        <v>2535</v>
      </c>
      <c r="B179" s="373" t="s">
        <v>1329</v>
      </c>
      <c r="C179" s="373" t="s">
        <v>1329</v>
      </c>
      <c r="D179" s="374">
        <v>8</v>
      </c>
      <c r="E179" s="375">
        <v>0</v>
      </c>
      <c r="F179" s="373" t="s">
        <v>135</v>
      </c>
      <c r="G179" s="376" t="s">
        <v>2070</v>
      </c>
      <c r="H179" s="375" t="s">
        <v>795</v>
      </c>
      <c r="I179" s="375" t="s">
        <v>795</v>
      </c>
      <c r="J179" s="375" t="s">
        <v>304</v>
      </c>
      <c r="K179" s="375" t="s">
        <v>304</v>
      </c>
      <c r="L179" s="377" t="str">
        <f t="shared" si="12"/>
        <v>NULL</v>
      </c>
      <c r="M179" s="373" t="s">
        <v>795</v>
      </c>
      <c r="N179" s="373" t="s">
        <v>2220</v>
      </c>
      <c r="O179" s="373" t="s">
        <v>2535</v>
      </c>
      <c r="P179" s="375"/>
      <c r="Q179" s="375"/>
      <c r="R179" s="375"/>
      <c r="S179" s="375"/>
      <c r="T179" s="375"/>
      <c r="U179" s="375"/>
      <c r="V179" s="375"/>
      <c r="W179" s="495" t="str">
        <f t="shared" si="13"/>
        <v xml:space="preserve">   cnDatabase.Execute "IF EXISTS (SELECT *FROM GeneralMaster WHERE Code='*08008' OR Name='PPQ_ABC') Print 'Exist' ELSE Insert Into GeneralMaster VALUES ('*08008','PPQ_ABC','PPQ_ABC','8','0','000001',GetDate(),'NULL',NULL,'N','N','NULL')</v>
      </c>
    </row>
    <row r="180" spans="1:76">
      <c r="A180" s="373" t="s">
        <v>2536</v>
      </c>
      <c r="B180" s="373" t="s">
        <v>1330</v>
      </c>
      <c r="C180" s="373" t="s">
        <v>1330</v>
      </c>
      <c r="D180" s="374">
        <v>8</v>
      </c>
      <c r="E180" s="375">
        <v>0</v>
      </c>
      <c r="F180" s="373" t="s">
        <v>135</v>
      </c>
      <c r="G180" s="376" t="s">
        <v>2070</v>
      </c>
      <c r="H180" s="375" t="s">
        <v>795</v>
      </c>
      <c r="I180" s="375" t="s">
        <v>795</v>
      </c>
      <c r="J180" s="375" t="s">
        <v>304</v>
      </c>
      <c r="K180" s="375" t="s">
        <v>304</v>
      </c>
      <c r="L180" s="377" t="str">
        <f t="shared" si="12"/>
        <v>NULL</v>
      </c>
      <c r="M180" s="373" t="s">
        <v>795</v>
      </c>
      <c r="N180" s="373" t="s">
        <v>2221</v>
      </c>
      <c r="O180" s="373" t="s">
        <v>2536</v>
      </c>
      <c r="P180" s="375"/>
      <c r="Q180" s="375"/>
      <c r="R180" s="375"/>
      <c r="S180" s="375"/>
      <c r="T180" s="375"/>
      <c r="U180" s="375"/>
      <c r="V180" s="375"/>
      <c r="W180" s="495" t="str">
        <f t="shared" si="13"/>
        <v xml:space="preserve">   cnDatabase.Execute "IF EXISTS (SELECT *FROM GeneralMaster WHERE Code='*08009' OR Name='Processing_S.R.K') Print 'Exist' ELSE Insert Into GeneralMaster VALUES ('*08009','Processing_S.R.K','Processing_S.R.K','8','0','000001',GetDate(),'NULL',NULL,'N','N','NULL')</v>
      </c>
    </row>
    <row r="181" spans="1:76">
      <c r="A181" s="373" t="s">
        <v>2537</v>
      </c>
      <c r="B181" s="373" t="s">
        <v>1331</v>
      </c>
      <c r="C181" s="373" t="s">
        <v>1331</v>
      </c>
      <c r="D181" s="374">
        <v>8</v>
      </c>
      <c r="E181" s="375">
        <v>0</v>
      </c>
      <c r="F181" s="373" t="s">
        <v>135</v>
      </c>
      <c r="G181" s="376" t="s">
        <v>2070</v>
      </c>
      <c r="H181" s="375" t="s">
        <v>795</v>
      </c>
      <c r="I181" s="375" t="s">
        <v>795</v>
      </c>
      <c r="J181" s="375" t="s">
        <v>304</v>
      </c>
      <c r="K181" s="375" t="s">
        <v>304</v>
      </c>
      <c r="L181" s="377" t="str">
        <f t="shared" si="12"/>
        <v>NULL</v>
      </c>
      <c r="M181" s="373" t="s">
        <v>795</v>
      </c>
      <c r="N181" s="373" t="s">
        <v>2222</v>
      </c>
      <c r="O181" s="373" t="s">
        <v>2537</v>
      </c>
      <c r="P181" s="375"/>
      <c r="Q181" s="375"/>
      <c r="R181" s="375"/>
      <c r="S181" s="375"/>
      <c r="T181" s="375"/>
      <c r="U181" s="375"/>
      <c r="V181" s="375"/>
      <c r="W181" s="495" t="str">
        <f t="shared" si="13"/>
        <v xml:space="preserve">   cnDatabase.Execute "IF EXISTS (SELECT *FROM GeneralMaster WHERE Code='*08010' OR Name='Proof Reader_ABC') Print 'Exist' ELSE Insert Into GeneralMaster VALUES ('*08010','Proof Reader_ABC','Proof Reader_ABC','8','0','000001',GetDate(),'NULL',NULL,'N','N','NULL')</v>
      </c>
    </row>
    <row r="182" spans="1:76">
      <c r="A182" s="373" t="s">
        <v>2538</v>
      </c>
      <c r="B182" s="373" t="s">
        <v>2791</v>
      </c>
      <c r="C182" s="373" t="s">
        <v>1332</v>
      </c>
      <c r="D182" s="374">
        <v>8</v>
      </c>
      <c r="E182" s="375">
        <v>0</v>
      </c>
      <c r="F182" s="373" t="s">
        <v>135</v>
      </c>
      <c r="G182" s="376" t="s">
        <v>2070</v>
      </c>
      <c r="H182" s="375" t="s">
        <v>795</v>
      </c>
      <c r="I182" s="375" t="s">
        <v>795</v>
      </c>
      <c r="J182" s="375" t="s">
        <v>304</v>
      </c>
      <c r="K182" s="375" t="s">
        <v>304</v>
      </c>
      <c r="L182" s="377" t="str">
        <f t="shared" si="12"/>
        <v>NULL</v>
      </c>
      <c r="M182" s="373" t="s">
        <v>795</v>
      </c>
      <c r="N182" s="373" t="s">
        <v>2223</v>
      </c>
      <c r="O182" s="373" t="s">
        <v>2538</v>
      </c>
      <c r="P182" s="375"/>
      <c r="Q182" s="375"/>
      <c r="R182" s="375"/>
      <c r="S182" s="375"/>
      <c r="T182" s="375"/>
      <c r="U182" s="375"/>
      <c r="V182" s="375"/>
      <c r="W182" s="495" t="str">
        <f t="shared" si="13"/>
        <v xml:space="preserve">   cnDatabase.Execute "IF EXISTS (SELECT *FROM GeneralMaster WHERE Code='*08011' OR Name='Type Setting_ABC') Print 'Exist' ELSE Insert Into GeneralMaster VALUES ('*08011','Type Setting_ABC','Type Setting_Sanjay Khanna','8','0','000001',GetDate(),'NULL',NULL,'N','N','NULL')</v>
      </c>
    </row>
    <row r="183" spans="1:76">
      <c r="A183" s="378" t="s">
        <v>2539</v>
      </c>
      <c r="B183" s="378" t="s">
        <v>1333</v>
      </c>
      <c r="C183" s="378" t="s">
        <v>1333</v>
      </c>
      <c r="D183" s="379">
        <v>9</v>
      </c>
      <c r="E183" s="380">
        <v>0</v>
      </c>
      <c r="F183" s="378" t="s">
        <v>135</v>
      </c>
      <c r="G183" s="381" t="s">
        <v>2070</v>
      </c>
      <c r="H183" s="380" t="s">
        <v>795</v>
      </c>
      <c r="I183" s="380" t="s">
        <v>795</v>
      </c>
      <c r="J183" s="380" t="s">
        <v>304</v>
      </c>
      <c r="K183" s="380" t="s">
        <v>304</v>
      </c>
      <c r="L183" s="382" t="str">
        <f t="shared" si="12"/>
        <v>NULL</v>
      </c>
      <c r="M183" s="378" t="s">
        <v>795</v>
      </c>
      <c r="N183" s="378" t="s">
        <v>2224</v>
      </c>
      <c r="O183" s="378" t="s">
        <v>2539</v>
      </c>
      <c r="P183" s="380"/>
      <c r="Q183" s="380"/>
      <c r="R183" s="380"/>
      <c r="S183" s="380"/>
      <c r="T183" s="380"/>
      <c r="U183" s="380"/>
      <c r="V183" s="380"/>
      <c r="W183" s="495" t="str">
        <f t="shared" si="13"/>
        <v xml:space="preserve">   cnDatabase.Execute "IF EXISTS (SELECT *FROM GeneralMaster WHERE Code='*09001' OR Name='CTP_Plates') Print 'Exist' ELSE Insert Into GeneralMaster VALUES ('*09001','CTP_Plates','CTP_Plates','9','0','000001',GetDate(),'NULL',NULL,'N','N','NULL')</v>
      </c>
    </row>
    <row r="184" spans="1:76">
      <c r="A184" s="378" t="s">
        <v>2540</v>
      </c>
      <c r="B184" s="378" t="s">
        <v>1334</v>
      </c>
      <c r="C184" s="378" t="s">
        <v>1334</v>
      </c>
      <c r="D184" s="379">
        <v>9</v>
      </c>
      <c r="E184" s="380">
        <v>0</v>
      </c>
      <c r="F184" s="378" t="s">
        <v>135</v>
      </c>
      <c r="G184" s="381" t="s">
        <v>2070</v>
      </c>
      <c r="H184" s="380" t="s">
        <v>795</v>
      </c>
      <c r="I184" s="380" t="s">
        <v>795</v>
      </c>
      <c r="J184" s="380" t="s">
        <v>304</v>
      </c>
      <c r="K184" s="380" t="s">
        <v>304</v>
      </c>
      <c r="L184" s="382" t="str">
        <f t="shared" si="12"/>
        <v>NULL</v>
      </c>
      <c r="M184" s="378" t="s">
        <v>795</v>
      </c>
      <c r="N184" s="378" t="s">
        <v>2225</v>
      </c>
      <c r="O184" s="378" t="s">
        <v>2540</v>
      </c>
      <c r="P184" s="380"/>
      <c r="Q184" s="380"/>
      <c r="R184" s="380"/>
      <c r="S184" s="380"/>
      <c r="T184" s="380"/>
      <c r="U184" s="380"/>
      <c r="V184" s="380"/>
      <c r="W184" s="495" t="str">
        <f t="shared" si="13"/>
        <v xml:space="preserve">   cnDatabase.Execute "IF EXISTS (SELECT *FROM GeneralMaster WHERE Code='*09002' OR Name='Nagative-Cut Pieces') Print 'Exist' ELSE Insert Into GeneralMaster VALUES ('*09002','Nagative-Cut Pieces','Nagative-Cut Pieces','9','0','000001',GetDate(),'NULL',NULL,'N','N','NULL')</v>
      </c>
    </row>
    <row r="185" spans="1:76">
      <c r="A185" s="378" t="s">
        <v>2541</v>
      </c>
      <c r="B185" s="378" t="s">
        <v>1335</v>
      </c>
      <c r="C185" s="378" t="s">
        <v>1335</v>
      </c>
      <c r="D185" s="379">
        <v>9</v>
      </c>
      <c r="E185" s="380">
        <v>0</v>
      </c>
      <c r="F185" s="378" t="s">
        <v>135</v>
      </c>
      <c r="G185" s="381" t="s">
        <v>2070</v>
      </c>
      <c r="H185" s="380" t="s">
        <v>795</v>
      </c>
      <c r="I185" s="380" t="s">
        <v>795</v>
      </c>
      <c r="J185" s="380" t="s">
        <v>304</v>
      </c>
      <c r="K185" s="380" t="s">
        <v>304</v>
      </c>
      <c r="L185" s="382" t="str">
        <f t="shared" si="12"/>
        <v>NULL</v>
      </c>
      <c r="M185" s="378" t="s">
        <v>795</v>
      </c>
      <c r="N185" s="378" t="s">
        <v>2226</v>
      </c>
      <c r="O185" s="378" t="s">
        <v>2541</v>
      </c>
      <c r="P185" s="380"/>
      <c r="Q185" s="380"/>
      <c r="R185" s="380"/>
      <c r="S185" s="380"/>
      <c r="T185" s="380"/>
      <c r="U185" s="380"/>
      <c r="V185" s="380"/>
      <c r="W185" s="495" t="str">
        <f t="shared" si="13"/>
        <v xml:space="preserve">   cnDatabase.Execute "IF EXISTS (SELECT *FROM GeneralMaster WHERE Code='*09003' OR Name='Nagative-One Pieces') Print 'Exist' ELSE Insert Into GeneralMaster VALUES ('*09003','Nagative-One Pieces','Nagative-One Pieces','9','0','000001',GetDate(),'NULL',NULL,'N','N','NULL')</v>
      </c>
    </row>
    <row r="186" spans="1:76">
      <c r="A186" s="364" t="s">
        <v>2542</v>
      </c>
      <c r="B186" s="364" t="s">
        <v>4127</v>
      </c>
      <c r="C186" s="364" t="s">
        <v>4127</v>
      </c>
      <c r="D186" s="365">
        <v>10</v>
      </c>
      <c r="E186" s="358">
        <v>0</v>
      </c>
      <c r="F186" s="364" t="s">
        <v>135</v>
      </c>
      <c r="G186" s="366" t="s">
        <v>2070</v>
      </c>
      <c r="H186" s="358" t="s">
        <v>795</v>
      </c>
      <c r="I186" s="358" t="s">
        <v>795</v>
      </c>
      <c r="J186" s="358" t="s">
        <v>304</v>
      </c>
      <c r="K186" s="358" t="s">
        <v>304</v>
      </c>
      <c r="L186" s="367" t="str">
        <f t="shared" ref="L186:L208" si="14">IF(M186&lt;&gt;"Null",CONCATENATE("*26",RIGHT(M186,3)),"NULL")</f>
        <v>NULL</v>
      </c>
      <c r="M186" s="364" t="s">
        <v>795</v>
      </c>
      <c r="N186" s="364" t="s">
        <v>2118</v>
      </c>
      <c r="O186" s="364" t="s">
        <v>2542</v>
      </c>
      <c r="P186" s="358" t="s">
        <v>4148</v>
      </c>
      <c r="Q186" s="358"/>
      <c r="R186" s="358"/>
      <c r="S186" s="358"/>
      <c r="T186" s="358"/>
      <c r="U186" s="358"/>
      <c r="V186" s="358"/>
      <c r="W186" s="495" t="str">
        <f t="shared" ref="W186:W208" si="15">CONCATENATE(W$1,W$2,"'",A186,"' OR Name='",B186,"') Print 'Exist' ELSE ",W$3,"'",A186,"','",B186,"','",C186,"','",D186,"','",E186,"','",F186,"',",G186,",'",H186,"',",I186,",'",J186,"','",K186,"','",L186,"')")</f>
        <v xml:space="preserve">   cnDatabase.Execute "IF EXISTS (SELECT *FROM GeneralMaster WHERE Code='*10001' OR Name='28.00X40.00-Extra Large-(A/P)') Print 'Exist' ELSE Insert Into GeneralMaster VALUES ('*10001','28.00X40.00-Extra Large-(A/P)','28.00X40.00-Extra Large-(A/P)','10','0','000001',GetDate(),'NULL',NULL,'N','N','NULL')</v>
      </c>
      <c r="BA186" s="355" t="str">
        <f>CONCATENATE($BA$1,$BA$2,"Name=",$P186,") Print 'Not Exist' ELSE ","Update GeneralMaster Set Name=","'",$B186,"' Where Name=",$P186,"")</f>
        <v xml:space="preserve">   cnDatabase.Execute "IF NOT EXISTS (SELECT *FROM GeneralMaster WHERE Name='Extra Large-28''''X40''''-A/P') Print 'Not Exist' ELSE Update GeneralMaster Set Name='28.00X40.00-Extra Large-(A/P)' Where Name='Extra Large-28''''X40''''-A/P'</v>
      </c>
      <c r="BW186" t="str">
        <f>BW$1&amp;"INSERT INTO TmpData VALUES ('"&amp;A186&amp;"',"&amp;P186&amp;")"</f>
        <v xml:space="preserve">   cnDatabase.Execute "INSERT INTO TmpData VALUES ('*10001','Extra Large-28''''X40''''-A/P')</v>
      </c>
      <c r="BX186" t="str">
        <f>BW$1&amp;"Update GeneralMaster Set Name= '"&amp;B186&amp;"',PrintName='"&amp;B186&amp;"' Where NAME=(Select NAME From TmpData Where Code='"&amp;A186&amp;"')"</f>
        <v xml:space="preserve">   cnDatabase.Execute "Update GeneralMaster Set Name= '28.00X40.00-Extra Large-(A/P)',PrintName='28.00X40.00-Extra Large-(A/P)' Where NAME=(Select NAME From TmpData Where Code='*10001')</v>
      </c>
    </row>
    <row r="187" spans="1:76">
      <c r="A187" s="364" t="s">
        <v>2084</v>
      </c>
      <c r="B187" s="364" t="s">
        <v>4128</v>
      </c>
      <c r="C187" s="364" t="s">
        <v>4128</v>
      </c>
      <c r="D187" s="365">
        <v>10</v>
      </c>
      <c r="E187" s="358">
        <v>0</v>
      </c>
      <c r="F187" s="364" t="s">
        <v>135</v>
      </c>
      <c r="G187" s="366" t="s">
        <v>2070</v>
      </c>
      <c r="H187" s="358" t="s">
        <v>795</v>
      </c>
      <c r="I187" s="358" t="s">
        <v>795</v>
      </c>
      <c r="J187" s="358" t="s">
        <v>304</v>
      </c>
      <c r="K187" s="358" t="s">
        <v>304</v>
      </c>
      <c r="L187" s="367" t="str">
        <f t="shared" si="14"/>
        <v>NULL</v>
      </c>
      <c r="M187" s="364" t="s">
        <v>795</v>
      </c>
      <c r="N187" s="364" t="s">
        <v>2119</v>
      </c>
      <c r="O187" s="364" t="s">
        <v>2084</v>
      </c>
      <c r="P187" s="511" t="s">
        <v>4181</v>
      </c>
      <c r="Q187" s="358"/>
      <c r="R187" s="358"/>
      <c r="S187" s="358"/>
      <c r="T187" s="358"/>
      <c r="U187" s="358"/>
      <c r="V187" s="358"/>
      <c r="W187" s="495" t="str">
        <f t="shared" si="15"/>
        <v xml:space="preserve">   cnDatabase.Execute "IF EXISTS (SELECT *FROM GeneralMaster WHERE Code='*10002' OR Name='28.00X40.00-Extra Large-(A/P_SPL)') Print 'Exist' ELSE Insert Into GeneralMaster VALUES ('*10002','28.00X40.00-Extra Large-(A/P_SPL)','28.00X40.00-Extra Large-(A/P_SPL)','10','0','000001',GetDate(),'NULL',NULL,'N','N','NULL')</v>
      </c>
      <c r="BA187" s="355" t="str">
        <f t="shared" ref="BA187:BA208" si="16">CONCATENATE($BA$1,$BA$2,"Name=",$P187,") Print 'Not Exist' ELSE ","Update GeneralMaster Set Name=","'",$B187,"' Where Name=",$P187,"")</f>
        <v xml:space="preserve">   cnDatabase.Execute "IF NOT EXISTS (SELECT *FROM GeneralMaster WHERE Name=Extra Large(28''''X40'''')A/P_SPL') Print 'Not Exist' ELSE Update GeneralMaster Set Name='28.00X40.00-Extra Large-(A/P_SPL)' Where Name=Extra Large(28''''X40'''')A/P_SPL'</v>
      </c>
      <c r="BW187" s="304" t="str">
        <f t="shared" ref="BW187:BW208" si="17">BW$1&amp;"INSERT INTO TmpData VALUES ('"&amp;A187&amp;"',"&amp;P187&amp;")"</f>
        <v xml:space="preserve">   cnDatabase.Execute "INSERT INTO TmpData VALUES ('*10002',Extra Large(28''''X40'''')A/P_SPL')</v>
      </c>
      <c r="BX187" s="304" t="str">
        <f t="shared" ref="BX187:BX208" si="18">BW$1&amp;"Update GeneralMaster Set Name= '"&amp;B187&amp;"',PrintName='"&amp;B187&amp;"' Where NAME=(Select NAME From TmpData Where Code='"&amp;A187&amp;"')"</f>
        <v xml:space="preserve">   cnDatabase.Execute "Update GeneralMaster Set Name= '28.00X40.00-Extra Large-(A/P_SPL)',PrintName='28.00X40.00-Extra Large-(A/P_SPL)' Where NAME=(Select NAME From TmpData Where Code='*10002')</v>
      </c>
    </row>
    <row r="188" spans="1:76">
      <c r="A188" s="364" t="s">
        <v>2543</v>
      </c>
      <c r="B188" s="364" t="s">
        <v>4129</v>
      </c>
      <c r="C188" s="364" t="s">
        <v>4129</v>
      </c>
      <c r="D188" s="365">
        <v>10</v>
      </c>
      <c r="E188" s="358">
        <v>0</v>
      </c>
      <c r="F188" s="364" t="s">
        <v>135</v>
      </c>
      <c r="G188" s="366" t="s">
        <v>2070</v>
      </c>
      <c r="H188" s="358" t="s">
        <v>795</v>
      </c>
      <c r="I188" s="358" t="s">
        <v>795</v>
      </c>
      <c r="J188" s="358" t="s">
        <v>304</v>
      </c>
      <c r="K188" s="358" t="s">
        <v>304</v>
      </c>
      <c r="L188" s="367" t="str">
        <f t="shared" si="14"/>
        <v>NULL</v>
      </c>
      <c r="M188" s="364" t="s">
        <v>795</v>
      </c>
      <c r="N188" s="364" t="s">
        <v>2120</v>
      </c>
      <c r="O188" s="364" t="s">
        <v>2543</v>
      </c>
      <c r="P188" s="511" t="s">
        <v>4173</v>
      </c>
      <c r="Q188" s="358"/>
      <c r="R188" s="358"/>
      <c r="S188" s="358"/>
      <c r="T188" s="358"/>
      <c r="U188" s="358"/>
      <c r="V188" s="358"/>
      <c r="W188" s="495" t="str">
        <f t="shared" si="15"/>
        <v xml:space="preserve">   cnDatabase.Execute "IF EXISTS (SELECT *FROM GeneralMaster WHERE Code='*10003' OR Name='30.00X40.00-Extra Large') Print 'Exist' ELSE Insert Into GeneralMaster VALUES ('*10003','30.00X40.00-Extra Large','30.00X40.00-Extra Large','10','0','000001',GetDate(),'NULL',NULL,'N','N','NULL')</v>
      </c>
      <c r="BA188" s="355" t="str">
        <f t="shared" si="16"/>
        <v xml:space="preserve">   cnDatabase.Execute "IF NOT EXISTS (SELECT *FROM GeneralMaster WHERE Name=Extra Large-(30''''X40'''')') Print 'Not Exist' ELSE Update GeneralMaster Set Name='30.00X40.00-Extra Large' Where Name=Extra Large-(30''''X40'''')'</v>
      </c>
      <c r="BW188" s="304" t="str">
        <f t="shared" si="17"/>
        <v xml:space="preserve">   cnDatabase.Execute "INSERT INTO TmpData VALUES ('*10003',Extra Large-(30''''X40'''')')</v>
      </c>
      <c r="BX188" s="304" t="str">
        <f t="shared" si="18"/>
        <v xml:space="preserve">   cnDatabase.Execute "Update GeneralMaster Set Name= '30.00X40.00-Extra Large',PrintName='30.00X40.00-Extra Large' Where NAME=(Select NAME From TmpData Where Code='*10003')</v>
      </c>
    </row>
    <row r="189" spans="1:76">
      <c r="A189" s="364" t="s">
        <v>2544</v>
      </c>
      <c r="B189" s="364" t="s">
        <v>4130</v>
      </c>
      <c r="C189" s="364" t="s">
        <v>4130</v>
      </c>
      <c r="D189" s="365">
        <v>10</v>
      </c>
      <c r="E189" s="358">
        <v>0</v>
      </c>
      <c r="F189" s="364" t="s">
        <v>135</v>
      </c>
      <c r="G189" s="366" t="s">
        <v>2070</v>
      </c>
      <c r="H189" s="358" t="s">
        <v>795</v>
      </c>
      <c r="I189" s="358" t="s">
        <v>795</v>
      </c>
      <c r="J189" s="358" t="s">
        <v>304</v>
      </c>
      <c r="K189" s="358" t="s">
        <v>304</v>
      </c>
      <c r="L189" s="367" t="str">
        <f t="shared" si="14"/>
        <v>NULL</v>
      </c>
      <c r="M189" s="364" t="s">
        <v>795</v>
      </c>
      <c r="N189" s="364" t="s">
        <v>2121</v>
      </c>
      <c r="O189" s="364" t="s">
        <v>2544</v>
      </c>
      <c r="P189" s="358" t="s">
        <v>4149</v>
      </c>
      <c r="Q189" s="358"/>
      <c r="R189" s="358"/>
      <c r="S189" s="358"/>
      <c r="T189" s="358"/>
      <c r="U189" s="358"/>
      <c r="V189" s="358"/>
      <c r="W189" s="495" t="str">
        <f t="shared" si="15"/>
        <v xml:space="preserve">   cnDatabase.Execute "IF EXISTS (SELECT *FROM GeneralMaster WHERE Code='*10004' OR Name='30.00X40.00-Extra Large-(A/P)') Print 'Exist' ELSE Insert Into GeneralMaster VALUES ('*10004','30.00X40.00-Extra Large-(A/P)','30.00X40.00-Extra Large-(A/P)','10','0','000001',GetDate(),'NULL',NULL,'N','N','NULL')</v>
      </c>
      <c r="BA189" s="355" t="str">
        <f t="shared" si="16"/>
        <v xml:space="preserve">   cnDatabase.Execute "IF NOT EXISTS (SELECT *FROM GeneralMaster WHERE Name='Extra Large-30''''X40''''-(A/P)') Print 'Not Exist' ELSE Update GeneralMaster Set Name='30.00X40.00-Extra Large-(A/P)' Where Name='Extra Large-30''''X40''''-(A/P)'</v>
      </c>
      <c r="BW189" s="304" t="str">
        <f t="shared" si="17"/>
        <v xml:space="preserve">   cnDatabase.Execute "INSERT INTO TmpData VALUES ('*10004','Extra Large-30''''X40''''-(A/P)')</v>
      </c>
      <c r="BX189" s="304" t="str">
        <f t="shared" si="18"/>
        <v xml:space="preserve">   cnDatabase.Execute "Update GeneralMaster Set Name= '30.00X40.00-Extra Large-(A/P)',PrintName='30.00X40.00-Extra Large-(A/P)' Where NAME=(Select NAME From TmpData Where Code='*10004')</v>
      </c>
    </row>
    <row r="190" spans="1:76">
      <c r="A190" s="364" t="s">
        <v>2545</v>
      </c>
      <c r="B190" s="364" t="s">
        <v>4131</v>
      </c>
      <c r="C190" s="364" t="s">
        <v>4131</v>
      </c>
      <c r="D190" s="365">
        <v>10</v>
      </c>
      <c r="E190" s="358">
        <v>0</v>
      </c>
      <c r="F190" s="364" t="s">
        <v>135</v>
      </c>
      <c r="G190" s="366" t="s">
        <v>2070</v>
      </c>
      <c r="H190" s="358" t="s">
        <v>795</v>
      </c>
      <c r="I190" s="358" t="s">
        <v>795</v>
      </c>
      <c r="J190" s="358" t="s">
        <v>304</v>
      </c>
      <c r="K190" s="358" t="s">
        <v>304</v>
      </c>
      <c r="L190" s="367" t="str">
        <f t="shared" si="14"/>
        <v>NULL</v>
      </c>
      <c r="M190" s="364" t="s">
        <v>795</v>
      </c>
      <c r="N190" s="364" t="s">
        <v>2122</v>
      </c>
      <c r="O190" s="364" t="s">
        <v>2545</v>
      </c>
      <c r="P190" s="358" t="s">
        <v>4150</v>
      </c>
      <c r="Q190" s="358"/>
      <c r="R190" s="358"/>
      <c r="S190" s="358"/>
      <c r="T190" s="358"/>
      <c r="U190" s="358"/>
      <c r="V190" s="358"/>
      <c r="W190" s="495" t="str">
        <f t="shared" si="15"/>
        <v xml:space="preserve">   cnDatabase.Execute "IF EXISTS (SELECT *FROM GeneralMaster WHERE Code='*10005' OR Name='30.00X40.00-Extra Large-(Card)') Print 'Exist' ELSE Insert Into GeneralMaster VALUES ('*10005','30.00X40.00-Extra Large-(Card)','30.00X40.00-Extra Large-(Card)','10','0','000001',GetDate(),'NULL',NULL,'N','N','NULL')</v>
      </c>
      <c r="BA190" s="355" t="str">
        <f t="shared" si="16"/>
        <v xml:space="preserve">   cnDatabase.Execute "IF NOT EXISTS (SELECT *FROM GeneralMaster WHERE Name='Extra Large-30''''X40''''-(Card)') Print 'Not Exist' ELSE Update GeneralMaster Set Name='30.00X40.00-Extra Large-(Card)' Where Name='Extra Large-30''''X40''''-(Card)'</v>
      </c>
      <c r="BW190" s="304" t="str">
        <f t="shared" si="17"/>
        <v xml:space="preserve">   cnDatabase.Execute "INSERT INTO TmpData VALUES ('*10005','Extra Large-30''''X40''''-(Card)')</v>
      </c>
      <c r="BX190" s="304" t="str">
        <f t="shared" si="18"/>
        <v xml:space="preserve">   cnDatabase.Execute "Update GeneralMaster Set Name= '30.00X40.00-Extra Large-(Card)',PrintName='30.00X40.00-Extra Large-(Card)' Where NAME=(Select NAME From TmpData Where Code='*10005')</v>
      </c>
    </row>
    <row r="191" spans="1:76">
      <c r="A191" s="364" t="s">
        <v>2546</v>
      </c>
      <c r="B191" s="364" t="s">
        <v>4132</v>
      </c>
      <c r="C191" s="364" t="s">
        <v>4132</v>
      </c>
      <c r="D191" s="365">
        <v>10</v>
      </c>
      <c r="E191" s="358">
        <v>0</v>
      </c>
      <c r="F191" s="364" t="s">
        <v>135</v>
      </c>
      <c r="G191" s="366" t="s">
        <v>2070</v>
      </c>
      <c r="H191" s="358" t="s">
        <v>795</v>
      </c>
      <c r="I191" s="358" t="s">
        <v>795</v>
      </c>
      <c r="J191" s="358" t="s">
        <v>304</v>
      </c>
      <c r="K191" s="358" t="s">
        <v>304</v>
      </c>
      <c r="L191" s="367" t="str">
        <f t="shared" si="14"/>
        <v>NULL</v>
      </c>
      <c r="M191" s="364" t="s">
        <v>795</v>
      </c>
      <c r="N191" s="364" t="s">
        <v>2123</v>
      </c>
      <c r="O191" s="364" t="s">
        <v>2546</v>
      </c>
      <c r="P191" s="511" t="s">
        <v>4172</v>
      </c>
      <c r="Q191" s="358"/>
      <c r="R191" s="358"/>
      <c r="S191" s="358"/>
      <c r="T191" s="358"/>
      <c r="U191" s="358"/>
      <c r="V191" s="358"/>
      <c r="W191" s="495" t="str">
        <f t="shared" si="15"/>
        <v xml:space="preserve">   cnDatabase.Execute "IF EXISTS (SELECT *FROM GeneralMaster WHERE Code='*10006' OR Name='23.00X36.00-LARGE') Print 'Exist' ELSE Insert Into GeneralMaster VALUES ('*10006','23.00X36.00-LARGE','23.00X36.00-LARGE','10','0','000001',GetDate(),'NULL',NULL,'N','N','NULL')</v>
      </c>
      <c r="BA191" s="355" t="str">
        <f t="shared" si="16"/>
        <v xml:space="preserve">   cnDatabase.Execute "IF NOT EXISTS (SELECT *FROM GeneralMaster WHERE Name=LARGE-23''''X36''''') Print 'Not Exist' ELSE Update GeneralMaster Set Name='23.00X36.00-LARGE' Where Name=LARGE-23''''X36'''''</v>
      </c>
      <c r="BW191" s="304" t="str">
        <f t="shared" si="17"/>
        <v xml:space="preserve">   cnDatabase.Execute "INSERT INTO TmpData VALUES ('*10006',LARGE-23''''X36''''')</v>
      </c>
      <c r="BX191" s="304" t="str">
        <f t="shared" si="18"/>
        <v xml:space="preserve">   cnDatabase.Execute "Update GeneralMaster Set Name= '23.00X36.00-LARGE',PrintName='23.00X36.00-LARGE' Where NAME=(Select NAME From TmpData Where Code='*10006')</v>
      </c>
    </row>
    <row r="192" spans="1:76">
      <c r="A192" s="364" t="s">
        <v>2547</v>
      </c>
      <c r="B192" s="364" t="s">
        <v>4133</v>
      </c>
      <c r="C192" s="364" t="s">
        <v>4133</v>
      </c>
      <c r="D192" s="365">
        <v>10</v>
      </c>
      <c r="E192" s="358">
        <v>0</v>
      </c>
      <c r="F192" s="364" t="s">
        <v>135</v>
      </c>
      <c r="G192" s="366" t="s">
        <v>2070</v>
      </c>
      <c r="H192" s="358" t="s">
        <v>795</v>
      </c>
      <c r="I192" s="358" t="s">
        <v>795</v>
      </c>
      <c r="J192" s="358" t="s">
        <v>304</v>
      </c>
      <c r="K192" s="358" t="s">
        <v>304</v>
      </c>
      <c r="L192" s="367" t="str">
        <f t="shared" si="14"/>
        <v>NULL</v>
      </c>
      <c r="M192" s="364" t="s">
        <v>795</v>
      </c>
      <c r="N192" s="364" t="s">
        <v>2124</v>
      </c>
      <c r="O192" s="364" t="s">
        <v>2547</v>
      </c>
      <c r="P192" s="511" t="s">
        <v>4174</v>
      </c>
      <c r="Q192" s="358"/>
      <c r="R192" s="358"/>
      <c r="S192" s="358"/>
      <c r="T192" s="358"/>
      <c r="U192" s="358"/>
      <c r="V192" s="358"/>
      <c r="W192" s="495" t="str">
        <f t="shared" si="15"/>
        <v xml:space="preserve">   cnDatabase.Execute "IF EXISTS (SELECT *FROM GeneralMaster WHERE Code='*10007' OR Name='23.00X36.00-LARGE-(A/P)') Print 'Exist' ELSE Insert Into GeneralMaster VALUES ('*10007','23.00X36.00-LARGE-(A/P)','23.00X36.00-LARGE-(A/P)','10','0','000001',GetDate(),'NULL',NULL,'N','N','NULL')</v>
      </c>
      <c r="BA192" s="355" t="str">
        <f t="shared" si="16"/>
        <v xml:space="preserve">   cnDatabase.Execute "IF NOT EXISTS (SELECT *FROM GeneralMaster WHERE Name=LARGE-(23''''X36'''')A/P') Print 'Not Exist' ELSE Update GeneralMaster Set Name='23.00X36.00-LARGE-(A/P)' Where Name=LARGE-(23''''X36'''')A/P'</v>
      </c>
      <c r="BW192" s="304" t="str">
        <f t="shared" si="17"/>
        <v xml:space="preserve">   cnDatabase.Execute "INSERT INTO TmpData VALUES ('*10007',LARGE-(23''''X36'''')A/P')</v>
      </c>
      <c r="BX192" s="304" t="str">
        <f t="shared" si="18"/>
        <v xml:space="preserve">   cnDatabase.Execute "Update GeneralMaster Set Name= '23.00X36.00-LARGE-(A/P)',PrintName='23.00X36.00-LARGE-(A/P)' Where NAME=(Select NAME From TmpData Where Code='*10007')</v>
      </c>
    </row>
    <row r="193" spans="1:76">
      <c r="A193" s="364" t="s">
        <v>2548</v>
      </c>
      <c r="B193" s="364" t="s">
        <v>4134</v>
      </c>
      <c r="C193" s="364" t="s">
        <v>4134</v>
      </c>
      <c r="D193" s="365">
        <v>10</v>
      </c>
      <c r="E193" s="358">
        <v>0</v>
      </c>
      <c r="F193" s="364" t="s">
        <v>135</v>
      </c>
      <c r="G193" s="366" t="s">
        <v>2070</v>
      </c>
      <c r="H193" s="358" t="s">
        <v>795</v>
      </c>
      <c r="I193" s="358" t="s">
        <v>795</v>
      </c>
      <c r="J193" s="358" t="s">
        <v>304</v>
      </c>
      <c r="K193" s="358" t="s">
        <v>304</v>
      </c>
      <c r="L193" s="367" t="str">
        <f t="shared" si="14"/>
        <v>NULL</v>
      </c>
      <c r="M193" s="364" t="s">
        <v>795</v>
      </c>
      <c r="N193" s="364" t="s">
        <v>2125</v>
      </c>
      <c r="O193" s="364" t="s">
        <v>2548</v>
      </c>
      <c r="P193" s="511" t="s">
        <v>4162</v>
      </c>
      <c r="Q193" s="358"/>
      <c r="R193" s="358"/>
      <c r="S193" s="358"/>
      <c r="T193" s="358"/>
      <c r="U193" s="358"/>
      <c r="V193" s="358"/>
      <c r="W193" s="495" t="str">
        <f t="shared" si="15"/>
        <v xml:space="preserve">   cnDatabase.Execute "IF EXISTS (SELECT *FROM GeneralMaster WHERE Code='*10008' OR Name='23.00X36.00-LARGE-(Card)') Print 'Exist' ELSE Insert Into GeneralMaster VALUES ('*10008','23.00X36.00-LARGE-(Card)','23.00X36.00-LARGE-(Card)','10','0','000001',GetDate(),'NULL',NULL,'N','N','NULL')</v>
      </c>
      <c r="BA193" s="355" t="str">
        <f t="shared" si="16"/>
        <v xml:space="preserve">   cnDatabase.Execute "IF NOT EXISTS (SELECT *FROM GeneralMaster WHERE Name=LARGE-23''''X36''''-(Card)') Print 'Not Exist' ELSE Update GeneralMaster Set Name='23.00X36.00-LARGE-(Card)' Where Name=LARGE-23''''X36''''-(Card)'</v>
      </c>
      <c r="BW193" s="304" t="str">
        <f t="shared" si="17"/>
        <v xml:space="preserve">   cnDatabase.Execute "INSERT INTO TmpData VALUES ('*10008',LARGE-23''''X36''''-(Card)')</v>
      </c>
      <c r="BX193" s="304" t="str">
        <f t="shared" si="18"/>
        <v xml:space="preserve">   cnDatabase.Execute "Update GeneralMaster Set Name= '23.00X36.00-LARGE-(Card)',PrintName='23.00X36.00-LARGE-(Card)' Where NAME=(Select NAME From TmpData Where Code='*10008')</v>
      </c>
    </row>
    <row r="194" spans="1:76">
      <c r="A194" s="364" t="s">
        <v>2549</v>
      </c>
      <c r="B194" s="364" t="s">
        <v>4138</v>
      </c>
      <c r="C194" s="364" t="s">
        <v>4138</v>
      </c>
      <c r="D194" s="365">
        <v>10</v>
      </c>
      <c r="E194" s="358">
        <v>0</v>
      </c>
      <c r="F194" s="364" t="s">
        <v>135</v>
      </c>
      <c r="G194" s="366" t="s">
        <v>2070</v>
      </c>
      <c r="H194" s="358" t="s">
        <v>795</v>
      </c>
      <c r="I194" s="358" t="s">
        <v>795</v>
      </c>
      <c r="J194" s="358" t="s">
        <v>304</v>
      </c>
      <c r="K194" s="358" t="s">
        <v>304</v>
      </c>
      <c r="L194" s="367" t="str">
        <f t="shared" si="14"/>
        <v>NULL</v>
      </c>
      <c r="M194" s="364" t="s">
        <v>795</v>
      </c>
      <c r="N194" s="364" t="s">
        <v>2126</v>
      </c>
      <c r="O194" s="364" t="s">
        <v>2549</v>
      </c>
      <c r="P194" s="511" t="s">
        <v>4175</v>
      </c>
      <c r="Q194" s="358"/>
      <c r="R194" s="358"/>
      <c r="S194" s="358"/>
      <c r="T194" s="358"/>
      <c r="U194" s="358"/>
      <c r="V194" s="358"/>
      <c r="W194" s="495" t="str">
        <f t="shared" si="15"/>
        <v xml:space="preserve">   cnDatabase.Execute "IF EXISTS (SELECT *FROM GeneralMaster WHERE Code='*10009' OR Name='20.00X30.00-Medium') Print 'Exist' ELSE Insert Into GeneralMaster VALUES ('*10009','20.00X30.00-Medium','20.00X30.00-Medium','10','0','000001',GetDate(),'NULL',NULL,'N','N','NULL')</v>
      </c>
      <c r="BA194" s="355" t="str">
        <f t="shared" si="16"/>
        <v xml:space="preserve">   cnDatabase.Execute "IF NOT EXISTS (SELECT *FROM GeneralMaster WHERE Name=Medium-(20''''X30'''')') Print 'Not Exist' ELSE Update GeneralMaster Set Name='20.00X30.00-Medium' Where Name=Medium-(20''''X30'''')'</v>
      </c>
      <c r="BW194" s="304" t="str">
        <f t="shared" si="17"/>
        <v xml:space="preserve">   cnDatabase.Execute "INSERT INTO TmpData VALUES ('*10009',Medium-(20''''X30'''')')</v>
      </c>
      <c r="BX194" s="304" t="str">
        <f t="shared" si="18"/>
        <v xml:space="preserve">   cnDatabase.Execute "Update GeneralMaster Set Name= '20.00X30.00-Medium',PrintName='20.00X30.00-Medium' Where NAME=(Select NAME From TmpData Where Code='*10009')</v>
      </c>
    </row>
    <row r="195" spans="1:76">
      <c r="A195" s="364" t="s">
        <v>2550</v>
      </c>
      <c r="B195" s="364" t="s">
        <v>4139</v>
      </c>
      <c r="C195" s="364" t="s">
        <v>4139</v>
      </c>
      <c r="D195" s="365">
        <v>10</v>
      </c>
      <c r="E195" s="358">
        <v>0</v>
      </c>
      <c r="F195" s="364" t="s">
        <v>135</v>
      </c>
      <c r="G195" s="366" t="s">
        <v>2070</v>
      </c>
      <c r="H195" s="358" t="s">
        <v>795</v>
      </c>
      <c r="I195" s="358" t="s">
        <v>795</v>
      </c>
      <c r="J195" s="358" t="s">
        <v>304</v>
      </c>
      <c r="K195" s="358" t="s">
        <v>304</v>
      </c>
      <c r="L195" s="367" t="str">
        <f t="shared" si="14"/>
        <v>NULL</v>
      </c>
      <c r="M195" s="364" t="s">
        <v>795</v>
      </c>
      <c r="N195" s="364" t="s">
        <v>2127</v>
      </c>
      <c r="O195" s="364" t="s">
        <v>2550</v>
      </c>
      <c r="P195" s="511" t="s">
        <v>4176</v>
      </c>
      <c r="Q195" s="358"/>
      <c r="R195" s="358"/>
      <c r="S195" s="358"/>
      <c r="T195" s="358"/>
      <c r="U195" s="358"/>
      <c r="V195" s="358"/>
      <c r="W195" s="495" t="str">
        <f t="shared" si="15"/>
        <v xml:space="preserve">   cnDatabase.Execute "IF EXISTS (SELECT *FROM GeneralMaster WHERE Code='*10010' OR Name='20.00X30.00-Medium-(A/P)') Print 'Exist' ELSE Insert Into GeneralMaster VALUES ('*10010','20.00X30.00-Medium-(A/P)','20.00X30.00-Medium-(A/P)','10','0','000001',GetDate(),'NULL',NULL,'N','N','NULL')</v>
      </c>
      <c r="BA195" s="355" t="str">
        <f t="shared" si="16"/>
        <v xml:space="preserve">   cnDatabase.Execute "IF NOT EXISTS (SELECT *FROM GeneralMaster WHERE Name=Medium-(20''''X30'''')A/P') Print 'Not Exist' ELSE Update GeneralMaster Set Name='20.00X30.00-Medium-(A/P)' Where Name=Medium-(20''''X30'''')A/P'</v>
      </c>
      <c r="BW195" s="304" t="str">
        <f t="shared" si="17"/>
        <v xml:space="preserve">   cnDatabase.Execute "INSERT INTO TmpData VALUES ('*10010',Medium-(20''''X30'''')A/P')</v>
      </c>
      <c r="BX195" s="304" t="str">
        <f t="shared" si="18"/>
        <v xml:space="preserve">   cnDatabase.Execute "Update GeneralMaster Set Name= '20.00X30.00-Medium-(A/P)',PrintName='20.00X30.00-Medium-(A/P)' Where NAME=(Select NAME From TmpData Where Code='*10010')</v>
      </c>
    </row>
    <row r="196" spans="1:76">
      <c r="A196" s="364" t="s">
        <v>2551</v>
      </c>
      <c r="B196" s="364" t="s">
        <v>4140</v>
      </c>
      <c r="C196" s="364" t="s">
        <v>4140</v>
      </c>
      <c r="D196" s="365">
        <v>10</v>
      </c>
      <c r="E196" s="358">
        <v>0</v>
      </c>
      <c r="F196" s="364" t="s">
        <v>135</v>
      </c>
      <c r="G196" s="366" t="s">
        <v>2070</v>
      </c>
      <c r="H196" s="358" t="s">
        <v>795</v>
      </c>
      <c r="I196" s="358" t="s">
        <v>795</v>
      </c>
      <c r="J196" s="358" t="s">
        <v>304</v>
      </c>
      <c r="K196" s="358" t="s">
        <v>304</v>
      </c>
      <c r="L196" s="367" t="str">
        <f t="shared" si="14"/>
        <v>NULL</v>
      </c>
      <c r="M196" s="364" t="s">
        <v>795</v>
      </c>
      <c r="N196" s="364" t="s">
        <v>2128</v>
      </c>
      <c r="O196" s="364" t="s">
        <v>2551</v>
      </c>
      <c r="P196" s="358" t="s">
        <v>4151</v>
      </c>
      <c r="Q196" s="358"/>
      <c r="R196" s="358"/>
      <c r="S196" s="358"/>
      <c r="T196" s="358"/>
      <c r="U196" s="358"/>
      <c r="V196" s="358"/>
      <c r="W196" s="495" t="str">
        <f t="shared" si="15"/>
        <v xml:space="preserve">   cnDatabase.Execute "IF EXISTS (SELECT *FROM GeneralMaster WHERE Code='*10011' OR Name='20.00X30.00-Medium-(Card)') Print 'Exist' ELSE Insert Into GeneralMaster VALUES ('*10011','20.00X30.00-Medium-(Card)','20.00X30.00-Medium-(Card)','10','0','000001',GetDate(),'NULL',NULL,'N','N','NULL')</v>
      </c>
      <c r="BA196" s="355" t="str">
        <f t="shared" si="16"/>
        <v xml:space="preserve">   cnDatabase.Execute "IF NOT EXISTS (SELECT *FROM GeneralMaster WHERE Name='Medium-20''''X30''''(Card)') Print 'Not Exist' ELSE Update GeneralMaster Set Name='20.00X30.00-Medium-(Card)' Where Name='Medium-20''''X30''''(Card)'</v>
      </c>
      <c r="BW196" s="304" t="str">
        <f t="shared" si="17"/>
        <v xml:space="preserve">   cnDatabase.Execute "INSERT INTO TmpData VALUES ('*10011','Medium-20''''X30''''(Card)')</v>
      </c>
      <c r="BX196" s="304" t="str">
        <f t="shared" si="18"/>
        <v xml:space="preserve">   cnDatabase.Execute "Update GeneralMaster Set Name= '20.00X30.00-Medium-(Card)',PrintName='20.00X30.00-Medium-(Card)' Where NAME=(Select NAME From TmpData Where Code='*10011')</v>
      </c>
    </row>
    <row r="197" spans="1:76">
      <c r="A197" s="364" t="s">
        <v>2552</v>
      </c>
      <c r="B197" s="364" t="s">
        <v>4141</v>
      </c>
      <c r="C197" s="364" t="s">
        <v>4141</v>
      </c>
      <c r="D197" s="365">
        <v>10</v>
      </c>
      <c r="E197" s="358">
        <v>0</v>
      </c>
      <c r="F197" s="364" t="s">
        <v>135</v>
      </c>
      <c r="G197" s="366" t="s">
        <v>2070</v>
      </c>
      <c r="H197" s="358" t="s">
        <v>795</v>
      </c>
      <c r="I197" s="358" t="s">
        <v>795</v>
      </c>
      <c r="J197" s="358" t="s">
        <v>304</v>
      </c>
      <c r="K197" s="358" t="s">
        <v>304</v>
      </c>
      <c r="L197" s="367" t="str">
        <f t="shared" si="14"/>
        <v>NULL</v>
      </c>
      <c r="M197" s="364" t="s">
        <v>795</v>
      </c>
      <c r="N197" s="364" t="s">
        <v>2129</v>
      </c>
      <c r="O197" s="364" t="s">
        <v>2552</v>
      </c>
      <c r="P197" s="511" t="s">
        <v>4177</v>
      </c>
      <c r="Q197" s="358"/>
      <c r="R197" s="358"/>
      <c r="S197" s="358"/>
      <c r="T197" s="358"/>
      <c r="U197" s="358"/>
      <c r="V197" s="358"/>
      <c r="W197" s="495" t="str">
        <f t="shared" si="15"/>
        <v xml:space="preserve">   cnDatabase.Execute "IF EXISTS (SELECT *FROM GeneralMaster WHERE Code='*10012' OR Name='19.00X26.00-Small') Print 'Exist' ELSE Insert Into GeneralMaster VALUES ('*10012','19.00X26.00-Small','19.00X26.00-Small','10','0','000001',GetDate(),'NULL',NULL,'N','N','NULL')</v>
      </c>
      <c r="BA197" s="355" t="str">
        <f t="shared" si="16"/>
        <v xml:space="preserve">   cnDatabase.Execute "IF NOT EXISTS (SELECT *FROM GeneralMaster WHERE Name=Small-(19''''X26'''')') Print 'Not Exist' ELSE Update GeneralMaster Set Name='19.00X26.00-Small' Where Name=Small-(19''''X26'''')'</v>
      </c>
      <c r="BW197" s="304" t="str">
        <f t="shared" si="17"/>
        <v xml:space="preserve">   cnDatabase.Execute "INSERT INTO TmpData VALUES ('*10012',Small-(19''''X26'''')')</v>
      </c>
      <c r="BX197" s="304" t="str">
        <f t="shared" si="18"/>
        <v xml:space="preserve">   cnDatabase.Execute "Update GeneralMaster Set Name= '19.00X26.00-Small',PrintName='19.00X26.00-Small' Where NAME=(Select NAME From TmpData Where Code='*10012')</v>
      </c>
    </row>
    <row r="198" spans="1:76">
      <c r="A198" s="364" t="s">
        <v>2553</v>
      </c>
      <c r="B198" s="364" t="s">
        <v>4143</v>
      </c>
      <c r="C198" s="364" t="s">
        <v>4143</v>
      </c>
      <c r="D198" s="365">
        <v>10</v>
      </c>
      <c r="E198" s="358">
        <v>0</v>
      </c>
      <c r="F198" s="364" t="s">
        <v>135</v>
      </c>
      <c r="G198" s="366" t="s">
        <v>2070</v>
      </c>
      <c r="H198" s="358" t="s">
        <v>795</v>
      </c>
      <c r="I198" s="358" t="s">
        <v>795</v>
      </c>
      <c r="J198" s="358" t="s">
        <v>304</v>
      </c>
      <c r="K198" s="358" t="s">
        <v>304</v>
      </c>
      <c r="L198" s="367" t="str">
        <f t="shared" si="14"/>
        <v>NULL</v>
      </c>
      <c r="M198" s="364" t="s">
        <v>795</v>
      </c>
      <c r="N198" s="364" t="s">
        <v>2130</v>
      </c>
      <c r="O198" s="364" t="s">
        <v>2553</v>
      </c>
      <c r="P198" s="358" t="s">
        <v>4152</v>
      </c>
      <c r="Q198" s="358"/>
      <c r="R198" s="358"/>
      <c r="S198" s="358"/>
      <c r="T198" s="358"/>
      <c r="U198" s="358"/>
      <c r="V198" s="358"/>
      <c r="W198" s="495" t="str">
        <f t="shared" si="15"/>
        <v xml:space="preserve">   cnDatabase.Execute "IF EXISTS (SELECT *FROM GeneralMaster WHERE Code='*10013' OR Name='19.00X26.00-Small-(Card)') Print 'Exist' ELSE Insert Into GeneralMaster VALUES ('*10013','19.00X26.00-Small-(Card)','19.00X26.00-Small-(Card)','10','0','000001',GetDate(),'NULL',NULL,'N','N','NULL')</v>
      </c>
      <c r="BA198" s="355" t="str">
        <f t="shared" si="16"/>
        <v xml:space="preserve">   cnDatabase.Execute "IF NOT EXISTS (SELECT *FROM GeneralMaster WHERE Name='Small-19''''X26''''(Card)') Print 'Not Exist' ELSE Update GeneralMaster Set Name='19.00X26.00-Small-(Card)' Where Name='Small-19''''X26''''(Card)'</v>
      </c>
      <c r="BW198" s="304" t="str">
        <f t="shared" si="17"/>
        <v xml:space="preserve">   cnDatabase.Execute "INSERT INTO TmpData VALUES ('*10013','Small-19''''X26''''(Card)')</v>
      </c>
      <c r="BX198" s="304" t="str">
        <f t="shared" si="18"/>
        <v xml:space="preserve">   cnDatabase.Execute "Update GeneralMaster Set Name= '19.00X26.00-Small-(Card)',PrintName='19.00X26.00-Small-(Card)' Where NAME=(Select NAME From TmpData Where Code='*10013')</v>
      </c>
    </row>
    <row r="199" spans="1:76">
      <c r="A199" s="364" t="s">
        <v>2554</v>
      </c>
      <c r="B199" s="364" t="s">
        <v>4144</v>
      </c>
      <c r="C199" s="364" t="s">
        <v>4144</v>
      </c>
      <c r="D199" s="365">
        <v>10</v>
      </c>
      <c r="E199" s="358">
        <v>0</v>
      </c>
      <c r="F199" s="364" t="s">
        <v>135</v>
      </c>
      <c r="G199" s="366" t="s">
        <v>2070</v>
      </c>
      <c r="H199" s="358" t="s">
        <v>795</v>
      </c>
      <c r="I199" s="358" t="s">
        <v>795</v>
      </c>
      <c r="J199" s="358" t="s">
        <v>304</v>
      </c>
      <c r="K199" s="358" t="s">
        <v>304</v>
      </c>
      <c r="L199" s="367" t="str">
        <f t="shared" si="14"/>
        <v>NULL</v>
      </c>
      <c r="M199" s="364" t="s">
        <v>795</v>
      </c>
      <c r="N199" s="364" t="s">
        <v>2131</v>
      </c>
      <c r="O199" s="364" t="s">
        <v>2554</v>
      </c>
      <c r="P199" s="358" t="s">
        <v>4153</v>
      </c>
      <c r="Q199" s="358"/>
      <c r="R199" s="358"/>
      <c r="S199" s="358"/>
      <c r="T199" s="358"/>
      <c r="U199" s="358"/>
      <c r="V199" s="358"/>
      <c r="W199" s="495" t="str">
        <f t="shared" si="15"/>
        <v xml:space="preserve">   cnDatabase.Execute "IF EXISTS (SELECT *FROM GeneralMaster WHERE Code='*10014' OR Name='20.00X30.00-Web-508mm') Print 'Exist' ELSE Insert Into GeneralMaster VALUES ('*10014','20.00X30.00-Web-508mm','20.00X30.00-Web-508mm','10','0','000001',GetDate(),'NULL',NULL,'N','N','NULL')</v>
      </c>
      <c r="BA199" s="355" t="str">
        <f t="shared" si="16"/>
        <v xml:space="preserve">   cnDatabase.Execute "IF NOT EXISTS (SELECT *FROM GeneralMaster WHERE Name='Web-508mm') Print 'Not Exist' ELSE Update GeneralMaster Set Name='20.00X30.00-Web-508mm' Where Name='Web-508mm'</v>
      </c>
      <c r="BW199" s="304" t="str">
        <f t="shared" si="17"/>
        <v xml:space="preserve">   cnDatabase.Execute "INSERT INTO TmpData VALUES ('*10014','Web-508mm')</v>
      </c>
      <c r="BX199" s="304" t="str">
        <f t="shared" si="18"/>
        <v xml:space="preserve">   cnDatabase.Execute "Update GeneralMaster Set Name= '20.00X30.00-Web-508mm',PrintName='20.00X30.00-Web-508mm' Where NAME=(Select NAME From TmpData Where Code='*10014')</v>
      </c>
    </row>
    <row r="200" spans="1:76">
      <c r="A200" s="364" t="s">
        <v>2555</v>
      </c>
      <c r="B200" s="364" t="s">
        <v>4145</v>
      </c>
      <c r="C200" s="364" t="s">
        <v>4145</v>
      </c>
      <c r="D200" s="365">
        <v>10</v>
      </c>
      <c r="E200" s="358">
        <v>0</v>
      </c>
      <c r="F200" s="364" t="s">
        <v>135</v>
      </c>
      <c r="G200" s="366" t="s">
        <v>2070</v>
      </c>
      <c r="H200" s="358" t="s">
        <v>795</v>
      </c>
      <c r="I200" s="358" t="s">
        <v>795</v>
      </c>
      <c r="J200" s="358" t="s">
        <v>304</v>
      </c>
      <c r="K200" s="358" t="s">
        <v>304</v>
      </c>
      <c r="L200" s="367" t="str">
        <f t="shared" si="14"/>
        <v>NULL</v>
      </c>
      <c r="M200" s="364" t="s">
        <v>795</v>
      </c>
      <c r="N200" s="364" t="s">
        <v>2132</v>
      </c>
      <c r="O200" s="364" t="s">
        <v>2555</v>
      </c>
      <c r="P200" s="358" t="s">
        <v>4154</v>
      </c>
      <c r="Q200" s="358"/>
      <c r="R200" s="358"/>
      <c r="S200" s="358"/>
      <c r="T200" s="358"/>
      <c r="U200" s="358"/>
      <c r="V200" s="358"/>
      <c r="W200" s="495" t="str">
        <f t="shared" si="15"/>
        <v xml:space="preserve">   cnDatabase.Execute "IF EXISTS (SELECT *FROM GeneralMaster WHERE Code='*10015' OR Name='22.80X36.00-Web-578mm') Print 'Exist' ELSE Insert Into GeneralMaster VALUES ('*10015','22.80X36.00-Web-578mm','22.80X36.00-Web-578mm','10','0','000001',GetDate(),'NULL',NULL,'N','N','NULL')</v>
      </c>
      <c r="BA200" s="355" t="str">
        <f t="shared" si="16"/>
        <v xml:space="preserve">   cnDatabase.Execute "IF NOT EXISTS (SELECT *FROM GeneralMaster WHERE Name='Web-578mm') Print 'Not Exist' ELSE Update GeneralMaster Set Name='22.80X36.00-Web-578mm' Where Name='Web-578mm'</v>
      </c>
      <c r="BW200" s="304" t="str">
        <f t="shared" si="17"/>
        <v xml:space="preserve">   cnDatabase.Execute "INSERT INTO TmpData VALUES ('*10015','Web-578mm')</v>
      </c>
      <c r="BX200" s="304" t="str">
        <f t="shared" si="18"/>
        <v xml:space="preserve">   cnDatabase.Execute "Update GeneralMaster Set Name= '22.80X36.00-Web-578mm',PrintName='22.80X36.00-Web-578mm' Where NAME=(Select NAME From TmpData Where Code='*10015')</v>
      </c>
    </row>
    <row r="201" spans="1:76">
      <c r="A201" s="364" t="s">
        <v>2556</v>
      </c>
      <c r="B201" s="364" t="s">
        <v>4125</v>
      </c>
      <c r="C201" s="364" t="s">
        <v>4125</v>
      </c>
      <c r="D201" s="365">
        <v>10</v>
      </c>
      <c r="E201" s="358">
        <v>0</v>
      </c>
      <c r="F201" s="364" t="s">
        <v>135</v>
      </c>
      <c r="G201" s="366" t="s">
        <v>2070</v>
      </c>
      <c r="H201" s="358" t="s">
        <v>795</v>
      </c>
      <c r="I201" s="358" t="s">
        <v>795</v>
      </c>
      <c r="J201" s="358" t="s">
        <v>304</v>
      </c>
      <c r="K201" s="358" t="s">
        <v>304</v>
      </c>
      <c r="L201" s="367" t="str">
        <f t="shared" si="14"/>
        <v>NULL</v>
      </c>
      <c r="M201" s="364" t="s">
        <v>795</v>
      </c>
      <c r="N201" s="364" t="s">
        <v>2259</v>
      </c>
      <c r="O201" s="364" t="s">
        <v>2556</v>
      </c>
      <c r="P201" s="358" t="s">
        <v>4155</v>
      </c>
      <c r="Q201" s="358"/>
      <c r="R201" s="358"/>
      <c r="S201" s="358"/>
      <c r="T201" s="358"/>
      <c r="U201" s="358"/>
      <c r="V201" s="358"/>
      <c r="W201" s="495" t="str">
        <f t="shared" si="15"/>
        <v xml:space="preserve">   cnDatabase.Execute "IF EXISTS (SELECT *FROM GeneralMaster WHERE Code='*10016' OR Name='28.00X40.00-Extra Large') Print 'Exist' ELSE Insert Into GeneralMaster VALUES ('*10016','28.00X40.00-Extra Large','28.00X40.00-Extra Large','10','0','000001',GetDate(),'NULL',NULL,'N','N','NULL')</v>
      </c>
      <c r="BA201" s="355" t="str">
        <f t="shared" si="16"/>
        <v xml:space="preserve">   cnDatabase.Execute "IF NOT EXISTS (SELECT *FROM GeneralMaster WHERE Name='Extra Large-28''''X40''''') Print 'Not Exist' ELSE Update GeneralMaster Set Name='28.00X40.00-Extra Large' Where Name='Extra Large-28''''X40'''''</v>
      </c>
      <c r="BW201" s="304" t="str">
        <f t="shared" si="17"/>
        <v xml:space="preserve">   cnDatabase.Execute "INSERT INTO TmpData VALUES ('*10016','Extra Large-28''''X40''''')</v>
      </c>
      <c r="BX201" s="304" t="str">
        <f t="shared" si="18"/>
        <v xml:space="preserve">   cnDatabase.Execute "Update GeneralMaster Set Name= '28.00X40.00-Extra Large',PrintName='28.00X40.00-Extra Large' Where NAME=(Select NAME From TmpData Where Code='*10016')</v>
      </c>
    </row>
    <row r="202" spans="1:76">
      <c r="A202" s="364" t="s">
        <v>2557</v>
      </c>
      <c r="B202" s="364" t="s">
        <v>4142</v>
      </c>
      <c r="C202" s="364" t="s">
        <v>4142</v>
      </c>
      <c r="D202" s="365">
        <v>10</v>
      </c>
      <c r="E202" s="358">
        <v>0</v>
      </c>
      <c r="F202" s="364" t="s">
        <v>135</v>
      </c>
      <c r="G202" s="366" t="s">
        <v>2070</v>
      </c>
      <c r="H202" s="358" t="s">
        <v>795</v>
      </c>
      <c r="I202" s="358" t="s">
        <v>795</v>
      </c>
      <c r="J202" s="358" t="s">
        <v>304</v>
      </c>
      <c r="K202" s="358" t="s">
        <v>304</v>
      </c>
      <c r="L202" s="367" t="str">
        <f t="shared" si="14"/>
        <v>NULL</v>
      </c>
      <c r="M202" s="364" t="s">
        <v>795</v>
      </c>
      <c r="N202" s="364" t="s">
        <v>2260</v>
      </c>
      <c r="O202" s="364" t="s">
        <v>2557</v>
      </c>
      <c r="P202" s="358" t="s">
        <v>4156</v>
      </c>
      <c r="Q202" s="358"/>
      <c r="R202" s="358"/>
      <c r="S202" s="358"/>
      <c r="T202" s="358"/>
      <c r="U202" s="358"/>
      <c r="V202" s="358"/>
      <c r="W202" s="495" t="str">
        <f t="shared" si="15"/>
        <v xml:space="preserve">   cnDatabase.Execute "IF EXISTS (SELECT *FROM GeneralMaster WHERE Code='*10017' OR Name='19.00X26.00-Small-(A/P)') Print 'Exist' ELSE Insert Into GeneralMaster VALUES ('*10017','19.00X26.00-Small-(A/P)','19.00X26.00-Small-(A/P)','10','0','000001',GetDate(),'NULL',NULL,'N','N','NULL')</v>
      </c>
      <c r="BA202" s="355" t="str">
        <f t="shared" si="16"/>
        <v xml:space="preserve">   cnDatabase.Execute "IF NOT EXISTS (SELECT *FROM GeneralMaster WHERE Name='Small-19''''X26''''-(A/P)') Print 'Not Exist' ELSE Update GeneralMaster Set Name='19.00X26.00-Small-(A/P)' Where Name='Small-19''''X26''''-(A/P)'</v>
      </c>
      <c r="BW202" s="304" t="str">
        <f t="shared" si="17"/>
        <v xml:space="preserve">   cnDatabase.Execute "INSERT INTO TmpData VALUES ('*10017','Small-19''''X26''''-(A/P)')</v>
      </c>
      <c r="BX202" s="304" t="str">
        <f t="shared" si="18"/>
        <v xml:space="preserve">   cnDatabase.Execute "Update GeneralMaster Set Name= '19.00X26.00-Small-(A/P)',PrintName='19.00X26.00-Small-(A/P)' Where NAME=(Select NAME From TmpData Where Code='*10017')</v>
      </c>
    </row>
    <row r="203" spans="1:76">
      <c r="A203" s="364" t="s">
        <v>2558</v>
      </c>
      <c r="B203" s="364" t="s">
        <v>4126</v>
      </c>
      <c r="C203" s="364" t="s">
        <v>4126</v>
      </c>
      <c r="D203" s="365">
        <v>10</v>
      </c>
      <c r="E203" s="358">
        <v>0</v>
      </c>
      <c r="F203" s="364" t="s">
        <v>135</v>
      </c>
      <c r="G203" s="366" t="s">
        <v>2070</v>
      </c>
      <c r="H203" s="358" t="s">
        <v>795</v>
      </c>
      <c r="I203" s="358" t="s">
        <v>795</v>
      </c>
      <c r="J203" s="358" t="s">
        <v>304</v>
      </c>
      <c r="K203" s="358" t="s">
        <v>304</v>
      </c>
      <c r="L203" s="367" t="str">
        <f t="shared" si="14"/>
        <v>NULL</v>
      </c>
      <c r="M203" s="364" t="s">
        <v>795</v>
      </c>
      <c r="N203" s="364" t="s">
        <v>2326</v>
      </c>
      <c r="O203" s="364" t="s">
        <v>2558</v>
      </c>
      <c r="P203" s="358" t="s">
        <v>4157</v>
      </c>
      <c r="Q203" s="358"/>
      <c r="R203" s="358"/>
      <c r="S203" s="358"/>
      <c r="T203" s="358"/>
      <c r="U203" s="358"/>
      <c r="V203" s="358"/>
      <c r="W203" s="495" t="str">
        <f t="shared" si="15"/>
        <v xml:space="preserve">   cnDatabase.Execute "IF EXISTS (SELECT *FROM GeneralMaster WHERE Code='*10018' OR Name='28.00X40.00-Extra Large-(Card)') Print 'Exist' ELSE Insert Into GeneralMaster VALUES ('*10018','28.00X40.00-Extra Large-(Card)','28.00X40.00-Extra Large-(Card)','10','0','000001',GetDate(),'NULL',NULL,'N','N','NULL')</v>
      </c>
      <c r="BA203" s="355" t="str">
        <f t="shared" si="16"/>
        <v xml:space="preserve">   cnDatabase.Execute "IF NOT EXISTS (SELECT *FROM GeneralMaster WHERE Name='Extra Large-28''''X40''''-(Card)') Print 'Not Exist' ELSE Update GeneralMaster Set Name='28.00X40.00-Extra Large-(Card)' Where Name='Extra Large-28''''X40''''-(Card)'</v>
      </c>
      <c r="BW203" s="304" t="str">
        <f t="shared" si="17"/>
        <v xml:space="preserve">   cnDatabase.Execute "INSERT INTO TmpData VALUES ('*10018','Extra Large-28''''X40''''-(Card)')</v>
      </c>
      <c r="BX203" s="304" t="str">
        <f t="shared" si="18"/>
        <v xml:space="preserve">   cnDatabase.Execute "Update GeneralMaster Set Name= '28.00X40.00-Extra Large-(Card)',PrintName='28.00X40.00-Extra Large-(Card)' Where NAME=(Select NAME From TmpData Where Code='*10018')</v>
      </c>
    </row>
    <row r="204" spans="1:76">
      <c r="A204" s="364" t="s">
        <v>2559</v>
      </c>
      <c r="B204" s="364" t="s">
        <v>4135</v>
      </c>
      <c r="C204" s="364" t="s">
        <v>4171</v>
      </c>
      <c r="D204" s="365">
        <v>10</v>
      </c>
      <c r="E204" s="358">
        <v>0</v>
      </c>
      <c r="F204" s="364" t="s">
        <v>135</v>
      </c>
      <c r="G204" s="366" t="s">
        <v>2070</v>
      </c>
      <c r="H204" s="358" t="s">
        <v>795</v>
      </c>
      <c r="I204" s="358" t="s">
        <v>795</v>
      </c>
      <c r="J204" s="358" t="s">
        <v>304</v>
      </c>
      <c r="K204" s="358" t="s">
        <v>304</v>
      </c>
      <c r="L204" s="367" t="str">
        <f t="shared" si="14"/>
        <v>NULL</v>
      </c>
      <c r="M204" s="364" t="s">
        <v>795</v>
      </c>
      <c r="N204" s="364" t="s">
        <v>2385</v>
      </c>
      <c r="O204" s="364" t="s">
        <v>2559</v>
      </c>
      <c r="P204" s="358" t="s">
        <v>4158</v>
      </c>
      <c r="Q204" s="358"/>
      <c r="R204" s="358"/>
      <c r="S204" s="358"/>
      <c r="T204" s="358"/>
      <c r="U204" s="358"/>
      <c r="V204" s="358"/>
      <c r="W204" s="495" t="str">
        <f t="shared" si="15"/>
        <v xml:space="preserve">   cnDatabase.Execute "IF EXISTS (SELECT *FROM GeneralMaster WHERE Code='*10019' OR Name='11.50.00X18.00.00-Little') Print 'Exist' ELSE Insert Into GeneralMaster VALUES ('*10019','11.50.00X18.00.00-Little','11.50X18.00-Little','10','0','000001',GetDate(),'NULL',NULL,'N','N','NULL')</v>
      </c>
      <c r="BA204" s="355" t="str">
        <f t="shared" si="16"/>
        <v xml:space="preserve">   cnDatabase.Execute "IF NOT EXISTS (SELECT *FROM GeneralMaster WHERE Name='Little-11.50''''X18.00''''') Print 'Not Exist' ELSE Update GeneralMaster Set Name='11.50.00X18.00.00-Little' Where Name='Little-11.50''''X18.00'''''</v>
      </c>
      <c r="BW204" s="304" t="str">
        <f t="shared" si="17"/>
        <v xml:space="preserve">   cnDatabase.Execute "INSERT INTO TmpData VALUES ('*10019','Little-11.50''''X18.00''''')</v>
      </c>
      <c r="BX204" s="304" t="str">
        <f t="shared" si="18"/>
        <v xml:space="preserve">   cnDatabase.Execute "Update GeneralMaster Set Name= '11.50.00X18.00.00-Little',PrintName='11.50.00X18.00.00-Little' Where NAME=(Select NAME From TmpData Where Code='*10019')</v>
      </c>
    </row>
    <row r="205" spans="1:76">
      <c r="A205" s="364" t="s">
        <v>2560</v>
      </c>
      <c r="B205" s="364" t="s">
        <v>4137</v>
      </c>
      <c r="C205" s="364" t="s">
        <v>4170</v>
      </c>
      <c r="D205" s="365">
        <v>10</v>
      </c>
      <c r="E205" s="358">
        <v>0</v>
      </c>
      <c r="F205" s="364" t="s">
        <v>135</v>
      </c>
      <c r="G205" s="366" t="s">
        <v>2070</v>
      </c>
      <c r="H205" s="358" t="s">
        <v>795</v>
      </c>
      <c r="I205" s="358" t="s">
        <v>795</v>
      </c>
      <c r="J205" s="358" t="s">
        <v>304</v>
      </c>
      <c r="K205" s="358" t="s">
        <v>304</v>
      </c>
      <c r="L205" s="367" t="str">
        <f t="shared" si="14"/>
        <v>NULL</v>
      </c>
      <c r="M205" s="364" t="s">
        <v>795</v>
      </c>
      <c r="N205" s="364" t="s">
        <v>2386</v>
      </c>
      <c r="O205" s="364" t="s">
        <v>2560</v>
      </c>
      <c r="P205" s="358" t="s">
        <v>4159</v>
      </c>
      <c r="Q205" s="358"/>
      <c r="R205" s="358"/>
      <c r="S205" s="358"/>
      <c r="T205" s="358"/>
      <c r="U205" s="358"/>
      <c r="V205" s="358"/>
      <c r="W205" s="495" t="str">
        <f t="shared" si="15"/>
        <v xml:space="preserve">   cnDatabase.Execute "IF EXISTS (SELECT *FROM GeneralMaster WHERE Code='*10020' OR Name='11.50.00X18.00.00-Little-(Card)') Print 'Exist' ELSE Insert Into GeneralMaster VALUES ('*10020','11.50.00X18.00.00-Little-(Card)','11.50X18.00-Little-(Card)','10','0','000001',GetDate(),'NULL',NULL,'N','N','NULL')</v>
      </c>
      <c r="BA205" s="355" t="str">
        <f t="shared" si="16"/>
        <v xml:space="preserve">   cnDatabase.Execute "IF NOT EXISTS (SELECT *FROM GeneralMaster WHERE Name='Little-11.50''''X18.00''''-(Card)') Print 'Not Exist' ELSE Update GeneralMaster Set Name='11.50.00X18.00.00-Little-(Card)' Where Name='Little-11.50''''X18.00''''-(Card)'</v>
      </c>
      <c r="BW205" s="304" t="str">
        <f t="shared" si="17"/>
        <v xml:space="preserve">   cnDatabase.Execute "INSERT INTO TmpData VALUES ('*10020','Little-11.50''''X18.00''''-(Card)')</v>
      </c>
      <c r="BX205" s="304" t="str">
        <f t="shared" si="18"/>
        <v xml:space="preserve">   cnDatabase.Execute "Update GeneralMaster Set Name= '11.50.00X18.00.00-Little-(Card)',PrintName='11.50.00X18.00.00-Little-(Card)' Where NAME=(Select NAME From TmpData Where Code='*10020')</v>
      </c>
    </row>
    <row r="206" spans="1:76">
      <c r="A206" s="364" t="s">
        <v>2561</v>
      </c>
      <c r="B206" s="364" t="s">
        <v>4136</v>
      </c>
      <c r="C206" s="364" t="s">
        <v>4169</v>
      </c>
      <c r="D206" s="365">
        <v>10</v>
      </c>
      <c r="E206" s="358">
        <v>0</v>
      </c>
      <c r="F206" s="364" t="s">
        <v>135</v>
      </c>
      <c r="G206" s="366" t="s">
        <v>2070</v>
      </c>
      <c r="H206" s="358" t="s">
        <v>795</v>
      </c>
      <c r="I206" s="358" t="s">
        <v>795</v>
      </c>
      <c r="J206" s="358" t="s">
        <v>304</v>
      </c>
      <c r="K206" s="358" t="s">
        <v>304</v>
      </c>
      <c r="L206" s="367" t="str">
        <f t="shared" si="14"/>
        <v>NULL</v>
      </c>
      <c r="M206" s="364" t="s">
        <v>795</v>
      </c>
      <c r="N206" s="364" t="s">
        <v>2387</v>
      </c>
      <c r="O206" s="364" t="s">
        <v>2561</v>
      </c>
      <c r="P206" s="358" t="s">
        <v>4160</v>
      </c>
      <c r="Q206" s="358"/>
      <c r="R206" s="358"/>
      <c r="S206" s="358"/>
      <c r="T206" s="358"/>
      <c r="U206" s="358"/>
      <c r="V206" s="358"/>
      <c r="W206" s="495" t="str">
        <f t="shared" si="15"/>
        <v xml:space="preserve">   cnDatabase.Execute "IF EXISTS (SELECT *FROM GeneralMaster WHERE Code='*10021' OR Name='11.50.00X18.00.00-Little-(A/P)') Print 'Exist' ELSE Insert Into GeneralMaster VALUES ('*10021','11.50.00X18.00.00-Little-(A/P)','11.50X18.00-Little-(A/P)','10','0','000001',GetDate(),'NULL',NULL,'N','N','NULL')</v>
      </c>
      <c r="BA206" s="355" t="str">
        <f t="shared" si="16"/>
        <v xml:space="preserve">   cnDatabase.Execute "IF NOT EXISTS (SELECT *FROM GeneralMaster WHERE Name='Little-11.50''''X18.00''''-(A/P)') Print 'Not Exist' ELSE Update GeneralMaster Set Name='11.50.00X18.00.00-Little-(A/P)' Where Name='Little-11.50''''X18.00''''-(A/P)'</v>
      </c>
      <c r="BW206" s="304" t="str">
        <f t="shared" si="17"/>
        <v xml:space="preserve">   cnDatabase.Execute "INSERT INTO TmpData VALUES ('*10021','Little-11.50''''X18.00''''-(A/P)')</v>
      </c>
      <c r="BX206" s="304" t="str">
        <f t="shared" si="18"/>
        <v xml:space="preserve">   cnDatabase.Execute "Update GeneralMaster Set Name= '11.50.00X18.00.00-Little-(A/P)',PrintName='11.50.00X18.00.00-Little-(A/P)' Where NAME=(Select NAME From TmpData Where Code='*10021')</v>
      </c>
    </row>
    <row r="207" spans="1:76" s="304" customFormat="1">
      <c r="A207" s="364" t="s">
        <v>4147</v>
      </c>
      <c r="B207" s="364" t="s">
        <v>4146</v>
      </c>
      <c r="C207" s="364" t="s">
        <v>4146</v>
      </c>
      <c r="D207" s="365">
        <v>10</v>
      </c>
      <c r="E207" s="358">
        <v>0</v>
      </c>
      <c r="F207" s="364" t="s">
        <v>135</v>
      </c>
      <c r="G207" s="366" t="s">
        <v>2070</v>
      </c>
      <c r="H207" s="358" t="s">
        <v>795</v>
      </c>
      <c r="I207" s="358" t="s">
        <v>795</v>
      </c>
      <c r="J207" s="358" t="s">
        <v>304</v>
      </c>
      <c r="K207" s="358" t="s">
        <v>304</v>
      </c>
      <c r="L207" s="367" t="str">
        <f t="shared" ref="L207" si="19">IF(M207&lt;&gt;"Null",CONCATENATE("*26",RIGHT(M207,3)),"NULL")</f>
        <v>NULL</v>
      </c>
      <c r="M207" s="364" t="s">
        <v>795</v>
      </c>
      <c r="N207" s="364" t="s">
        <v>2556</v>
      </c>
      <c r="O207" s="364" t="s">
        <v>2556</v>
      </c>
      <c r="P207" s="511" t="s">
        <v>4161</v>
      </c>
      <c r="Q207" s="358"/>
      <c r="R207" s="358"/>
      <c r="S207" s="358"/>
      <c r="T207" s="358"/>
      <c r="U207" s="358"/>
      <c r="V207" s="358"/>
      <c r="W207" s="495" t="str">
        <f t="shared" ref="W207" si="20">CONCATENATE(W$1,W$2,"'",A207,"' OR Name='",B207,"') Print 'Exist' ELSE ",W$3,"'",A207,"','",B207,"','",C207,"','",D207,"','",E207,"','",F207,"',",G207,",'",H207,"',",I207,",'",J207,"','",K207,"','",L207,"')")</f>
        <v xml:space="preserve">   cnDatabase.Execute "IF EXISTS (SELECT *FROM GeneralMaster WHERE Code='*10022' OR Name='12.00X18.00-Digital') Print 'Exist' ELSE Insert Into GeneralMaster VALUES ('*10022','12.00X18.00-Digital','12.00X18.00-Digital','10','0','000001',GetDate(),'NULL',NULL,'N','N','NULL')</v>
      </c>
      <c r="BA207" s="355" t="str">
        <f t="shared" si="16"/>
        <v xml:space="preserve">   cnDatabase.Execute "IF NOT EXISTS (SELECT *FROM GeneralMaster WHERE Name='12.00X18.00-Digital') Print 'Not Exist' ELSE Update GeneralMaster Set Name='12.00X18.00-Digital' Where Name='12.00X18.00-Digital'</v>
      </c>
      <c r="BW207" s="304" t="str">
        <f t="shared" ref="BW207" si="21">BW$1&amp;"INSERT INTO TmpData VALUES ('"&amp;A207&amp;"',"&amp;P207&amp;")"</f>
        <v xml:space="preserve">   cnDatabase.Execute "INSERT INTO TmpData VALUES ('*10022','12.00X18.00-Digital')</v>
      </c>
      <c r="BX207" s="304" t="str">
        <f t="shared" ref="BX207" si="22">BW$1&amp;"Update GeneralMaster Set Name= '"&amp;B207&amp;"',PrintName='"&amp;B207&amp;"' Where NAME=(Select NAME From TmpData Where Code='"&amp;A207&amp;"')"</f>
        <v xml:space="preserve">   cnDatabase.Execute "Update GeneralMaster Set Name= '12.00X18.00-Digital',PrintName='12.00X18.00-Digital' Where NAME=(Select NAME From TmpData Where Code='*10022')</v>
      </c>
    </row>
    <row r="208" spans="1:76" s="304" customFormat="1">
      <c r="A208" s="364" t="s">
        <v>4178</v>
      </c>
      <c r="B208" s="364" t="s">
        <v>4179</v>
      </c>
      <c r="C208" s="364" t="s">
        <v>4179</v>
      </c>
      <c r="D208" s="365">
        <v>10</v>
      </c>
      <c r="E208" s="358">
        <v>0</v>
      </c>
      <c r="F208" s="364" t="s">
        <v>135</v>
      </c>
      <c r="G208" s="366" t="s">
        <v>2070</v>
      </c>
      <c r="H208" s="358" t="s">
        <v>795</v>
      </c>
      <c r="I208" s="358" t="s">
        <v>795</v>
      </c>
      <c r="J208" s="358" t="s">
        <v>304</v>
      </c>
      <c r="K208" s="358" t="s">
        <v>304</v>
      </c>
      <c r="L208" s="367" t="str">
        <f t="shared" si="14"/>
        <v>NULL</v>
      </c>
      <c r="M208" s="364" t="s">
        <v>795</v>
      </c>
      <c r="N208" s="364" t="s">
        <v>2556</v>
      </c>
      <c r="O208" s="364" t="s">
        <v>2556</v>
      </c>
      <c r="P208" s="511" t="s">
        <v>4180</v>
      </c>
      <c r="Q208" s="358"/>
      <c r="R208" s="358"/>
      <c r="S208" s="358"/>
      <c r="T208" s="358"/>
      <c r="U208" s="358"/>
      <c r="V208" s="358"/>
      <c r="W208" s="495" t="str">
        <f t="shared" si="15"/>
        <v xml:space="preserve">   cnDatabase.Execute "IF EXISTS (SELECT *FROM GeneralMaster WHERE Code='*10023' OR Name='28.00X40.00-Extra Large_UC_ A/P_SPL') Print 'Exist' ELSE Insert Into GeneralMaster VALUES ('*10023','28.00X40.00-Extra Large_UC_ A/P_SPL','28.00X40.00-Extra Large_UC_ A/P_SPL','10','0','000001',GetDate(),'NULL',NULL,'N','N','NULL')</v>
      </c>
      <c r="BA208" s="355" t="str">
        <f t="shared" si="16"/>
        <v xml:space="preserve">   cnDatabase.Execute "IF NOT EXISTS (SELECT *FROM GeneralMaster WHERE Name=Extra Large(28''''X40'''')UC_A/P_SPL') Print 'Not Exist' ELSE Update GeneralMaster Set Name='28.00X40.00-Extra Large_UC_ A/P_SPL' Where Name=Extra Large(28''''X40'''')UC_A/P_SPL'</v>
      </c>
      <c r="BW208" s="304" t="str">
        <f t="shared" si="17"/>
        <v xml:space="preserve">   cnDatabase.Execute "INSERT INTO TmpData VALUES ('*10023',Extra Large(28''''X40'''')UC_A/P_SPL')</v>
      </c>
      <c r="BX208" s="304" t="str">
        <f t="shared" si="18"/>
        <v xml:space="preserve">   cnDatabase.Execute "Update GeneralMaster Set Name= '28.00X40.00-Extra Large_UC_ A/P_SPL',PrintName='28.00X40.00-Extra Large_UC_ A/P_SPL' Where NAME=(Select NAME From TmpData Where Code='*10023')</v>
      </c>
    </row>
    <row r="209" spans="1:23">
      <c r="A209" s="409" t="s">
        <v>2562</v>
      </c>
      <c r="B209" s="409" t="s">
        <v>2078</v>
      </c>
      <c r="C209" s="409" t="s">
        <v>2078</v>
      </c>
      <c r="D209" s="410">
        <v>11</v>
      </c>
      <c r="E209" s="411">
        <v>0</v>
      </c>
      <c r="F209" s="409" t="s">
        <v>135</v>
      </c>
      <c r="G209" s="412" t="s">
        <v>2070</v>
      </c>
      <c r="H209" s="411" t="s">
        <v>795</v>
      </c>
      <c r="I209" s="411" t="s">
        <v>795</v>
      </c>
      <c r="J209" s="411" t="s">
        <v>304</v>
      </c>
      <c r="K209" s="411" t="s">
        <v>304</v>
      </c>
      <c r="L209" s="413" t="str">
        <f t="shared" si="12"/>
        <v>NULL</v>
      </c>
      <c r="M209" s="409" t="s">
        <v>795</v>
      </c>
      <c r="N209" s="409" t="s">
        <v>2421</v>
      </c>
      <c r="O209" s="409" t="s">
        <v>2562</v>
      </c>
      <c r="P209" s="411"/>
      <c r="Q209" s="411"/>
      <c r="R209" s="411"/>
      <c r="S209" s="411"/>
      <c r="T209" s="411"/>
      <c r="U209" s="411"/>
      <c r="V209" s="411"/>
      <c r="W209" s="495" t="str">
        <f t="shared" si="13"/>
        <v xml:space="preserve">   cnDatabase.Execute "IF EXISTS (SELECT *FROM GeneralMaster WHERE Code='*11001' OR Name='05.25x10.00') Print 'Exist' ELSE Insert Into GeneralMaster VALUES ('*11001','05.25x10.00','05.25x10.00','11','0','000001',GetDate(),'NULL',NULL,'N','N','NULL')</v>
      </c>
    </row>
    <row r="210" spans="1:23">
      <c r="A210" s="409" t="s">
        <v>2563</v>
      </c>
      <c r="B210" s="409" t="s">
        <v>1411</v>
      </c>
      <c r="C210" s="409" t="s">
        <v>1411</v>
      </c>
      <c r="D210" s="410">
        <v>11</v>
      </c>
      <c r="E210" s="411">
        <v>0</v>
      </c>
      <c r="F210" s="409" t="s">
        <v>135</v>
      </c>
      <c r="G210" s="412" t="s">
        <v>2070</v>
      </c>
      <c r="H210" s="411" t="s">
        <v>795</v>
      </c>
      <c r="I210" s="411" t="s">
        <v>795</v>
      </c>
      <c r="J210" s="411" t="s">
        <v>304</v>
      </c>
      <c r="K210" s="411" t="s">
        <v>304</v>
      </c>
      <c r="L210" s="413" t="str">
        <f t="shared" si="12"/>
        <v>NULL</v>
      </c>
      <c r="M210" s="409" t="s">
        <v>795</v>
      </c>
      <c r="N210" s="409" t="s">
        <v>2312</v>
      </c>
      <c r="O210" s="409" t="s">
        <v>2563</v>
      </c>
      <c r="P210" s="411"/>
      <c r="Q210" s="411"/>
      <c r="R210" s="411"/>
      <c r="S210" s="411"/>
      <c r="T210" s="411"/>
      <c r="U210" s="411"/>
      <c r="V210" s="411"/>
      <c r="W210" s="495" t="str">
        <f t="shared" si="13"/>
        <v xml:space="preserve">   cnDatabase.Execute "IF EXISTS (SELECT *FROM GeneralMaster WHERE Code='*11002' OR Name='12.00X18.00') Print 'Exist' ELSE Insert Into GeneralMaster VALUES ('*11002','12.00X18.00','12.00X18.00','11','0','000001',GetDate(),'NULL',NULL,'N','N','NULL')</v>
      </c>
    </row>
    <row r="211" spans="1:23">
      <c r="A211" s="409" t="s">
        <v>2564</v>
      </c>
      <c r="B211" s="409" t="s">
        <v>1376</v>
      </c>
      <c r="C211" s="409" t="s">
        <v>1376</v>
      </c>
      <c r="D211" s="410">
        <v>11</v>
      </c>
      <c r="E211" s="411">
        <v>0</v>
      </c>
      <c r="F211" s="409" t="s">
        <v>135</v>
      </c>
      <c r="G211" s="412" t="s">
        <v>2070</v>
      </c>
      <c r="H211" s="411" t="s">
        <v>795</v>
      </c>
      <c r="I211" s="411" t="s">
        <v>795</v>
      </c>
      <c r="J211" s="411" t="s">
        <v>304</v>
      </c>
      <c r="K211" s="411" t="s">
        <v>304</v>
      </c>
      <c r="L211" s="413" t="str">
        <f t="shared" si="12"/>
        <v>NULL</v>
      </c>
      <c r="M211" s="409" t="s">
        <v>795</v>
      </c>
      <c r="N211" s="409" t="s">
        <v>2275</v>
      </c>
      <c r="O211" s="409" t="s">
        <v>2564</v>
      </c>
      <c r="P211" s="411"/>
      <c r="Q211" s="411"/>
      <c r="R211" s="411"/>
      <c r="S211" s="411"/>
      <c r="T211" s="411"/>
      <c r="U211" s="411"/>
      <c r="V211" s="411"/>
      <c r="W211" s="495" t="str">
        <f t="shared" si="13"/>
        <v xml:space="preserve">   cnDatabase.Execute "IF EXISTS (SELECT *FROM GeneralMaster WHERE Code='*11003' OR Name='12.00X23.00') Print 'Exist' ELSE Insert Into GeneralMaster VALUES ('*11003','12.00X23.00','12.00X23.00','11','0','000001',GetDate(),'NULL',NULL,'N','N','NULL')</v>
      </c>
    </row>
    <row r="212" spans="1:23">
      <c r="A212" s="409" t="s">
        <v>2565</v>
      </c>
      <c r="B212" s="409" t="s">
        <v>1290</v>
      </c>
      <c r="C212" s="409" t="s">
        <v>1290</v>
      </c>
      <c r="D212" s="410">
        <v>11</v>
      </c>
      <c r="E212" s="411">
        <v>0</v>
      </c>
      <c r="F212" s="409" t="s">
        <v>135</v>
      </c>
      <c r="G212" s="412" t="s">
        <v>2070</v>
      </c>
      <c r="H212" s="411" t="s">
        <v>795</v>
      </c>
      <c r="I212" s="411" t="s">
        <v>795</v>
      </c>
      <c r="J212" s="411" t="s">
        <v>304</v>
      </c>
      <c r="K212" s="411" t="s">
        <v>304</v>
      </c>
      <c r="L212" s="413" t="str">
        <f t="shared" si="12"/>
        <v>NULL</v>
      </c>
      <c r="M212" s="409" t="s">
        <v>795</v>
      </c>
      <c r="N212" s="409" t="s">
        <v>2178</v>
      </c>
      <c r="O212" s="409" t="s">
        <v>2565</v>
      </c>
      <c r="P212" s="411"/>
      <c r="Q212" s="411"/>
      <c r="R212" s="411"/>
      <c r="S212" s="411"/>
      <c r="T212" s="411"/>
      <c r="U212" s="411"/>
      <c r="V212" s="411"/>
      <c r="W212" s="495" t="str">
        <f t="shared" si="13"/>
        <v xml:space="preserve">   cnDatabase.Execute "IF EXISTS (SELECT *FROM GeneralMaster WHERE Code='*11004' OR Name='14.00X19.00') Print 'Exist' ELSE Insert Into GeneralMaster VALUES ('*11004','14.00X19.00','14.00X19.00','11','0','000001',GetDate(),'NULL',NULL,'N','N','NULL')</v>
      </c>
    </row>
    <row r="213" spans="1:23">
      <c r="A213" s="409" t="s">
        <v>2566</v>
      </c>
      <c r="B213" s="409" t="s">
        <v>2076</v>
      </c>
      <c r="C213" s="409" t="s">
        <v>2076</v>
      </c>
      <c r="D213" s="410">
        <v>11</v>
      </c>
      <c r="E213" s="411">
        <v>0</v>
      </c>
      <c r="F213" s="409" t="s">
        <v>135</v>
      </c>
      <c r="G213" s="412" t="s">
        <v>2070</v>
      </c>
      <c r="H213" s="411" t="s">
        <v>795</v>
      </c>
      <c r="I213" s="411" t="s">
        <v>795</v>
      </c>
      <c r="J213" s="411" t="s">
        <v>304</v>
      </c>
      <c r="K213" s="411" t="s">
        <v>304</v>
      </c>
      <c r="L213" s="413" t="str">
        <f t="shared" ref="L213:L276" si="23">IF(M213&lt;&gt;"Null",CONCATENATE("*26",RIGHT(M213,3)),"NULL")</f>
        <v>NULL</v>
      </c>
      <c r="M213" s="409" t="s">
        <v>795</v>
      </c>
      <c r="N213" s="409" t="s">
        <v>2418</v>
      </c>
      <c r="O213" s="409" t="s">
        <v>2566</v>
      </c>
      <c r="P213" s="411"/>
      <c r="Q213" s="411"/>
      <c r="R213" s="411"/>
      <c r="S213" s="411"/>
      <c r="T213" s="411"/>
      <c r="U213" s="411"/>
      <c r="V213" s="411"/>
      <c r="W213" s="495" t="str">
        <f t="shared" si="13"/>
        <v xml:space="preserve">   cnDatabase.Execute "IF EXISTS (SELECT *FROM GeneralMaster WHERE Code='*11005' OR Name='15.00X10.00 (CARD)') Print 'Exist' ELSE Insert Into GeneralMaster VALUES ('*11005','15.00X10.00 (CARD)','15.00X10.00 (CARD)','11','0','000001',GetDate(),'NULL',NULL,'N','N','NULL')</v>
      </c>
    </row>
    <row r="214" spans="1:23">
      <c r="A214" s="409" t="s">
        <v>2567</v>
      </c>
      <c r="B214" s="409" t="s">
        <v>1385</v>
      </c>
      <c r="C214" s="409" t="s">
        <v>1385</v>
      </c>
      <c r="D214" s="410">
        <v>11</v>
      </c>
      <c r="E214" s="411">
        <v>0</v>
      </c>
      <c r="F214" s="409" t="s">
        <v>135</v>
      </c>
      <c r="G214" s="412" t="s">
        <v>2070</v>
      </c>
      <c r="H214" s="411" t="s">
        <v>795</v>
      </c>
      <c r="I214" s="411" t="s">
        <v>795</v>
      </c>
      <c r="J214" s="411" t="s">
        <v>304</v>
      </c>
      <c r="K214" s="411" t="s">
        <v>304</v>
      </c>
      <c r="L214" s="413" t="str">
        <f t="shared" si="23"/>
        <v>NULL</v>
      </c>
      <c r="M214" s="409" t="s">
        <v>795</v>
      </c>
      <c r="N214" s="409" t="s">
        <v>2323</v>
      </c>
      <c r="O214" s="409" t="s">
        <v>2567</v>
      </c>
      <c r="P214" s="411"/>
      <c r="Q214" s="411"/>
      <c r="R214" s="411"/>
      <c r="S214" s="411"/>
      <c r="T214" s="411"/>
      <c r="U214" s="411"/>
      <c r="V214" s="411"/>
      <c r="W214" s="495" t="str">
        <f t="shared" si="13"/>
        <v xml:space="preserve">   cnDatabase.Execute "IF EXISTS (SELECT *FROM GeneralMaster WHERE Code='*11006' OR Name='15.50X20.50') Print 'Exist' ELSE Insert Into GeneralMaster VALUES ('*11006','15.50X20.50','15.50X20.50','11','0','000001',GetDate(),'NULL',NULL,'N','N','NULL')</v>
      </c>
    </row>
    <row r="215" spans="1:23">
      <c r="A215" s="409" t="s">
        <v>2568</v>
      </c>
      <c r="B215" s="409" t="s">
        <v>1397</v>
      </c>
      <c r="C215" s="409" t="s">
        <v>1397</v>
      </c>
      <c r="D215" s="410">
        <v>11</v>
      </c>
      <c r="E215" s="411">
        <v>0</v>
      </c>
      <c r="F215" s="409" t="s">
        <v>135</v>
      </c>
      <c r="G215" s="412" t="s">
        <v>2070</v>
      </c>
      <c r="H215" s="411" t="s">
        <v>795</v>
      </c>
      <c r="I215" s="411" t="s">
        <v>795</v>
      </c>
      <c r="J215" s="411" t="s">
        <v>304</v>
      </c>
      <c r="K215" s="411" t="s">
        <v>304</v>
      </c>
      <c r="L215" s="413" t="str">
        <f t="shared" si="23"/>
        <v>NULL</v>
      </c>
      <c r="M215" s="409" t="s">
        <v>795</v>
      </c>
      <c r="N215" s="409" t="s">
        <v>2297</v>
      </c>
      <c r="O215" s="409" t="s">
        <v>2568</v>
      </c>
      <c r="P215" s="411"/>
      <c r="Q215" s="411"/>
      <c r="R215" s="411"/>
      <c r="S215" s="411"/>
      <c r="T215" s="411"/>
      <c r="U215" s="411"/>
      <c r="V215" s="411"/>
      <c r="W215" s="495" t="str">
        <f t="shared" si="13"/>
        <v xml:space="preserve">   cnDatabase.Execute "IF EXISTS (SELECT *FROM GeneralMaster WHERE Code='*11007' OR Name='16.00x20.00') Print 'Exist' ELSE Insert Into GeneralMaster VALUES ('*11007','16.00x20.00','16.00x20.00','11','0','000001',GetDate(),'NULL',NULL,'N','N','NULL')</v>
      </c>
    </row>
    <row r="216" spans="1:23">
      <c r="A216" s="409" t="s">
        <v>2569</v>
      </c>
      <c r="B216" s="409" t="s">
        <v>1408</v>
      </c>
      <c r="C216" s="409" t="s">
        <v>1408</v>
      </c>
      <c r="D216" s="410">
        <v>11</v>
      </c>
      <c r="E216" s="411">
        <v>0</v>
      </c>
      <c r="F216" s="409" t="s">
        <v>135</v>
      </c>
      <c r="G216" s="412" t="s">
        <v>2070</v>
      </c>
      <c r="H216" s="411" t="s">
        <v>795</v>
      </c>
      <c r="I216" s="411" t="s">
        <v>795</v>
      </c>
      <c r="J216" s="411" t="s">
        <v>304</v>
      </c>
      <c r="K216" s="411" t="s">
        <v>304</v>
      </c>
      <c r="L216" s="413" t="str">
        <f t="shared" si="23"/>
        <v>NULL</v>
      </c>
      <c r="M216" s="409" t="s">
        <v>795</v>
      </c>
      <c r="N216" s="409" t="s">
        <v>2308</v>
      </c>
      <c r="O216" s="409" t="s">
        <v>2569</v>
      </c>
      <c r="P216" s="411"/>
      <c r="Q216" s="411"/>
      <c r="R216" s="411"/>
      <c r="S216" s="411"/>
      <c r="T216" s="411"/>
      <c r="U216" s="411"/>
      <c r="V216" s="411"/>
      <c r="W216" s="495" t="str">
        <f t="shared" si="13"/>
        <v xml:space="preserve">   cnDatabase.Execute "IF EXISTS (SELECT *FROM GeneralMaster WHERE Code='*11008' OR Name='16.00X24.00') Print 'Exist' ELSE Insert Into GeneralMaster VALUES ('*11008','16.00X24.00','16.00X24.00','11','0','000001',GetDate(),'NULL',NULL,'N','N','NULL')</v>
      </c>
    </row>
    <row r="217" spans="1:23">
      <c r="A217" s="409" t="s">
        <v>2570</v>
      </c>
      <c r="B217" s="409" t="s">
        <v>1441</v>
      </c>
      <c r="C217" s="409" t="s">
        <v>1441</v>
      </c>
      <c r="D217" s="410">
        <v>11</v>
      </c>
      <c r="E217" s="411">
        <v>0</v>
      </c>
      <c r="F217" s="409" t="s">
        <v>135</v>
      </c>
      <c r="G217" s="412" t="s">
        <v>2070</v>
      </c>
      <c r="H217" s="411" t="s">
        <v>795</v>
      </c>
      <c r="I217" s="411" t="s">
        <v>795</v>
      </c>
      <c r="J217" s="411" t="s">
        <v>304</v>
      </c>
      <c r="K217" s="411" t="s">
        <v>304</v>
      </c>
      <c r="L217" s="413" t="str">
        <f t="shared" si="23"/>
        <v>NULL</v>
      </c>
      <c r="M217" s="409" t="s">
        <v>795</v>
      </c>
      <c r="N217" s="409" t="s">
        <v>2346</v>
      </c>
      <c r="O217" s="409" t="s">
        <v>2570</v>
      </c>
      <c r="P217" s="411"/>
      <c r="Q217" s="411"/>
      <c r="R217" s="411"/>
      <c r="S217" s="411"/>
      <c r="T217" s="411"/>
      <c r="U217" s="411"/>
      <c r="V217" s="411"/>
      <c r="W217" s="495" t="str">
        <f t="shared" si="13"/>
        <v xml:space="preserve">   cnDatabase.Execute "IF EXISTS (SELECT *FROM GeneralMaster WHERE Code='*11009' OR Name='16.50X10.50') Print 'Exist' ELSE Insert Into GeneralMaster VALUES ('*11009','16.50X10.50','16.50X10.50','11','0','000001',GetDate(),'NULL',NULL,'N','N','NULL')</v>
      </c>
    </row>
    <row r="218" spans="1:23">
      <c r="A218" s="409" t="s">
        <v>2571</v>
      </c>
      <c r="B218" s="409" t="s">
        <v>1371</v>
      </c>
      <c r="C218" s="409" t="s">
        <v>1371</v>
      </c>
      <c r="D218" s="410">
        <v>11</v>
      </c>
      <c r="E218" s="411">
        <v>0</v>
      </c>
      <c r="F218" s="409" t="s">
        <v>135</v>
      </c>
      <c r="G218" s="412" t="s">
        <v>2070</v>
      </c>
      <c r="H218" s="411" t="s">
        <v>795</v>
      </c>
      <c r="I218" s="411" t="s">
        <v>795</v>
      </c>
      <c r="J218" s="411" t="s">
        <v>304</v>
      </c>
      <c r="K218" s="411" t="s">
        <v>304</v>
      </c>
      <c r="L218" s="413" t="str">
        <f t="shared" si="23"/>
        <v>NULL</v>
      </c>
      <c r="M218" s="409" t="s">
        <v>795</v>
      </c>
      <c r="N218" s="409" t="s">
        <v>2268</v>
      </c>
      <c r="O218" s="409" t="s">
        <v>2571</v>
      </c>
      <c r="P218" s="411"/>
      <c r="Q218" s="411"/>
      <c r="R218" s="411"/>
      <c r="S218" s="411"/>
      <c r="T218" s="411"/>
      <c r="U218" s="411"/>
      <c r="V218" s="411"/>
      <c r="W218" s="495" t="str">
        <f t="shared" si="13"/>
        <v xml:space="preserve">   cnDatabase.Execute "IF EXISTS (SELECT *FROM GeneralMaster WHERE Code='*11010' OR Name='17.00X22.00') Print 'Exist' ELSE Insert Into GeneralMaster VALUES ('*11010','17.00X22.00','17.00X22.00','11','0','000001',GetDate(),'NULL',NULL,'N','N','NULL')</v>
      </c>
    </row>
    <row r="219" spans="1:23">
      <c r="A219" s="409" t="s">
        <v>2572</v>
      </c>
      <c r="B219" s="409" t="s">
        <v>1245</v>
      </c>
      <c r="C219" s="409" t="s">
        <v>1245</v>
      </c>
      <c r="D219" s="410">
        <v>11</v>
      </c>
      <c r="E219" s="411">
        <v>0</v>
      </c>
      <c r="F219" s="409" t="s">
        <v>135</v>
      </c>
      <c r="G219" s="412" t="s">
        <v>2070</v>
      </c>
      <c r="H219" s="411" t="s">
        <v>795</v>
      </c>
      <c r="I219" s="411" t="s">
        <v>795</v>
      </c>
      <c r="J219" s="411" t="s">
        <v>304</v>
      </c>
      <c r="K219" s="411" t="s">
        <v>304</v>
      </c>
      <c r="L219" s="413" t="str">
        <f t="shared" si="23"/>
        <v>NULL</v>
      </c>
      <c r="M219" s="409" t="s">
        <v>795</v>
      </c>
      <c r="N219" s="409" t="s">
        <v>2133</v>
      </c>
      <c r="O219" s="409" t="s">
        <v>2572</v>
      </c>
      <c r="P219" s="411"/>
      <c r="Q219" s="411"/>
      <c r="R219" s="411"/>
      <c r="S219" s="411"/>
      <c r="T219" s="411"/>
      <c r="U219" s="411"/>
      <c r="V219" s="411"/>
      <c r="W219" s="495" t="str">
        <f t="shared" si="13"/>
        <v xml:space="preserve">   cnDatabase.Execute "IF EXISTS (SELECT *FROM GeneralMaster WHERE Code='*11011' OR Name='04.00X06.87') Print 'Exist' ELSE Insert Into GeneralMaster VALUES ('*11011','04.00X06.87','04.00X06.87','11','0','000001',GetDate(),'NULL',NULL,'N','N','NULL')</v>
      </c>
    </row>
    <row r="220" spans="1:23">
      <c r="A220" s="409" t="s">
        <v>2573</v>
      </c>
      <c r="B220" s="409" t="s">
        <v>1246</v>
      </c>
      <c r="C220" s="409" t="s">
        <v>1246</v>
      </c>
      <c r="D220" s="410">
        <v>11</v>
      </c>
      <c r="E220" s="411">
        <v>0</v>
      </c>
      <c r="F220" s="409" t="s">
        <v>135</v>
      </c>
      <c r="G220" s="412" t="s">
        <v>2070</v>
      </c>
      <c r="H220" s="411" t="s">
        <v>795</v>
      </c>
      <c r="I220" s="411" t="s">
        <v>795</v>
      </c>
      <c r="J220" s="411" t="s">
        <v>304</v>
      </c>
      <c r="K220" s="411" t="s">
        <v>304</v>
      </c>
      <c r="L220" s="413" t="str">
        <f t="shared" si="23"/>
        <v>NULL</v>
      </c>
      <c r="M220" s="409" t="s">
        <v>795</v>
      </c>
      <c r="N220" s="409" t="s">
        <v>2134</v>
      </c>
      <c r="O220" s="409" t="s">
        <v>2573</v>
      </c>
      <c r="P220" s="411"/>
      <c r="Q220" s="411"/>
      <c r="R220" s="411"/>
      <c r="S220" s="411"/>
      <c r="T220" s="411"/>
      <c r="U220" s="411"/>
      <c r="V220" s="411"/>
      <c r="W220" s="495" t="str">
        <f t="shared" si="13"/>
        <v xml:space="preserve">   cnDatabase.Execute "IF EXISTS (SELECT *FROM GeneralMaster WHERE Code='*11012' OR Name='04.25X05.50') Print 'Exist' ELSE Insert Into GeneralMaster VALUES ('*11012','04.25X05.50','04.25X05.50','11','0','000001',GetDate(),'NULL',NULL,'N','N','NULL')</v>
      </c>
    </row>
    <row r="221" spans="1:23">
      <c r="A221" s="409" t="s">
        <v>2574</v>
      </c>
      <c r="B221" s="409" t="s">
        <v>1247</v>
      </c>
      <c r="C221" s="409" t="s">
        <v>1247</v>
      </c>
      <c r="D221" s="410">
        <v>11</v>
      </c>
      <c r="E221" s="411">
        <v>0</v>
      </c>
      <c r="F221" s="409" t="s">
        <v>135</v>
      </c>
      <c r="G221" s="412" t="s">
        <v>2070</v>
      </c>
      <c r="H221" s="411" t="s">
        <v>795</v>
      </c>
      <c r="I221" s="411" t="s">
        <v>795</v>
      </c>
      <c r="J221" s="411" t="s">
        <v>304</v>
      </c>
      <c r="K221" s="411" t="s">
        <v>304</v>
      </c>
      <c r="L221" s="413" t="str">
        <f t="shared" si="23"/>
        <v>NULL</v>
      </c>
      <c r="M221" s="409" t="s">
        <v>795</v>
      </c>
      <c r="N221" s="409" t="s">
        <v>2135</v>
      </c>
      <c r="O221" s="409" t="s">
        <v>2574</v>
      </c>
      <c r="P221" s="411"/>
      <c r="Q221" s="411"/>
      <c r="R221" s="411"/>
      <c r="S221" s="411"/>
      <c r="T221" s="411"/>
      <c r="U221" s="411"/>
      <c r="V221" s="411"/>
      <c r="W221" s="495" t="str">
        <f t="shared" si="13"/>
        <v xml:space="preserve">   cnDatabase.Execute "IF EXISTS (SELECT *FROM GeneralMaster WHERE Code='*11013' OR Name='04.25X07.00') Print 'Exist' ELSE Insert Into GeneralMaster VALUES ('*11013','04.25X07.00','04.25X07.00','11','0','000001',GetDate(),'NULL',NULL,'N','N','NULL')</v>
      </c>
    </row>
    <row r="222" spans="1:23">
      <c r="A222" s="409" t="s">
        <v>2575</v>
      </c>
      <c r="B222" s="409" t="s">
        <v>1248</v>
      </c>
      <c r="C222" s="409" t="s">
        <v>1248</v>
      </c>
      <c r="D222" s="410">
        <v>11</v>
      </c>
      <c r="E222" s="411">
        <v>0</v>
      </c>
      <c r="F222" s="409" t="s">
        <v>135</v>
      </c>
      <c r="G222" s="412" t="s">
        <v>2070</v>
      </c>
      <c r="H222" s="411" t="s">
        <v>795</v>
      </c>
      <c r="I222" s="411" t="s">
        <v>795</v>
      </c>
      <c r="J222" s="411" t="s">
        <v>304</v>
      </c>
      <c r="K222" s="411" t="s">
        <v>304</v>
      </c>
      <c r="L222" s="413" t="str">
        <f t="shared" si="23"/>
        <v>NULL</v>
      </c>
      <c r="M222" s="409" t="s">
        <v>795</v>
      </c>
      <c r="N222" s="409" t="s">
        <v>2136</v>
      </c>
      <c r="O222" s="409" t="s">
        <v>2575</v>
      </c>
      <c r="P222" s="411"/>
      <c r="Q222" s="411"/>
      <c r="R222" s="411"/>
      <c r="S222" s="411"/>
      <c r="T222" s="411"/>
      <c r="U222" s="411"/>
      <c r="V222" s="411"/>
      <c r="W222" s="495" t="str">
        <f t="shared" si="13"/>
        <v xml:space="preserve">   cnDatabase.Execute "IF EXISTS (SELECT *FROM GeneralMaster WHERE Code='*11014' OR Name='04.37X07.00') Print 'Exist' ELSE Insert Into GeneralMaster VALUES ('*11014','04.37X07.00','04.37X07.00','11','0','000001',GetDate(),'NULL',NULL,'N','N','NULL')</v>
      </c>
    </row>
    <row r="223" spans="1:23">
      <c r="A223" s="409" t="s">
        <v>2576</v>
      </c>
      <c r="B223" s="409" t="s">
        <v>1249</v>
      </c>
      <c r="C223" s="409" t="s">
        <v>1249</v>
      </c>
      <c r="D223" s="410">
        <v>11</v>
      </c>
      <c r="E223" s="411">
        <v>0</v>
      </c>
      <c r="F223" s="409" t="s">
        <v>135</v>
      </c>
      <c r="G223" s="412" t="s">
        <v>2070</v>
      </c>
      <c r="H223" s="411" t="s">
        <v>795</v>
      </c>
      <c r="I223" s="411" t="s">
        <v>795</v>
      </c>
      <c r="J223" s="411" t="s">
        <v>304</v>
      </c>
      <c r="K223" s="411" t="s">
        <v>304</v>
      </c>
      <c r="L223" s="413" t="str">
        <f t="shared" si="23"/>
        <v>NULL</v>
      </c>
      <c r="M223" s="409" t="s">
        <v>795</v>
      </c>
      <c r="N223" s="409" t="s">
        <v>2137</v>
      </c>
      <c r="O223" s="409" t="s">
        <v>2576</v>
      </c>
      <c r="P223" s="411"/>
      <c r="Q223" s="411"/>
      <c r="R223" s="411"/>
      <c r="S223" s="411"/>
      <c r="T223" s="411"/>
      <c r="U223" s="411"/>
      <c r="V223" s="411"/>
      <c r="W223" s="495" t="str">
        <f t="shared" si="13"/>
        <v xml:space="preserve">   cnDatabase.Execute "IF EXISTS (SELECT *FROM GeneralMaster WHERE Code='*11015' OR Name='04.72X07.48') Print 'Exist' ELSE Insert Into GeneralMaster VALUES ('*11015','04.72X07.48','04.72X07.48','11','0','000001',GetDate(),'NULL',NULL,'N','N','NULL')</v>
      </c>
    </row>
    <row r="224" spans="1:23">
      <c r="A224" s="409" t="s">
        <v>2577</v>
      </c>
      <c r="B224" s="409" t="s">
        <v>1250</v>
      </c>
      <c r="C224" s="409" t="s">
        <v>1250</v>
      </c>
      <c r="D224" s="410">
        <v>11</v>
      </c>
      <c r="E224" s="411">
        <v>0</v>
      </c>
      <c r="F224" s="409" t="s">
        <v>135</v>
      </c>
      <c r="G224" s="412" t="s">
        <v>2070</v>
      </c>
      <c r="H224" s="411" t="s">
        <v>795</v>
      </c>
      <c r="I224" s="411" t="s">
        <v>795</v>
      </c>
      <c r="J224" s="411" t="s">
        <v>304</v>
      </c>
      <c r="K224" s="411" t="s">
        <v>304</v>
      </c>
      <c r="L224" s="413" t="str">
        <f t="shared" si="23"/>
        <v>NULL</v>
      </c>
      <c r="M224" s="409" t="s">
        <v>795</v>
      </c>
      <c r="N224" s="409" t="s">
        <v>2138</v>
      </c>
      <c r="O224" s="409" t="s">
        <v>2577</v>
      </c>
      <c r="P224" s="411"/>
      <c r="Q224" s="411"/>
      <c r="R224" s="411"/>
      <c r="S224" s="411"/>
      <c r="T224" s="411"/>
      <c r="U224" s="411"/>
      <c r="V224" s="411"/>
      <c r="W224" s="495" t="str">
        <f t="shared" si="13"/>
        <v xml:space="preserve">   cnDatabase.Execute "IF EXISTS (SELECT *FROM GeneralMaster WHERE Code='*11016' OR Name='05.00X07.00') Print 'Exist' ELSE Insert Into GeneralMaster VALUES ('*11016','05.00X07.00','05.00X07.00','11','0','000001',GetDate(),'NULL',NULL,'N','N','NULL')</v>
      </c>
    </row>
    <row r="225" spans="1:23">
      <c r="A225" s="409" t="s">
        <v>2578</v>
      </c>
      <c r="B225" s="409" t="s">
        <v>1251</v>
      </c>
      <c r="C225" s="409" t="s">
        <v>1251</v>
      </c>
      <c r="D225" s="410">
        <v>11</v>
      </c>
      <c r="E225" s="411">
        <v>0</v>
      </c>
      <c r="F225" s="409" t="s">
        <v>135</v>
      </c>
      <c r="G225" s="412" t="s">
        <v>2070</v>
      </c>
      <c r="H225" s="411" t="s">
        <v>795</v>
      </c>
      <c r="I225" s="411" t="s">
        <v>795</v>
      </c>
      <c r="J225" s="411" t="s">
        <v>304</v>
      </c>
      <c r="K225" s="411" t="s">
        <v>304</v>
      </c>
      <c r="L225" s="413" t="str">
        <f t="shared" si="23"/>
        <v>NULL</v>
      </c>
      <c r="M225" s="409" t="s">
        <v>795</v>
      </c>
      <c r="N225" s="409" t="s">
        <v>2139</v>
      </c>
      <c r="O225" s="409" t="s">
        <v>2578</v>
      </c>
      <c r="P225" s="411"/>
      <c r="Q225" s="411"/>
      <c r="R225" s="411"/>
      <c r="S225" s="411"/>
      <c r="T225" s="411"/>
      <c r="U225" s="411"/>
      <c r="V225" s="411"/>
      <c r="W225" s="495" t="str">
        <f t="shared" si="13"/>
        <v xml:space="preserve">   cnDatabase.Execute "IF EXISTS (SELECT *FROM GeneralMaster WHERE Code='*11017' OR Name='05.00X08.00') Print 'Exist' ELSE Insert Into GeneralMaster VALUES ('*11017','05.00X08.00','05.00X08.00','11','0','000001',GetDate(),'NULL',NULL,'N','N','NULL')</v>
      </c>
    </row>
    <row r="226" spans="1:23">
      <c r="A226" s="409" t="s">
        <v>2579</v>
      </c>
      <c r="B226" s="409" t="s">
        <v>1252</v>
      </c>
      <c r="C226" s="409" t="s">
        <v>1252</v>
      </c>
      <c r="D226" s="410">
        <v>11</v>
      </c>
      <c r="E226" s="411">
        <v>0</v>
      </c>
      <c r="F226" s="409" t="s">
        <v>135</v>
      </c>
      <c r="G226" s="412" t="s">
        <v>2070</v>
      </c>
      <c r="H226" s="411" t="s">
        <v>795</v>
      </c>
      <c r="I226" s="411" t="s">
        <v>795</v>
      </c>
      <c r="J226" s="411" t="s">
        <v>304</v>
      </c>
      <c r="K226" s="411" t="s">
        <v>304</v>
      </c>
      <c r="L226" s="413" t="str">
        <f t="shared" si="23"/>
        <v>NULL</v>
      </c>
      <c r="M226" s="409" t="s">
        <v>795</v>
      </c>
      <c r="N226" s="409" t="s">
        <v>2140</v>
      </c>
      <c r="O226" s="409" t="s">
        <v>2579</v>
      </c>
      <c r="P226" s="411"/>
      <c r="Q226" s="411"/>
      <c r="R226" s="411"/>
      <c r="S226" s="411"/>
      <c r="T226" s="411"/>
      <c r="U226" s="411"/>
      <c r="V226" s="411"/>
      <c r="W226" s="495" t="str">
        <f t="shared" si="13"/>
        <v xml:space="preserve">   cnDatabase.Execute "IF EXISTS (SELECT *FROM GeneralMaster WHERE Code='*11018' OR Name='05.06X07.81') Print 'Exist' ELSE Insert Into GeneralMaster VALUES ('*11018','05.06X07.81','05.06X07.81','11','0','000001',GetDate(),'NULL',NULL,'N','N','NULL')</v>
      </c>
    </row>
    <row r="227" spans="1:23">
      <c r="A227" s="409" t="s">
        <v>2580</v>
      </c>
      <c r="B227" s="409" t="s">
        <v>1253</v>
      </c>
      <c r="C227" s="409" t="s">
        <v>1253</v>
      </c>
      <c r="D227" s="410">
        <v>11</v>
      </c>
      <c r="E227" s="411">
        <v>0</v>
      </c>
      <c r="F227" s="409" t="s">
        <v>135</v>
      </c>
      <c r="G227" s="412" t="s">
        <v>2070</v>
      </c>
      <c r="H227" s="411" t="s">
        <v>795</v>
      </c>
      <c r="I227" s="411" t="s">
        <v>795</v>
      </c>
      <c r="J227" s="411" t="s">
        <v>304</v>
      </c>
      <c r="K227" s="411" t="s">
        <v>304</v>
      </c>
      <c r="L227" s="413" t="str">
        <f t="shared" si="23"/>
        <v>NULL</v>
      </c>
      <c r="M227" s="409" t="s">
        <v>795</v>
      </c>
      <c r="N227" s="409" t="s">
        <v>2141</v>
      </c>
      <c r="O227" s="409" t="s">
        <v>2580</v>
      </c>
      <c r="P227" s="411"/>
      <c r="Q227" s="411"/>
      <c r="R227" s="411"/>
      <c r="S227" s="411"/>
      <c r="T227" s="411"/>
      <c r="U227" s="411"/>
      <c r="V227" s="411"/>
      <c r="W227" s="495" t="str">
        <f t="shared" si="13"/>
        <v xml:space="preserve">   cnDatabase.Execute "IF EXISTS (SELECT *FROM GeneralMaster WHERE Code='*11019' OR Name='05.25X08.00') Print 'Exist' ELSE Insert Into GeneralMaster VALUES ('*11019','05.25X08.00','05.25X08.00','11','0','000001',GetDate(),'NULL',NULL,'N','N','NULL')</v>
      </c>
    </row>
    <row r="228" spans="1:23">
      <c r="A228" s="409" t="s">
        <v>2581</v>
      </c>
      <c r="B228" s="409" t="s">
        <v>1254</v>
      </c>
      <c r="C228" s="409" t="s">
        <v>1254</v>
      </c>
      <c r="D228" s="410">
        <v>11</v>
      </c>
      <c r="E228" s="411">
        <v>0</v>
      </c>
      <c r="F228" s="409" t="s">
        <v>135</v>
      </c>
      <c r="G228" s="412" t="s">
        <v>2070</v>
      </c>
      <c r="H228" s="411" t="s">
        <v>795</v>
      </c>
      <c r="I228" s="411" t="s">
        <v>795</v>
      </c>
      <c r="J228" s="411" t="s">
        <v>304</v>
      </c>
      <c r="K228" s="411" t="s">
        <v>304</v>
      </c>
      <c r="L228" s="413" t="str">
        <f t="shared" si="23"/>
        <v>NULL</v>
      </c>
      <c r="M228" s="409" t="s">
        <v>795</v>
      </c>
      <c r="N228" s="409" t="s">
        <v>2142</v>
      </c>
      <c r="O228" s="409" t="s">
        <v>2581</v>
      </c>
      <c r="P228" s="411"/>
      <c r="Q228" s="411"/>
      <c r="R228" s="411"/>
      <c r="S228" s="411"/>
      <c r="T228" s="411"/>
      <c r="U228" s="411"/>
      <c r="V228" s="411"/>
      <c r="W228" s="495" t="str">
        <f t="shared" si="13"/>
        <v xml:space="preserve">   cnDatabase.Execute "IF EXISTS (SELECT *FROM GeneralMaster WHERE Code='*11020' OR Name='05.50X08.50') Print 'Exist' ELSE Insert Into GeneralMaster VALUES ('*11020','05.50X08.50','05.50X08.50','11','0','000001',GetDate(),'NULL',NULL,'N','N','NULL')</v>
      </c>
    </row>
    <row r="229" spans="1:23">
      <c r="A229" s="409" t="s">
        <v>2582</v>
      </c>
      <c r="B229" s="409" t="s">
        <v>1255</v>
      </c>
      <c r="C229" s="409" t="s">
        <v>1255</v>
      </c>
      <c r="D229" s="410">
        <v>11</v>
      </c>
      <c r="E229" s="411">
        <v>0</v>
      </c>
      <c r="F229" s="409" t="s">
        <v>135</v>
      </c>
      <c r="G229" s="412" t="s">
        <v>2070</v>
      </c>
      <c r="H229" s="411" t="s">
        <v>795</v>
      </c>
      <c r="I229" s="411" t="s">
        <v>795</v>
      </c>
      <c r="J229" s="411" t="s">
        <v>304</v>
      </c>
      <c r="K229" s="411" t="s">
        <v>304</v>
      </c>
      <c r="L229" s="413" t="str">
        <f t="shared" si="23"/>
        <v>NULL</v>
      </c>
      <c r="M229" s="409" t="s">
        <v>795</v>
      </c>
      <c r="N229" s="409" t="s">
        <v>2143</v>
      </c>
      <c r="O229" s="409" t="s">
        <v>2582</v>
      </c>
      <c r="P229" s="411"/>
      <c r="Q229" s="411"/>
      <c r="R229" s="411"/>
      <c r="S229" s="411"/>
      <c r="T229" s="411"/>
      <c r="U229" s="411"/>
      <c r="V229" s="411"/>
      <c r="W229" s="495" t="str">
        <f t="shared" si="13"/>
        <v xml:space="preserve">   cnDatabase.Execute "IF EXISTS (SELECT *FROM GeneralMaster WHERE Code='*11021' OR Name='05.83X08.27') Print 'Exist' ELSE Insert Into GeneralMaster VALUES ('*11021','05.83X08.27','05.83X08.27','11','0','000001',GetDate(),'NULL',NULL,'N','N','NULL')</v>
      </c>
    </row>
    <row r="230" spans="1:23">
      <c r="A230" s="409" t="s">
        <v>2583</v>
      </c>
      <c r="B230" s="409" t="s">
        <v>1256</v>
      </c>
      <c r="C230" s="409" t="s">
        <v>1256</v>
      </c>
      <c r="D230" s="410">
        <v>11</v>
      </c>
      <c r="E230" s="411">
        <v>0</v>
      </c>
      <c r="F230" s="409" t="s">
        <v>135</v>
      </c>
      <c r="G230" s="412" t="s">
        <v>2070</v>
      </c>
      <c r="H230" s="411" t="s">
        <v>795</v>
      </c>
      <c r="I230" s="411" t="s">
        <v>795</v>
      </c>
      <c r="J230" s="411" t="s">
        <v>304</v>
      </c>
      <c r="K230" s="411" t="s">
        <v>304</v>
      </c>
      <c r="L230" s="413" t="str">
        <f t="shared" si="23"/>
        <v>NULL</v>
      </c>
      <c r="M230" s="409" t="s">
        <v>795</v>
      </c>
      <c r="N230" s="409" t="s">
        <v>2144</v>
      </c>
      <c r="O230" s="409" t="s">
        <v>2583</v>
      </c>
      <c r="P230" s="411"/>
      <c r="Q230" s="411"/>
      <c r="R230" s="411"/>
      <c r="S230" s="411"/>
      <c r="T230" s="411"/>
      <c r="U230" s="411"/>
      <c r="V230" s="411"/>
      <c r="W230" s="495" t="str">
        <f t="shared" si="13"/>
        <v xml:space="preserve">   cnDatabase.Execute "IF EXISTS (SELECT *FROM GeneralMaster WHERE Code='*11022' OR Name='06.00X08.25') Print 'Exist' ELSE Insert Into GeneralMaster VALUES ('*11022','06.00X08.25','06.00X08.25','11','0','000001',GetDate(),'NULL',NULL,'N','N','NULL')</v>
      </c>
    </row>
    <row r="231" spans="1:23">
      <c r="A231" s="409" t="s">
        <v>2584</v>
      </c>
      <c r="B231" s="409" t="s">
        <v>1257</v>
      </c>
      <c r="C231" s="409" t="s">
        <v>1257</v>
      </c>
      <c r="D231" s="410">
        <v>11</v>
      </c>
      <c r="E231" s="411">
        <v>0</v>
      </c>
      <c r="F231" s="409" t="s">
        <v>135</v>
      </c>
      <c r="G231" s="412" t="s">
        <v>2070</v>
      </c>
      <c r="H231" s="411" t="s">
        <v>795</v>
      </c>
      <c r="I231" s="411" t="s">
        <v>795</v>
      </c>
      <c r="J231" s="411" t="s">
        <v>304</v>
      </c>
      <c r="K231" s="411" t="s">
        <v>304</v>
      </c>
      <c r="L231" s="413" t="str">
        <f t="shared" si="23"/>
        <v>NULL</v>
      </c>
      <c r="M231" s="409" t="s">
        <v>795</v>
      </c>
      <c r="N231" s="409" t="s">
        <v>2145</v>
      </c>
      <c r="O231" s="409" t="s">
        <v>2584</v>
      </c>
      <c r="P231" s="411"/>
      <c r="Q231" s="411"/>
      <c r="R231" s="411"/>
      <c r="S231" s="411"/>
      <c r="T231" s="411"/>
      <c r="U231" s="411"/>
      <c r="V231" s="411"/>
      <c r="W231" s="495" t="str">
        <f t="shared" si="13"/>
        <v xml:space="preserve">   cnDatabase.Execute "IF EXISTS (SELECT *FROM GeneralMaster WHERE Code='*11023' OR Name='06.00X08.50') Print 'Exist' ELSE Insert Into GeneralMaster VALUES ('*11023','06.00X08.50','06.00X08.50','11','0','000001',GetDate(),'NULL',NULL,'N','N','NULL')</v>
      </c>
    </row>
    <row r="232" spans="1:23">
      <c r="A232" s="409" t="s">
        <v>2585</v>
      </c>
      <c r="B232" s="409" t="s">
        <v>1258</v>
      </c>
      <c r="C232" s="409" t="s">
        <v>1258</v>
      </c>
      <c r="D232" s="410">
        <v>11</v>
      </c>
      <c r="E232" s="411">
        <v>0</v>
      </c>
      <c r="F232" s="409" t="s">
        <v>135</v>
      </c>
      <c r="G232" s="412" t="s">
        <v>2070</v>
      </c>
      <c r="H232" s="411" t="s">
        <v>795</v>
      </c>
      <c r="I232" s="411" t="s">
        <v>795</v>
      </c>
      <c r="J232" s="411" t="s">
        <v>304</v>
      </c>
      <c r="K232" s="411" t="s">
        <v>304</v>
      </c>
      <c r="L232" s="413" t="str">
        <f t="shared" si="23"/>
        <v>NULL</v>
      </c>
      <c r="M232" s="409" t="s">
        <v>795</v>
      </c>
      <c r="N232" s="409" t="s">
        <v>2146</v>
      </c>
      <c r="O232" s="409" t="s">
        <v>2585</v>
      </c>
      <c r="P232" s="411"/>
      <c r="Q232" s="411"/>
      <c r="R232" s="411"/>
      <c r="S232" s="411"/>
      <c r="T232" s="411"/>
      <c r="U232" s="411"/>
      <c r="V232" s="411"/>
      <c r="W232" s="495" t="str">
        <f t="shared" si="13"/>
        <v xml:space="preserve">   cnDatabase.Execute "IF EXISTS (SELECT *FROM GeneralMaster WHERE Code='*11024' OR Name='06.00X09.00') Print 'Exist' ELSE Insert Into GeneralMaster VALUES ('*11024','06.00X09.00','06.00X09.00','11','0','000001',GetDate(),'NULL',NULL,'N','N','NULL')</v>
      </c>
    </row>
    <row r="233" spans="1:23">
      <c r="A233" s="409" t="s">
        <v>2586</v>
      </c>
      <c r="B233" s="409" t="s">
        <v>1259</v>
      </c>
      <c r="C233" s="409" t="s">
        <v>1259</v>
      </c>
      <c r="D233" s="410">
        <v>11</v>
      </c>
      <c r="E233" s="411">
        <v>0</v>
      </c>
      <c r="F233" s="409" t="s">
        <v>135</v>
      </c>
      <c r="G233" s="412" t="s">
        <v>2070</v>
      </c>
      <c r="H233" s="411" t="s">
        <v>795</v>
      </c>
      <c r="I233" s="411" t="s">
        <v>795</v>
      </c>
      <c r="J233" s="411" t="s">
        <v>304</v>
      </c>
      <c r="K233" s="411" t="s">
        <v>304</v>
      </c>
      <c r="L233" s="413" t="str">
        <f t="shared" si="23"/>
        <v>NULL</v>
      </c>
      <c r="M233" s="409" t="s">
        <v>795</v>
      </c>
      <c r="N233" s="409" t="s">
        <v>2147</v>
      </c>
      <c r="O233" s="409" t="s">
        <v>2586</v>
      </c>
      <c r="P233" s="411"/>
      <c r="Q233" s="411"/>
      <c r="R233" s="411"/>
      <c r="S233" s="411"/>
      <c r="T233" s="411"/>
      <c r="U233" s="411"/>
      <c r="V233" s="411"/>
      <c r="W233" s="495" t="str">
        <f t="shared" si="13"/>
        <v xml:space="preserve">   cnDatabase.Execute "IF EXISTS (SELECT *FROM GeneralMaster WHERE Code='*11025' OR Name='06.14X09.21') Print 'Exist' ELSE Insert Into GeneralMaster VALUES ('*11025','06.14X09.21','06.14X09.21','11','0','000001',GetDate(),'NULL',NULL,'N','N','NULL')</v>
      </c>
    </row>
    <row r="234" spans="1:23">
      <c r="A234" s="409" t="s">
        <v>2587</v>
      </c>
      <c r="B234" s="409" t="s">
        <v>1260</v>
      </c>
      <c r="C234" s="409" t="s">
        <v>1260</v>
      </c>
      <c r="D234" s="410">
        <v>11</v>
      </c>
      <c r="E234" s="411">
        <v>0</v>
      </c>
      <c r="F234" s="409" t="s">
        <v>135</v>
      </c>
      <c r="G234" s="412" t="s">
        <v>2070</v>
      </c>
      <c r="H234" s="411" t="s">
        <v>795</v>
      </c>
      <c r="I234" s="411" t="s">
        <v>795</v>
      </c>
      <c r="J234" s="411" t="s">
        <v>304</v>
      </c>
      <c r="K234" s="411" t="s">
        <v>304</v>
      </c>
      <c r="L234" s="413" t="str">
        <f t="shared" si="23"/>
        <v>NULL</v>
      </c>
      <c r="M234" s="409" t="s">
        <v>795</v>
      </c>
      <c r="N234" s="409" t="s">
        <v>2148</v>
      </c>
      <c r="O234" s="409" t="s">
        <v>2587</v>
      </c>
      <c r="P234" s="411"/>
      <c r="Q234" s="411"/>
      <c r="R234" s="411"/>
      <c r="S234" s="411"/>
      <c r="T234" s="411"/>
      <c r="U234" s="411"/>
      <c r="V234" s="411"/>
      <c r="W234" s="495" t="str">
        <f t="shared" si="13"/>
        <v xml:space="preserve">   cnDatabase.Execute "IF EXISTS (SELECT *FROM GeneralMaster WHERE Code='*11026' OR Name='06.25X09.50') Print 'Exist' ELSE Insert Into GeneralMaster VALUES ('*11026','06.25X09.50','06.25X09.50','11','0','000001',GetDate(),'NULL',NULL,'N','N','NULL')</v>
      </c>
    </row>
    <row r="235" spans="1:23">
      <c r="A235" s="409" t="s">
        <v>2588</v>
      </c>
      <c r="B235" s="409" t="s">
        <v>1261</v>
      </c>
      <c r="C235" s="409" t="s">
        <v>1261</v>
      </c>
      <c r="D235" s="410">
        <v>11</v>
      </c>
      <c r="E235" s="411">
        <v>0</v>
      </c>
      <c r="F235" s="409" t="s">
        <v>135</v>
      </c>
      <c r="G235" s="412" t="s">
        <v>2070</v>
      </c>
      <c r="H235" s="411" t="s">
        <v>795</v>
      </c>
      <c r="I235" s="411" t="s">
        <v>795</v>
      </c>
      <c r="J235" s="411" t="s">
        <v>304</v>
      </c>
      <c r="K235" s="411" t="s">
        <v>304</v>
      </c>
      <c r="L235" s="413" t="str">
        <f t="shared" si="23"/>
        <v>NULL</v>
      </c>
      <c r="M235" s="409" t="s">
        <v>795</v>
      </c>
      <c r="N235" s="409" t="s">
        <v>2149</v>
      </c>
      <c r="O235" s="409" t="s">
        <v>2588</v>
      </c>
      <c r="P235" s="411"/>
      <c r="Q235" s="411"/>
      <c r="R235" s="411"/>
      <c r="S235" s="411"/>
      <c r="T235" s="411"/>
      <c r="U235" s="411"/>
      <c r="V235" s="411"/>
      <c r="W235" s="495" t="str">
        <f t="shared" si="13"/>
        <v xml:space="preserve">   cnDatabase.Execute "IF EXISTS (SELECT *FROM GeneralMaster WHERE Code='*11027' OR Name='06.63X10.25') Print 'Exist' ELSE Insert Into GeneralMaster VALUES ('*11027','06.63X10.25','06.63X10.25','11','0','000001',GetDate(),'NULL',NULL,'N','N','NULL')</v>
      </c>
    </row>
    <row r="236" spans="1:23">
      <c r="A236" s="409" t="s">
        <v>2589</v>
      </c>
      <c r="B236" s="409" t="s">
        <v>1262</v>
      </c>
      <c r="C236" s="409" t="s">
        <v>1262</v>
      </c>
      <c r="D236" s="410">
        <v>11</v>
      </c>
      <c r="E236" s="411">
        <v>0</v>
      </c>
      <c r="F236" s="409" t="s">
        <v>135</v>
      </c>
      <c r="G236" s="412" t="s">
        <v>2070</v>
      </c>
      <c r="H236" s="411" t="s">
        <v>795</v>
      </c>
      <c r="I236" s="411" t="s">
        <v>795</v>
      </c>
      <c r="J236" s="411" t="s">
        <v>304</v>
      </c>
      <c r="K236" s="411" t="s">
        <v>304</v>
      </c>
      <c r="L236" s="413" t="str">
        <f t="shared" si="23"/>
        <v>NULL</v>
      </c>
      <c r="M236" s="409" t="s">
        <v>795</v>
      </c>
      <c r="N236" s="409" t="s">
        <v>2150</v>
      </c>
      <c r="O236" s="409" t="s">
        <v>2589</v>
      </c>
      <c r="P236" s="411"/>
      <c r="Q236" s="411"/>
      <c r="R236" s="411"/>
      <c r="S236" s="411"/>
      <c r="T236" s="411"/>
      <c r="U236" s="411"/>
      <c r="V236" s="411"/>
      <c r="W236" s="495" t="str">
        <f t="shared" si="13"/>
        <v xml:space="preserve">   cnDatabase.Execute "IF EXISTS (SELECT *FROM GeneralMaster WHERE Code='*11028' OR Name='06.69X09.61') Print 'Exist' ELSE Insert Into GeneralMaster VALUES ('*11028','06.69X09.61','06.69X09.61','11','0','000001',GetDate(),'NULL',NULL,'N','N','NULL')</v>
      </c>
    </row>
    <row r="237" spans="1:23">
      <c r="A237" s="409" t="s">
        <v>2590</v>
      </c>
      <c r="B237" s="409" t="s">
        <v>1263</v>
      </c>
      <c r="C237" s="409" t="s">
        <v>1263</v>
      </c>
      <c r="D237" s="410">
        <v>11</v>
      </c>
      <c r="E237" s="411">
        <v>0</v>
      </c>
      <c r="F237" s="409" t="s">
        <v>135</v>
      </c>
      <c r="G237" s="412" t="s">
        <v>2070</v>
      </c>
      <c r="H237" s="411" t="s">
        <v>795</v>
      </c>
      <c r="I237" s="411" t="s">
        <v>795</v>
      </c>
      <c r="J237" s="411" t="s">
        <v>304</v>
      </c>
      <c r="K237" s="411" t="s">
        <v>304</v>
      </c>
      <c r="L237" s="413" t="str">
        <f t="shared" si="23"/>
        <v>NULL</v>
      </c>
      <c r="M237" s="409" t="s">
        <v>795</v>
      </c>
      <c r="N237" s="409" t="s">
        <v>2151</v>
      </c>
      <c r="O237" s="409" t="s">
        <v>2590</v>
      </c>
      <c r="P237" s="411"/>
      <c r="Q237" s="411"/>
      <c r="R237" s="411"/>
      <c r="S237" s="411"/>
      <c r="T237" s="411"/>
      <c r="U237" s="411"/>
      <c r="V237" s="411"/>
      <c r="W237" s="495" t="str">
        <f t="shared" si="13"/>
        <v xml:space="preserve">   cnDatabase.Execute "IF EXISTS (SELECT *FROM GeneralMaster WHERE Code='*11029' OR Name='06.75X09.50') Print 'Exist' ELSE Insert Into GeneralMaster VALUES ('*11029','06.75X09.50','06.75X09.50','11','0','000001',GetDate(),'NULL',NULL,'N','N','NULL')</v>
      </c>
    </row>
    <row r="238" spans="1:23">
      <c r="A238" s="409" t="s">
        <v>2591</v>
      </c>
      <c r="B238" s="409" t="s">
        <v>1264</v>
      </c>
      <c r="C238" s="409" t="s">
        <v>1264</v>
      </c>
      <c r="D238" s="410">
        <v>11</v>
      </c>
      <c r="E238" s="411">
        <v>0</v>
      </c>
      <c r="F238" s="409" t="s">
        <v>135</v>
      </c>
      <c r="G238" s="412" t="s">
        <v>2070</v>
      </c>
      <c r="H238" s="411" t="s">
        <v>795</v>
      </c>
      <c r="I238" s="411" t="s">
        <v>795</v>
      </c>
      <c r="J238" s="411" t="s">
        <v>304</v>
      </c>
      <c r="K238" s="411" t="s">
        <v>304</v>
      </c>
      <c r="L238" s="413" t="str">
        <f t="shared" si="23"/>
        <v>NULL</v>
      </c>
      <c r="M238" s="409" t="s">
        <v>795</v>
      </c>
      <c r="N238" s="409" t="s">
        <v>2152</v>
      </c>
      <c r="O238" s="409" t="s">
        <v>2591</v>
      </c>
      <c r="P238" s="411"/>
      <c r="Q238" s="411"/>
      <c r="R238" s="411"/>
      <c r="S238" s="411"/>
      <c r="T238" s="411"/>
      <c r="U238" s="411"/>
      <c r="V238" s="411"/>
      <c r="W238" s="495" t="str">
        <f t="shared" si="13"/>
        <v xml:space="preserve">   cnDatabase.Execute "IF EXISTS (SELECT *FROM GeneralMaster WHERE Code='*11030' OR Name='07.00X07.00') Print 'Exist' ELSE Insert Into GeneralMaster VALUES ('*11030','07.00X07.00','07.00X07.00','11','0','000001',GetDate(),'NULL',NULL,'N','N','NULL')</v>
      </c>
    </row>
    <row r="239" spans="1:23">
      <c r="A239" s="409" t="s">
        <v>2592</v>
      </c>
      <c r="B239" s="409" t="s">
        <v>1265</v>
      </c>
      <c r="C239" s="409" t="s">
        <v>1265</v>
      </c>
      <c r="D239" s="410">
        <v>11</v>
      </c>
      <c r="E239" s="411">
        <v>0</v>
      </c>
      <c r="F239" s="409" t="s">
        <v>135</v>
      </c>
      <c r="G239" s="412" t="s">
        <v>2070</v>
      </c>
      <c r="H239" s="411" t="s">
        <v>795</v>
      </c>
      <c r="I239" s="411" t="s">
        <v>795</v>
      </c>
      <c r="J239" s="411" t="s">
        <v>304</v>
      </c>
      <c r="K239" s="411" t="s">
        <v>304</v>
      </c>
      <c r="L239" s="413" t="str">
        <f t="shared" si="23"/>
        <v>NULL</v>
      </c>
      <c r="M239" s="409" t="s">
        <v>795</v>
      </c>
      <c r="N239" s="409" t="s">
        <v>2153</v>
      </c>
      <c r="O239" s="409" t="s">
        <v>2592</v>
      </c>
      <c r="P239" s="411"/>
      <c r="Q239" s="411"/>
      <c r="R239" s="411"/>
      <c r="S239" s="411"/>
      <c r="T239" s="411"/>
      <c r="U239" s="411"/>
      <c r="V239" s="411"/>
      <c r="W239" s="495" t="str">
        <f t="shared" si="13"/>
        <v xml:space="preserve">   cnDatabase.Execute "IF EXISTS (SELECT *FROM GeneralMaster WHERE Code='*11031' OR Name='07.00X09.00') Print 'Exist' ELSE Insert Into GeneralMaster VALUES ('*11031','07.00X09.00','07.00X09.00','11','0','000001',GetDate(),'NULL',NULL,'N','N','NULL')</v>
      </c>
    </row>
    <row r="240" spans="1:23">
      <c r="A240" s="409" t="s">
        <v>2593</v>
      </c>
      <c r="B240" s="409" t="s">
        <v>1266</v>
      </c>
      <c r="C240" s="409" t="s">
        <v>1266</v>
      </c>
      <c r="D240" s="410">
        <v>11</v>
      </c>
      <c r="E240" s="411">
        <v>0</v>
      </c>
      <c r="F240" s="409" t="s">
        <v>135</v>
      </c>
      <c r="G240" s="412" t="s">
        <v>2070</v>
      </c>
      <c r="H240" s="411" t="s">
        <v>795</v>
      </c>
      <c r="I240" s="411" t="s">
        <v>795</v>
      </c>
      <c r="J240" s="411" t="s">
        <v>304</v>
      </c>
      <c r="K240" s="411" t="s">
        <v>304</v>
      </c>
      <c r="L240" s="413" t="str">
        <f t="shared" si="23"/>
        <v>NULL</v>
      </c>
      <c r="M240" s="409" t="s">
        <v>795</v>
      </c>
      <c r="N240" s="409" t="s">
        <v>2154</v>
      </c>
      <c r="O240" s="409" t="s">
        <v>2593</v>
      </c>
      <c r="P240" s="411"/>
      <c r="Q240" s="411"/>
      <c r="R240" s="411"/>
      <c r="S240" s="411"/>
      <c r="T240" s="411"/>
      <c r="U240" s="411"/>
      <c r="V240" s="411"/>
      <c r="W240" s="495" t="str">
        <f t="shared" ref="W240:W303" si="24">CONCATENATE(W$1,W$2,"'",A240,"' OR Name='",B240,"') Print 'Exist' ELSE ",W$3,"'",A240,"','",B240,"','",C240,"','",D240,"','",E240,"','",F240,"',",G240,",'",H240,"',",I240,",'",J240,"','",K240,"','",L240,"')")</f>
        <v xml:space="preserve">   cnDatabase.Execute "IF EXISTS (SELECT *FROM GeneralMaster WHERE Code='*11032' OR Name='07.00X10.00') Print 'Exist' ELSE Insert Into GeneralMaster VALUES ('*11032','07.00X10.00','07.00X10.00','11','0','000001',GetDate(),'NULL',NULL,'N','N','NULL')</v>
      </c>
    </row>
    <row r="241" spans="1:23">
      <c r="A241" s="409" t="s">
        <v>2594</v>
      </c>
      <c r="B241" s="409" t="s">
        <v>1267</v>
      </c>
      <c r="C241" s="409" t="s">
        <v>1267</v>
      </c>
      <c r="D241" s="410">
        <v>11</v>
      </c>
      <c r="E241" s="411">
        <v>0</v>
      </c>
      <c r="F241" s="409" t="s">
        <v>135</v>
      </c>
      <c r="G241" s="412" t="s">
        <v>2070</v>
      </c>
      <c r="H241" s="411" t="s">
        <v>795</v>
      </c>
      <c r="I241" s="411" t="s">
        <v>795</v>
      </c>
      <c r="J241" s="411" t="s">
        <v>304</v>
      </c>
      <c r="K241" s="411" t="s">
        <v>304</v>
      </c>
      <c r="L241" s="413" t="str">
        <f t="shared" si="23"/>
        <v>NULL</v>
      </c>
      <c r="M241" s="409" t="s">
        <v>795</v>
      </c>
      <c r="N241" s="409" t="s">
        <v>2155</v>
      </c>
      <c r="O241" s="409" t="s">
        <v>2594</v>
      </c>
      <c r="P241" s="411"/>
      <c r="Q241" s="411"/>
      <c r="R241" s="411"/>
      <c r="S241" s="411"/>
      <c r="T241" s="411"/>
      <c r="U241" s="411"/>
      <c r="V241" s="411"/>
      <c r="W241" s="495" t="str">
        <f t="shared" si="24"/>
        <v xml:space="preserve">   cnDatabase.Execute "IF EXISTS (SELECT *FROM GeneralMaster WHERE Code='*11033' OR Name='07.25X09.50') Print 'Exist' ELSE Insert Into GeneralMaster VALUES ('*11033','07.25X09.50','07.25X09.50','11','0','000001',GetDate(),'NULL',NULL,'N','N','NULL')</v>
      </c>
    </row>
    <row r="242" spans="1:23">
      <c r="A242" s="409" t="s">
        <v>2595</v>
      </c>
      <c r="B242" s="409" t="s">
        <v>1268</v>
      </c>
      <c r="C242" s="409" t="s">
        <v>1268</v>
      </c>
      <c r="D242" s="410">
        <v>11</v>
      </c>
      <c r="E242" s="411">
        <v>0</v>
      </c>
      <c r="F242" s="409" t="s">
        <v>135</v>
      </c>
      <c r="G242" s="412" t="s">
        <v>2070</v>
      </c>
      <c r="H242" s="411" t="s">
        <v>795</v>
      </c>
      <c r="I242" s="411" t="s">
        <v>795</v>
      </c>
      <c r="J242" s="411" t="s">
        <v>304</v>
      </c>
      <c r="K242" s="411" t="s">
        <v>304</v>
      </c>
      <c r="L242" s="413" t="str">
        <f t="shared" si="23"/>
        <v>NULL</v>
      </c>
      <c r="M242" s="409" t="s">
        <v>795</v>
      </c>
      <c r="N242" s="409" t="s">
        <v>2156</v>
      </c>
      <c r="O242" s="409" t="s">
        <v>2595</v>
      </c>
      <c r="P242" s="411"/>
      <c r="Q242" s="411"/>
      <c r="R242" s="411"/>
      <c r="S242" s="411"/>
      <c r="T242" s="411"/>
      <c r="U242" s="411"/>
      <c r="V242" s="411"/>
      <c r="W242" s="495" t="str">
        <f t="shared" si="24"/>
        <v xml:space="preserve">   cnDatabase.Execute "IF EXISTS (SELECT *FROM GeneralMaster WHERE Code='*11034' OR Name='07.44X09.69') Print 'Exist' ELSE Insert Into GeneralMaster VALUES ('*11034','07.44X09.69','07.44X09.69','11','0','000001',GetDate(),'NULL',NULL,'N','N','NULL')</v>
      </c>
    </row>
    <row r="243" spans="1:23">
      <c r="A243" s="409" t="s">
        <v>2596</v>
      </c>
      <c r="B243" s="409" t="s">
        <v>1269</v>
      </c>
      <c r="C243" s="409" t="s">
        <v>1269</v>
      </c>
      <c r="D243" s="410">
        <v>11</v>
      </c>
      <c r="E243" s="411">
        <v>0</v>
      </c>
      <c r="F243" s="409" t="s">
        <v>135</v>
      </c>
      <c r="G243" s="412" t="s">
        <v>2070</v>
      </c>
      <c r="H243" s="411" t="s">
        <v>795</v>
      </c>
      <c r="I243" s="411" t="s">
        <v>795</v>
      </c>
      <c r="J243" s="411" t="s">
        <v>304</v>
      </c>
      <c r="K243" s="411" t="s">
        <v>304</v>
      </c>
      <c r="L243" s="413" t="str">
        <f t="shared" si="23"/>
        <v>NULL</v>
      </c>
      <c r="M243" s="409" t="s">
        <v>795</v>
      </c>
      <c r="N243" s="409" t="s">
        <v>2157</v>
      </c>
      <c r="O243" s="409" t="s">
        <v>2596</v>
      </c>
      <c r="P243" s="411"/>
      <c r="Q243" s="411"/>
      <c r="R243" s="411"/>
      <c r="S243" s="411"/>
      <c r="T243" s="411"/>
      <c r="U243" s="411"/>
      <c r="V243" s="411"/>
      <c r="W243" s="495" t="str">
        <f t="shared" si="24"/>
        <v xml:space="preserve">   cnDatabase.Execute "IF EXISTS (SELECT *FROM GeneralMaster WHERE Code='*11035' OR Name='07.50X07.50') Print 'Exist' ELSE Insert Into GeneralMaster VALUES ('*11035','07.50X07.50','07.50X07.50','11','0','000001',GetDate(),'NULL',NULL,'N','N','NULL')</v>
      </c>
    </row>
    <row r="244" spans="1:23">
      <c r="A244" s="409" t="s">
        <v>2597</v>
      </c>
      <c r="B244" s="409" t="s">
        <v>1270</v>
      </c>
      <c r="C244" s="409" t="s">
        <v>1270</v>
      </c>
      <c r="D244" s="410">
        <v>11</v>
      </c>
      <c r="E244" s="411">
        <v>0</v>
      </c>
      <c r="F244" s="409" t="s">
        <v>135</v>
      </c>
      <c r="G244" s="412" t="s">
        <v>2070</v>
      </c>
      <c r="H244" s="411" t="s">
        <v>795</v>
      </c>
      <c r="I244" s="411" t="s">
        <v>795</v>
      </c>
      <c r="J244" s="411" t="s">
        <v>304</v>
      </c>
      <c r="K244" s="411" t="s">
        <v>304</v>
      </c>
      <c r="L244" s="413" t="str">
        <f t="shared" si="23"/>
        <v>NULL</v>
      </c>
      <c r="M244" s="409" t="s">
        <v>795</v>
      </c>
      <c r="N244" s="409" t="s">
        <v>2158</v>
      </c>
      <c r="O244" s="409" t="s">
        <v>2597</v>
      </c>
      <c r="P244" s="411"/>
      <c r="Q244" s="411"/>
      <c r="R244" s="411"/>
      <c r="S244" s="411"/>
      <c r="T244" s="411"/>
      <c r="U244" s="411"/>
      <c r="V244" s="411"/>
      <c r="W244" s="495" t="str">
        <f t="shared" si="24"/>
        <v xml:space="preserve">   cnDatabase.Execute "IF EXISTS (SELECT *FROM GeneralMaster WHERE Code='*11036' OR Name='07.50X09.25') Print 'Exist' ELSE Insert Into GeneralMaster VALUES ('*11036','07.50X09.25','07.50X09.25','11','0','000001',GetDate(),'NULL',NULL,'N','N','NULL')</v>
      </c>
    </row>
    <row r="245" spans="1:23">
      <c r="A245" s="409" t="s">
        <v>2598</v>
      </c>
      <c r="B245" s="409" t="s">
        <v>1271</v>
      </c>
      <c r="C245" s="409" t="s">
        <v>1271</v>
      </c>
      <c r="D245" s="410">
        <v>11</v>
      </c>
      <c r="E245" s="411">
        <v>0</v>
      </c>
      <c r="F245" s="409" t="s">
        <v>135</v>
      </c>
      <c r="G245" s="412" t="s">
        <v>2070</v>
      </c>
      <c r="H245" s="411" t="s">
        <v>795</v>
      </c>
      <c r="I245" s="411" t="s">
        <v>795</v>
      </c>
      <c r="J245" s="411" t="s">
        <v>304</v>
      </c>
      <c r="K245" s="411" t="s">
        <v>304</v>
      </c>
      <c r="L245" s="413" t="str">
        <f t="shared" si="23"/>
        <v>NULL</v>
      </c>
      <c r="M245" s="409" t="s">
        <v>795</v>
      </c>
      <c r="N245" s="409" t="s">
        <v>2159</v>
      </c>
      <c r="O245" s="409" t="s">
        <v>2598</v>
      </c>
      <c r="P245" s="411"/>
      <c r="Q245" s="411"/>
      <c r="R245" s="411"/>
      <c r="S245" s="411"/>
      <c r="T245" s="411"/>
      <c r="U245" s="411"/>
      <c r="V245" s="411"/>
      <c r="W245" s="495" t="str">
        <f t="shared" si="24"/>
        <v xml:space="preserve">   cnDatabase.Execute "IF EXISTS (SELECT *FROM GeneralMaster WHERE Code='*11037' OR Name='07.50X09.50') Print 'Exist' ELSE Insert Into GeneralMaster VALUES ('*11037','07.50X09.50','07.50X09.50','11','0','000001',GetDate(),'NULL',NULL,'N','N','NULL')</v>
      </c>
    </row>
    <row r="246" spans="1:23">
      <c r="A246" s="409" t="s">
        <v>2599</v>
      </c>
      <c r="B246" s="409" t="s">
        <v>1272</v>
      </c>
      <c r="C246" s="409" t="s">
        <v>1272</v>
      </c>
      <c r="D246" s="410">
        <v>11</v>
      </c>
      <c r="E246" s="411">
        <v>0</v>
      </c>
      <c r="F246" s="409" t="s">
        <v>135</v>
      </c>
      <c r="G246" s="412" t="s">
        <v>2070</v>
      </c>
      <c r="H246" s="411" t="s">
        <v>795</v>
      </c>
      <c r="I246" s="411" t="s">
        <v>795</v>
      </c>
      <c r="J246" s="411" t="s">
        <v>304</v>
      </c>
      <c r="K246" s="411" t="s">
        <v>304</v>
      </c>
      <c r="L246" s="413" t="str">
        <f t="shared" si="23"/>
        <v>NULL</v>
      </c>
      <c r="M246" s="409" t="s">
        <v>795</v>
      </c>
      <c r="N246" s="409" t="s">
        <v>2160</v>
      </c>
      <c r="O246" s="409" t="s">
        <v>2599</v>
      </c>
      <c r="P246" s="411"/>
      <c r="Q246" s="411"/>
      <c r="R246" s="411"/>
      <c r="S246" s="411"/>
      <c r="T246" s="411"/>
      <c r="U246" s="411"/>
      <c r="V246" s="411"/>
      <c r="W246" s="495" t="str">
        <f t="shared" si="24"/>
        <v xml:space="preserve">   cnDatabase.Execute "IF EXISTS (SELECT *FROM GeneralMaster WHERE Code='*11038' OR Name='07.75X10.50') Print 'Exist' ELSE Insert Into GeneralMaster VALUES ('*11038','07.75X10.50','07.75X10.50','11','0','000001',GetDate(),'NULL',NULL,'N','N','NULL')</v>
      </c>
    </row>
    <row r="247" spans="1:23">
      <c r="A247" s="409" t="s">
        <v>2600</v>
      </c>
      <c r="B247" s="409" t="s">
        <v>1273</v>
      </c>
      <c r="C247" s="409" t="s">
        <v>1273</v>
      </c>
      <c r="D247" s="410">
        <v>11</v>
      </c>
      <c r="E247" s="411">
        <v>0</v>
      </c>
      <c r="F247" s="409" t="s">
        <v>135</v>
      </c>
      <c r="G247" s="412" t="s">
        <v>2070</v>
      </c>
      <c r="H247" s="411" t="s">
        <v>795</v>
      </c>
      <c r="I247" s="411" t="s">
        <v>795</v>
      </c>
      <c r="J247" s="411" t="s">
        <v>304</v>
      </c>
      <c r="K247" s="411" t="s">
        <v>304</v>
      </c>
      <c r="L247" s="413" t="str">
        <f t="shared" si="23"/>
        <v>NULL</v>
      </c>
      <c r="M247" s="409" t="s">
        <v>795</v>
      </c>
      <c r="N247" s="409" t="s">
        <v>2161</v>
      </c>
      <c r="O247" s="409" t="s">
        <v>2600</v>
      </c>
      <c r="P247" s="411"/>
      <c r="Q247" s="411"/>
      <c r="R247" s="411"/>
      <c r="S247" s="411"/>
      <c r="T247" s="411"/>
      <c r="U247" s="411"/>
      <c r="V247" s="411"/>
      <c r="W247" s="495" t="str">
        <f t="shared" si="24"/>
        <v xml:space="preserve">   cnDatabase.Execute "IF EXISTS (SELECT *FROM GeneralMaster WHERE Code='*11039' OR Name='08.00X08.00') Print 'Exist' ELSE Insert Into GeneralMaster VALUES ('*11039','08.00X08.00','08.00X08.00','11','0','000001',GetDate(),'NULL',NULL,'N','N','NULL')</v>
      </c>
    </row>
    <row r="248" spans="1:23">
      <c r="A248" s="409" t="s">
        <v>2601</v>
      </c>
      <c r="B248" s="409" t="s">
        <v>1274</v>
      </c>
      <c r="C248" s="409" t="s">
        <v>1274</v>
      </c>
      <c r="D248" s="410">
        <v>11</v>
      </c>
      <c r="E248" s="411">
        <v>0</v>
      </c>
      <c r="F248" s="409" t="s">
        <v>135</v>
      </c>
      <c r="G248" s="412" t="s">
        <v>2070</v>
      </c>
      <c r="H248" s="411" t="s">
        <v>795</v>
      </c>
      <c r="I248" s="411" t="s">
        <v>795</v>
      </c>
      <c r="J248" s="411" t="s">
        <v>304</v>
      </c>
      <c r="K248" s="411" t="s">
        <v>304</v>
      </c>
      <c r="L248" s="413" t="str">
        <f t="shared" si="23"/>
        <v>NULL</v>
      </c>
      <c r="M248" s="409" t="s">
        <v>795</v>
      </c>
      <c r="N248" s="409" t="s">
        <v>2162</v>
      </c>
      <c r="O248" s="409" t="s">
        <v>2601</v>
      </c>
      <c r="P248" s="411"/>
      <c r="Q248" s="411"/>
      <c r="R248" s="411"/>
      <c r="S248" s="411"/>
      <c r="T248" s="411"/>
      <c r="U248" s="411"/>
      <c r="V248" s="411"/>
      <c r="W248" s="495" t="str">
        <f t="shared" si="24"/>
        <v xml:space="preserve">   cnDatabase.Execute "IF EXISTS (SELECT *FROM GeneralMaster WHERE Code='*11040' OR Name='08.00X10.00') Print 'Exist' ELSE Insert Into GeneralMaster VALUES ('*11040','08.00X10.00','08.00X10.00','11','0','000001',GetDate(),'NULL',NULL,'N','N','NULL')</v>
      </c>
    </row>
    <row r="249" spans="1:23">
      <c r="A249" s="409" t="s">
        <v>2602</v>
      </c>
      <c r="B249" s="409" t="s">
        <v>1275</v>
      </c>
      <c r="C249" s="409" t="s">
        <v>1275</v>
      </c>
      <c r="D249" s="410">
        <v>11</v>
      </c>
      <c r="E249" s="411">
        <v>0</v>
      </c>
      <c r="F249" s="409" t="s">
        <v>135</v>
      </c>
      <c r="G249" s="412" t="s">
        <v>2070</v>
      </c>
      <c r="H249" s="411" t="s">
        <v>795</v>
      </c>
      <c r="I249" s="411" t="s">
        <v>795</v>
      </c>
      <c r="J249" s="411" t="s">
        <v>304</v>
      </c>
      <c r="K249" s="411" t="s">
        <v>304</v>
      </c>
      <c r="L249" s="413" t="str">
        <f t="shared" si="23"/>
        <v>NULL</v>
      </c>
      <c r="M249" s="409" t="s">
        <v>795</v>
      </c>
      <c r="N249" s="409" t="s">
        <v>2163</v>
      </c>
      <c r="O249" s="409" t="s">
        <v>2602</v>
      </c>
      <c r="P249" s="411"/>
      <c r="Q249" s="411"/>
      <c r="R249" s="411"/>
      <c r="S249" s="411"/>
      <c r="T249" s="411"/>
      <c r="U249" s="411"/>
      <c r="V249" s="411"/>
      <c r="W249" s="495" t="str">
        <f t="shared" si="24"/>
        <v xml:space="preserve">   cnDatabase.Execute "IF EXISTS (SELECT *FROM GeneralMaster WHERE Code='*11041' OR Name='08.00X10.88') Print 'Exist' ELSE Insert Into GeneralMaster VALUES ('*11041','08.00X10.88','08.00X10.88','11','0','000001',GetDate(),'NULL',NULL,'N','N','NULL')</v>
      </c>
    </row>
    <row r="250" spans="1:23">
      <c r="A250" s="409" t="s">
        <v>2603</v>
      </c>
      <c r="B250" s="409" t="s">
        <v>1276</v>
      </c>
      <c r="C250" s="409" t="s">
        <v>1276</v>
      </c>
      <c r="D250" s="410">
        <v>11</v>
      </c>
      <c r="E250" s="411">
        <v>0</v>
      </c>
      <c r="F250" s="409" t="s">
        <v>135</v>
      </c>
      <c r="G250" s="412" t="s">
        <v>2070</v>
      </c>
      <c r="H250" s="411" t="s">
        <v>795</v>
      </c>
      <c r="I250" s="411" t="s">
        <v>795</v>
      </c>
      <c r="J250" s="411" t="s">
        <v>304</v>
      </c>
      <c r="K250" s="411" t="s">
        <v>304</v>
      </c>
      <c r="L250" s="413" t="str">
        <f t="shared" si="23"/>
        <v>NULL</v>
      </c>
      <c r="M250" s="409" t="s">
        <v>795</v>
      </c>
      <c r="N250" s="409" t="s">
        <v>2164</v>
      </c>
      <c r="O250" s="409" t="s">
        <v>2603</v>
      </c>
      <c r="P250" s="411"/>
      <c r="Q250" s="411"/>
      <c r="R250" s="411"/>
      <c r="S250" s="411"/>
      <c r="T250" s="411"/>
      <c r="U250" s="411"/>
      <c r="V250" s="411"/>
      <c r="W250" s="495" t="str">
        <f t="shared" si="24"/>
        <v xml:space="preserve">   cnDatabase.Execute "IF EXISTS (SELECT *FROM GeneralMaster WHERE Code='*11042' OR Name='08.00X11.25') Print 'Exist' ELSE Insert Into GeneralMaster VALUES ('*11042','08.00X11.25','08.00X11.25','11','0','000001',GetDate(),'NULL',NULL,'N','N','NULL')</v>
      </c>
    </row>
    <row r="251" spans="1:23">
      <c r="A251" s="409" t="s">
        <v>2604</v>
      </c>
      <c r="B251" s="409" t="s">
        <v>1277</v>
      </c>
      <c r="C251" s="409" t="s">
        <v>1277</v>
      </c>
      <c r="D251" s="410">
        <v>11</v>
      </c>
      <c r="E251" s="411">
        <v>0</v>
      </c>
      <c r="F251" s="409" t="s">
        <v>135</v>
      </c>
      <c r="G251" s="412" t="s">
        <v>2070</v>
      </c>
      <c r="H251" s="411" t="s">
        <v>795</v>
      </c>
      <c r="I251" s="411" t="s">
        <v>795</v>
      </c>
      <c r="J251" s="411" t="s">
        <v>304</v>
      </c>
      <c r="K251" s="411" t="s">
        <v>304</v>
      </c>
      <c r="L251" s="413" t="str">
        <f t="shared" si="23"/>
        <v>NULL</v>
      </c>
      <c r="M251" s="409" t="s">
        <v>795</v>
      </c>
      <c r="N251" s="409" t="s">
        <v>2165</v>
      </c>
      <c r="O251" s="409" t="s">
        <v>2604</v>
      </c>
      <c r="P251" s="411"/>
      <c r="Q251" s="411"/>
      <c r="R251" s="411"/>
      <c r="S251" s="411"/>
      <c r="T251" s="411"/>
      <c r="U251" s="411"/>
      <c r="V251" s="411"/>
      <c r="W251" s="495" t="str">
        <f t="shared" si="24"/>
        <v xml:space="preserve">   cnDatabase.Execute "IF EXISTS (SELECT *FROM GeneralMaster WHERE Code='*11043' OR Name='08.25X08.25') Print 'Exist' ELSE Insert Into GeneralMaster VALUES ('*11043','08.25X08.25','08.25X08.25','11','0','000001',GetDate(),'NULL',NULL,'N','N','NULL')</v>
      </c>
    </row>
    <row r="252" spans="1:23">
      <c r="A252" s="409" t="s">
        <v>2605</v>
      </c>
      <c r="B252" s="409" t="s">
        <v>1278</v>
      </c>
      <c r="C252" s="409" t="s">
        <v>1278</v>
      </c>
      <c r="D252" s="410">
        <v>11</v>
      </c>
      <c r="E252" s="411">
        <v>0</v>
      </c>
      <c r="F252" s="409" t="s">
        <v>135</v>
      </c>
      <c r="G252" s="412" t="s">
        <v>2070</v>
      </c>
      <c r="H252" s="411" t="s">
        <v>795</v>
      </c>
      <c r="I252" s="411" t="s">
        <v>795</v>
      </c>
      <c r="J252" s="411" t="s">
        <v>304</v>
      </c>
      <c r="K252" s="411" t="s">
        <v>304</v>
      </c>
      <c r="L252" s="413" t="str">
        <f t="shared" si="23"/>
        <v>NULL</v>
      </c>
      <c r="M252" s="409" t="s">
        <v>795</v>
      </c>
      <c r="N252" s="409" t="s">
        <v>2166</v>
      </c>
      <c r="O252" s="409" t="s">
        <v>2605</v>
      </c>
      <c r="P252" s="411"/>
      <c r="Q252" s="411"/>
      <c r="R252" s="411"/>
      <c r="S252" s="411"/>
      <c r="T252" s="411"/>
      <c r="U252" s="411"/>
      <c r="V252" s="411"/>
      <c r="W252" s="495" t="str">
        <f t="shared" si="24"/>
        <v xml:space="preserve">   cnDatabase.Execute "IF EXISTS (SELECT *FROM GeneralMaster WHERE Code='*11044' OR Name='08.25X11.00') Print 'Exist' ELSE Insert Into GeneralMaster VALUES ('*11044','08.25X11.00','08.25X11.00','11','0','000001',GetDate(),'NULL',NULL,'N','N','NULL')</v>
      </c>
    </row>
    <row r="253" spans="1:23">
      <c r="A253" s="409" t="s">
        <v>2606</v>
      </c>
      <c r="B253" s="409" t="s">
        <v>1279</v>
      </c>
      <c r="C253" s="409" t="s">
        <v>1279</v>
      </c>
      <c r="D253" s="410">
        <v>11</v>
      </c>
      <c r="E253" s="411">
        <v>0</v>
      </c>
      <c r="F253" s="409" t="s">
        <v>135</v>
      </c>
      <c r="G253" s="412" t="s">
        <v>2070</v>
      </c>
      <c r="H253" s="411" t="s">
        <v>795</v>
      </c>
      <c r="I253" s="411" t="s">
        <v>795</v>
      </c>
      <c r="J253" s="411" t="s">
        <v>304</v>
      </c>
      <c r="K253" s="411" t="s">
        <v>304</v>
      </c>
      <c r="L253" s="413" t="str">
        <f t="shared" si="23"/>
        <v>NULL</v>
      </c>
      <c r="M253" s="409" t="s">
        <v>795</v>
      </c>
      <c r="N253" s="409" t="s">
        <v>2167</v>
      </c>
      <c r="O253" s="409" t="s">
        <v>2606</v>
      </c>
      <c r="P253" s="411"/>
      <c r="Q253" s="411"/>
      <c r="R253" s="411"/>
      <c r="S253" s="411"/>
      <c r="T253" s="411"/>
      <c r="U253" s="411"/>
      <c r="V253" s="411"/>
      <c r="W253" s="495" t="str">
        <f t="shared" si="24"/>
        <v xml:space="preserve">   cnDatabase.Execute "IF EXISTS (SELECT *FROM GeneralMaster WHERE Code='*11045' OR Name='08.27X11.69') Print 'Exist' ELSE Insert Into GeneralMaster VALUES ('*11045','08.27X11.69','08.27X11.69','11','0','000001',GetDate(),'NULL',NULL,'N','N','NULL')</v>
      </c>
    </row>
    <row r="254" spans="1:23">
      <c r="A254" s="409" t="s">
        <v>2607</v>
      </c>
      <c r="B254" s="409" t="s">
        <v>1280</v>
      </c>
      <c r="C254" s="409" t="s">
        <v>1280</v>
      </c>
      <c r="D254" s="410">
        <v>11</v>
      </c>
      <c r="E254" s="411">
        <v>0</v>
      </c>
      <c r="F254" s="409" t="s">
        <v>135</v>
      </c>
      <c r="G254" s="412" t="s">
        <v>2070</v>
      </c>
      <c r="H254" s="411" t="s">
        <v>795</v>
      </c>
      <c r="I254" s="411" t="s">
        <v>795</v>
      </c>
      <c r="J254" s="411" t="s">
        <v>304</v>
      </c>
      <c r="K254" s="411" t="s">
        <v>304</v>
      </c>
      <c r="L254" s="413" t="str">
        <f t="shared" si="23"/>
        <v>NULL</v>
      </c>
      <c r="M254" s="409" t="s">
        <v>795</v>
      </c>
      <c r="N254" s="409" t="s">
        <v>2168</v>
      </c>
      <c r="O254" s="409" t="s">
        <v>2607</v>
      </c>
      <c r="P254" s="411"/>
      <c r="Q254" s="411"/>
      <c r="R254" s="411"/>
      <c r="S254" s="411"/>
      <c r="T254" s="411"/>
      <c r="U254" s="411"/>
      <c r="V254" s="411"/>
      <c r="W254" s="495" t="str">
        <f t="shared" si="24"/>
        <v xml:space="preserve">   cnDatabase.Execute "IF EXISTS (SELECT *FROM GeneralMaster WHERE Code='*11046' OR Name='08.50X08.50') Print 'Exist' ELSE Insert Into GeneralMaster VALUES ('*11046','08.50X08.50','08.50X08.50','11','0','000001',GetDate(),'NULL',NULL,'N','N','NULL')</v>
      </c>
    </row>
    <row r="255" spans="1:23">
      <c r="A255" s="409" t="s">
        <v>2608</v>
      </c>
      <c r="B255" s="409" t="s">
        <v>1281</v>
      </c>
      <c r="C255" s="409" t="s">
        <v>1281</v>
      </c>
      <c r="D255" s="410">
        <v>11</v>
      </c>
      <c r="E255" s="411">
        <v>0</v>
      </c>
      <c r="F255" s="409" t="s">
        <v>135</v>
      </c>
      <c r="G255" s="412" t="s">
        <v>2070</v>
      </c>
      <c r="H255" s="411" t="s">
        <v>795</v>
      </c>
      <c r="I255" s="411" t="s">
        <v>795</v>
      </c>
      <c r="J255" s="411" t="s">
        <v>304</v>
      </c>
      <c r="K255" s="411" t="s">
        <v>304</v>
      </c>
      <c r="L255" s="413" t="str">
        <f t="shared" si="23"/>
        <v>NULL</v>
      </c>
      <c r="M255" s="409" t="s">
        <v>795</v>
      </c>
      <c r="N255" s="409" t="s">
        <v>2169</v>
      </c>
      <c r="O255" s="409" t="s">
        <v>2608</v>
      </c>
      <c r="P255" s="411"/>
      <c r="Q255" s="411"/>
      <c r="R255" s="411"/>
      <c r="S255" s="411"/>
      <c r="T255" s="411"/>
      <c r="U255" s="411"/>
      <c r="V255" s="411"/>
      <c r="W255" s="495" t="str">
        <f t="shared" si="24"/>
        <v xml:space="preserve">   cnDatabase.Execute "IF EXISTS (SELECT *FROM GeneralMaster WHERE Code='*11047' OR Name='08.50X09.00') Print 'Exist' ELSE Insert Into GeneralMaster VALUES ('*11047','08.50X09.00','08.50X09.00','11','0','000001',GetDate(),'NULL',NULL,'N','N','NULL')</v>
      </c>
    </row>
    <row r="256" spans="1:23">
      <c r="A256" s="409" t="s">
        <v>2609</v>
      </c>
      <c r="B256" s="409" t="s">
        <v>1282</v>
      </c>
      <c r="C256" s="409" t="s">
        <v>1282</v>
      </c>
      <c r="D256" s="410">
        <v>11</v>
      </c>
      <c r="E256" s="411">
        <v>0</v>
      </c>
      <c r="F256" s="409" t="s">
        <v>135</v>
      </c>
      <c r="G256" s="412" t="s">
        <v>2070</v>
      </c>
      <c r="H256" s="411" t="s">
        <v>795</v>
      </c>
      <c r="I256" s="411" t="s">
        <v>795</v>
      </c>
      <c r="J256" s="411" t="s">
        <v>304</v>
      </c>
      <c r="K256" s="411" t="s">
        <v>304</v>
      </c>
      <c r="L256" s="413" t="str">
        <f t="shared" si="23"/>
        <v>NULL</v>
      </c>
      <c r="M256" s="409" t="s">
        <v>795</v>
      </c>
      <c r="N256" s="409" t="s">
        <v>2170</v>
      </c>
      <c r="O256" s="409" t="s">
        <v>2609</v>
      </c>
      <c r="P256" s="411"/>
      <c r="Q256" s="411"/>
      <c r="R256" s="411"/>
      <c r="S256" s="411"/>
      <c r="T256" s="411"/>
      <c r="U256" s="411"/>
      <c r="V256" s="411"/>
      <c r="W256" s="495" t="str">
        <f t="shared" si="24"/>
        <v xml:space="preserve">   cnDatabase.Execute "IF EXISTS (SELECT *FROM GeneralMaster WHERE Code='*11048' OR Name='08.50X11.00') Print 'Exist' ELSE Insert Into GeneralMaster VALUES ('*11048','08.50X11.00','08.50X11.00','11','0','000001',GetDate(),'NULL',NULL,'N','N','NULL')</v>
      </c>
    </row>
    <row r="257" spans="1:23">
      <c r="A257" s="409" t="s">
        <v>2610</v>
      </c>
      <c r="B257" s="409" t="s">
        <v>1283</v>
      </c>
      <c r="C257" s="409" t="s">
        <v>1283</v>
      </c>
      <c r="D257" s="410">
        <v>11</v>
      </c>
      <c r="E257" s="411">
        <v>0</v>
      </c>
      <c r="F257" s="409" t="s">
        <v>135</v>
      </c>
      <c r="G257" s="412" t="s">
        <v>2070</v>
      </c>
      <c r="H257" s="411" t="s">
        <v>795</v>
      </c>
      <c r="I257" s="411" t="s">
        <v>795</v>
      </c>
      <c r="J257" s="411" t="s">
        <v>304</v>
      </c>
      <c r="K257" s="411" t="s">
        <v>304</v>
      </c>
      <c r="L257" s="413" t="str">
        <f t="shared" si="23"/>
        <v>NULL</v>
      </c>
      <c r="M257" s="409" t="s">
        <v>795</v>
      </c>
      <c r="N257" s="409" t="s">
        <v>2171</v>
      </c>
      <c r="O257" s="409" t="s">
        <v>2610</v>
      </c>
      <c r="P257" s="411"/>
      <c r="Q257" s="411"/>
      <c r="R257" s="411"/>
      <c r="S257" s="411"/>
      <c r="T257" s="411"/>
      <c r="U257" s="411"/>
      <c r="V257" s="411"/>
      <c r="W257" s="495" t="str">
        <f t="shared" si="24"/>
        <v xml:space="preserve">   cnDatabase.Execute "IF EXISTS (SELECT *FROM GeneralMaster WHERE Code='*11049' OR Name='09.00X07.00') Print 'Exist' ELSE Insert Into GeneralMaster VALUES ('*11049','09.00X07.00','09.00X07.00','11','0','000001',GetDate(),'NULL',NULL,'N','N','NULL')</v>
      </c>
    </row>
    <row r="258" spans="1:23">
      <c r="A258" s="409" t="s">
        <v>2611</v>
      </c>
      <c r="B258" s="409" t="s">
        <v>1284</v>
      </c>
      <c r="C258" s="409" t="s">
        <v>1284</v>
      </c>
      <c r="D258" s="410">
        <v>11</v>
      </c>
      <c r="E258" s="411">
        <v>0</v>
      </c>
      <c r="F258" s="409" t="s">
        <v>135</v>
      </c>
      <c r="G258" s="412" t="s">
        <v>2070</v>
      </c>
      <c r="H258" s="411" t="s">
        <v>795</v>
      </c>
      <c r="I258" s="411" t="s">
        <v>795</v>
      </c>
      <c r="J258" s="411" t="s">
        <v>304</v>
      </c>
      <c r="K258" s="411" t="s">
        <v>304</v>
      </c>
      <c r="L258" s="413" t="str">
        <f t="shared" si="23"/>
        <v>NULL</v>
      </c>
      <c r="M258" s="409" t="s">
        <v>795</v>
      </c>
      <c r="N258" s="409" t="s">
        <v>2172</v>
      </c>
      <c r="O258" s="409" t="s">
        <v>2611</v>
      </c>
      <c r="P258" s="411"/>
      <c r="Q258" s="411"/>
      <c r="R258" s="411"/>
      <c r="S258" s="411"/>
      <c r="T258" s="411"/>
      <c r="U258" s="411"/>
      <c r="V258" s="411"/>
      <c r="W258" s="495" t="str">
        <f t="shared" si="24"/>
        <v xml:space="preserve">   cnDatabase.Execute "IF EXISTS (SELECT *FROM GeneralMaster WHERE Code='*11050' OR Name='09.00X12.00') Print 'Exist' ELSE Insert Into GeneralMaster VALUES ('*11050','09.00X12.00','09.00X12.00','11','0','000001',GetDate(),'NULL',NULL,'N','N','NULL')</v>
      </c>
    </row>
    <row r="259" spans="1:23">
      <c r="A259" s="409" t="s">
        <v>2612</v>
      </c>
      <c r="B259" s="409" t="s">
        <v>1285</v>
      </c>
      <c r="C259" s="409" t="s">
        <v>1285</v>
      </c>
      <c r="D259" s="410">
        <v>11</v>
      </c>
      <c r="E259" s="411">
        <v>0</v>
      </c>
      <c r="F259" s="409" t="s">
        <v>135</v>
      </c>
      <c r="G259" s="412" t="s">
        <v>2070</v>
      </c>
      <c r="H259" s="411" t="s">
        <v>795</v>
      </c>
      <c r="I259" s="411" t="s">
        <v>795</v>
      </c>
      <c r="J259" s="411" t="s">
        <v>304</v>
      </c>
      <c r="K259" s="411" t="s">
        <v>304</v>
      </c>
      <c r="L259" s="413" t="str">
        <f t="shared" si="23"/>
        <v>NULL</v>
      </c>
      <c r="M259" s="409" t="s">
        <v>795</v>
      </c>
      <c r="N259" s="409" t="s">
        <v>2173</v>
      </c>
      <c r="O259" s="409" t="s">
        <v>2612</v>
      </c>
      <c r="P259" s="411"/>
      <c r="Q259" s="411"/>
      <c r="R259" s="411"/>
      <c r="S259" s="411"/>
      <c r="T259" s="411"/>
      <c r="U259" s="411"/>
      <c r="V259" s="411"/>
      <c r="W259" s="495" t="str">
        <f t="shared" si="24"/>
        <v xml:space="preserve">   cnDatabase.Execute "IF EXISTS (SELECT *FROM GeneralMaster WHERE Code='*11051' OR Name='10.00X10.00') Print 'Exist' ELSE Insert Into GeneralMaster VALUES ('*11051','10.00X10.00','10.00X10.00','11','0','000001',GetDate(),'NULL',NULL,'N','N','NULL')</v>
      </c>
    </row>
    <row r="260" spans="1:23">
      <c r="A260" s="409" t="s">
        <v>2613</v>
      </c>
      <c r="B260" s="409" t="s">
        <v>1286</v>
      </c>
      <c r="C260" s="409" t="s">
        <v>1286</v>
      </c>
      <c r="D260" s="410">
        <v>11</v>
      </c>
      <c r="E260" s="411">
        <v>0</v>
      </c>
      <c r="F260" s="409" t="s">
        <v>135</v>
      </c>
      <c r="G260" s="412" t="s">
        <v>2070</v>
      </c>
      <c r="H260" s="411" t="s">
        <v>795</v>
      </c>
      <c r="I260" s="411" t="s">
        <v>795</v>
      </c>
      <c r="J260" s="411" t="s">
        <v>304</v>
      </c>
      <c r="K260" s="411" t="s">
        <v>304</v>
      </c>
      <c r="L260" s="413" t="str">
        <f t="shared" si="23"/>
        <v>NULL</v>
      </c>
      <c r="M260" s="409" t="s">
        <v>795</v>
      </c>
      <c r="N260" s="409" t="s">
        <v>2174</v>
      </c>
      <c r="O260" s="409" t="s">
        <v>2613</v>
      </c>
      <c r="P260" s="411"/>
      <c r="Q260" s="411"/>
      <c r="R260" s="411"/>
      <c r="S260" s="411"/>
      <c r="T260" s="411"/>
      <c r="U260" s="411"/>
      <c r="V260" s="411"/>
      <c r="W260" s="495" t="str">
        <f t="shared" si="24"/>
        <v xml:space="preserve">   cnDatabase.Execute "IF EXISTS (SELECT *FROM GeneralMaster WHERE Code='*11052' OR Name='11.00X13.00') Print 'Exist' ELSE Insert Into GeneralMaster VALUES ('*11052','11.00X13.00','11.00X13.00','11','0','000001',GetDate(),'NULL',NULL,'N','N','NULL')</v>
      </c>
    </row>
    <row r="261" spans="1:23">
      <c r="A261" s="409" t="s">
        <v>2614</v>
      </c>
      <c r="B261" s="409" t="s">
        <v>1287</v>
      </c>
      <c r="C261" s="409" t="s">
        <v>1287</v>
      </c>
      <c r="D261" s="410">
        <v>11</v>
      </c>
      <c r="E261" s="411">
        <v>0</v>
      </c>
      <c r="F261" s="409" t="s">
        <v>135</v>
      </c>
      <c r="G261" s="412" t="s">
        <v>2070</v>
      </c>
      <c r="H261" s="411" t="s">
        <v>795</v>
      </c>
      <c r="I261" s="411" t="s">
        <v>795</v>
      </c>
      <c r="J261" s="411" t="s">
        <v>304</v>
      </c>
      <c r="K261" s="411" t="s">
        <v>304</v>
      </c>
      <c r="L261" s="413" t="str">
        <f t="shared" si="23"/>
        <v>NULL</v>
      </c>
      <c r="M261" s="409" t="s">
        <v>795</v>
      </c>
      <c r="N261" s="409" t="s">
        <v>2175</v>
      </c>
      <c r="O261" s="409" t="s">
        <v>2614</v>
      </c>
      <c r="P261" s="411"/>
      <c r="Q261" s="411"/>
      <c r="R261" s="411"/>
      <c r="S261" s="411"/>
      <c r="T261" s="411"/>
      <c r="U261" s="411"/>
      <c r="V261" s="411"/>
      <c r="W261" s="495" t="str">
        <f t="shared" si="24"/>
        <v xml:space="preserve">   cnDatabase.Execute "IF EXISTS (SELECT *FROM GeneralMaster WHERE Code='*11053' OR Name='11.00X17.00') Print 'Exist' ELSE Insert Into GeneralMaster VALUES ('*11053','11.00X17.00','11.00X17.00','11','0','000001',GetDate(),'NULL',NULL,'N','N','NULL')</v>
      </c>
    </row>
    <row r="262" spans="1:23">
      <c r="A262" s="409" t="s">
        <v>2615</v>
      </c>
      <c r="B262" s="409" t="s">
        <v>1288</v>
      </c>
      <c r="C262" s="409" t="s">
        <v>1288</v>
      </c>
      <c r="D262" s="410">
        <v>11</v>
      </c>
      <c r="E262" s="411">
        <v>0</v>
      </c>
      <c r="F262" s="409" t="s">
        <v>135</v>
      </c>
      <c r="G262" s="412" t="s">
        <v>2070</v>
      </c>
      <c r="H262" s="411" t="s">
        <v>795</v>
      </c>
      <c r="I262" s="411" t="s">
        <v>795</v>
      </c>
      <c r="J262" s="411" t="s">
        <v>304</v>
      </c>
      <c r="K262" s="411" t="s">
        <v>304</v>
      </c>
      <c r="L262" s="413" t="str">
        <f t="shared" si="23"/>
        <v>NULL</v>
      </c>
      <c r="M262" s="409" t="s">
        <v>795</v>
      </c>
      <c r="N262" s="409" t="s">
        <v>2176</v>
      </c>
      <c r="O262" s="409" t="s">
        <v>2615</v>
      </c>
      <c r="P262" s="411"/>
      <c r="Q262" s="411"/>
      <c r="R262" s="411"/>
      <c r="S262" s="411"/>
      <c r="T262" s="411"/>
      <c r="U262" s="411"/>
      <c r="V262" s="411"/>
      <c r="W262" s="495" t="str">
        <f t="shared" si="24"/>
        <v xml:space="preserve">   cnDatabase.Execute "IF EXISTS (SELECT *FROM GeneralMaster WHERE Code='*11054' OR Name='11.00X18.00') Print 'Exist' ELSE Insert Into GeneralMaster VALUES ('*11054','11.00X18.00','11.00X18.00','11','0','000001',GetDate(),'NULL',NULL,'N','N','NULL')</v>
      </c>
    </row>
    <row r="263" spans="1:23">
      <c r="A263" s="409" t="s">
        <v>2616</v>
      </c>
      <c r="B263" s="409" t="s">
        <v>1289</v>
      </c>
      <c r="C263" s="409" t="s">
        <v>1289</v>
      </c>
      <c r="D263" s="410">
        <v>11</v>
      </c>
      <c r="E263" s="411">
        <v>0</v>
      </c>
      <c r="F263" s="409" t="s">
        <v>135</v>
      </c>
      <c r="G263" s="412" t="s">
        <v>2070</v>
      </c>
      <c r="H263" s="411" t="s">
        <v>795</v>
      </c>
      <c r="I263" s="411" t="s">
        <v>795</v>
      </c>
      <c r="J263" s="411" t="s">
        <v>304</v>
      </c>
      <c r="K263" s="411" t="s">
        <v>304</v>
      </c>
      <c r="L263" s="413" t="str">
        <f t="shared" si="23"/>
        <v>NULL</v>
      </c>
      <c r="M263" s="409" t="s">
        <v>795</v>
      </c>
      <c r="N263" s="409" t="s">
        <v>2177</v>
      </c>
      <c r="O263" s="409" t="s">
        <v>2616</v>
      </c>
      <c r="P263" s="411"/>
      <c r="Q263" s="411"/>
      <c r="R263" s="411"/>
      <c r="S263" s="411"/>
      <c r="T263" s="411"/>
      <c r="U263" s="411"/>
      <c r="V263" s="411"/>
      <c r="W263" s="495" t="str">
        <f t="shared" si="24"/>
        <v xml:space="preserve">   cnDatabase.Execute "IF EXISTS (SELECT *FROM GeneralMaster WHERE Code='*11055' OR Name='12.00X12.00') Print 'Exist' ELSE Insert Into GeneralMaster VALUES ('*11055','12.00X12.00','12.00X12.00','11','0','000001',GetDate(),'NULL',NULL,'N','N','NULL')</v>
      </c>
    </row>
    <row r="264" spans="1:23">
      <c r="A264" s="409" t="s">
        <v>2617</v>
      </c>
      <c r="B264" s="409" t="s">
        <v>1207</v>
      </c>
      <c r="C264" s="409" t="s">
        <v>1207</v>
      </c>
      <c r="D264" s="410">
        <v>11</v>
      </c>
      <c r="E264" s="411">
        <v>0</v>
      </c>
      <c r="F264" s="409" t="s">
        <v>135</v>
      </c>
      <c r="G264" s="412" t="s">
        <v>2070</v>
      </c>
      <c r="H264" s="411" t="s">
        <v>795</v>
      </c>
      <c r="I264" s="411" t="s">
        <v>795</v>
      </c>
      <c r="J264" s="411" t="s">
        <v>304</v>
      </c>
      <c r="K264" s="411" t="s">
        <v>304</v>
      </c>
      <c r="L264" s="413" t="str">
        <f t="shared" si="23"/>
        <v>NULL</v>
      </c>
      <c r="M264" s="409" t="s">
        <v>795</v>
      </c>
      <c r="N264" s="409" t="s">
        <v>2255</v>
      </c>
      <c r="O264" s="409" t="s">
        <v>2617</v>
      </c>
      <c r="P264" s="411"/>
      <c r="Q264" s="411"/>
      <c r="R264" s="411"/>
      <c r="S264" s="411"/>
      <c r="T264" s="411"/>
      <c r="U264" s="411"/>
      <c r="V264" s="411"/>
      <c r="W264" s="495" t="str">
        <f t="shared" si="24"/>
        <v xml:space="preserve">   cnDatabase.Execute "IF EXISTS (SELECT *FROM GeneralMaster WHERE Code='*11056' OR Name='18.00X23.00') Print 'Exist' ELSE Insert Into GeneralMaster VALUES ('*11056','18.00X23.00','18.00X23.00','11','0','000001',GetDate(),'NULL',NULL,'N','N','NULL')</v>
      </c>
    </row>
    <row r="265" spans="1:23">
      <c r="A265" s="409" t="s">
        <v>2618</v>
      </c>
      <c r="B265" s="409" t="s">
        <v>1339</v>
      </c>
      <c r="C265" s="409" t="s">
        <v>1339</v>
      </c>
      <c r="D265" s="410">
        <v>11</v>
      </c>
      <c r="E265" s="411">
        <v>0</v>
      </c>
      <c r="F265" s="409" t="s">
        <v>135</v>
      </c>
      <c r="G265" s="412" t="s">
        <v>2070</v>
      </c>
      <c r="H265" s="411" t="s">
        <v>795</v>
      </c>
      <c r="I265" s="411" t="s">
        <v>795</v>
      </c>
      <c r="J265" s="411" t="s">
        <v>304</v>
      </c>
      <c r="K265" s="411" t="s">
        <v>304</v>
      </c>
      <c r="L265" s="413" t="str">
        <f t="shared" si="23"/>
        <v>NULL</v>
      </c>
      <c r="M265" s="409" t="s">
        <v>795</v>
      </c>
      <c r="N265" s="409" t="s">
        <v>2233</v>
      </c>
      <c r="O265" s="409" t="s">
        <v>2618</v>
      </c>
      <c r="P265" s="411"/>
      <c r="Q265" s="411"/>
      <c r="R265" s="411"/>
      <c r="S265" s="411"/>
      <c r="T265" s="411"/>
      <c r="U265" s="411"/>
      <c r="V265" s="411"/>
      <c r="W265" s="495" t="str">
        <f t="shared" si="24"/>
        <v xml:space="preserve">   cnDatabase.Execute "IF EXISTS (SELECT *FROM GeneralMaster WHERE Code='*11057' OR Name='07.75X11.25') Print 'Exist' ELSE Insert Into GeneralMaster VALUES ('*11057','07.75X11.25','07.75X11.25','11','0','000001',GetDate(),'NULL',NULL,'N','N','NULL')</v>
      </c>
    </row>
    <row r="266" spans="1:23">
      <c r="A266" s="409" t="s">
        <v>2619</v>
      </c>
      <c r="B266" s="409" t="s">
        <v>1352</v>
      </c>
      <c r="C266" s="409" t="s">
        <v>1352</v>
      </c>
      <c r="D266" s="410">
        <v>11</v>
      </c>
      <c r="E266" s="411">
        <v>0</v>
      </c>
      <c r="F266" s="409" t="s">
        <v>135</v>
      </c>
      <c r="G266" s="412" t="s">
        <v>2070</v>
      </c>
      <c r="H266" s="411" t="s">
        <v>795</v>
      </c>
      <c r="I266" s="411" t="s">
        <v>795</v>
      </c>
      <c r="J266" s="411" t="s">
        <v>304</v>
      </c>
      <c r="K266" s="411" t="s">
        <v>304</v>
      </c>
      <c r="L266" s="413" t="str">
        <f t="shared" si="23"/>
        <v>NULL</v>
      </c>
      <c r="M266" s="409" t="s">
        <v>795</v>
      </c>
      <c r="N266" s="409" t="s">
        <v>2245</v>
      </c>
      <c r="O266" s="409" t="s">
        <v>2619</v>
      </c>
      <c r="P266" s="411"/>
      <c r="Q266" s="411"/>
      <c r="R266" s="411"/>
      <c r="S266" s="411"/>
      <c r="T266" s="411"/>
      <c r="U266" s="411"/>
      <c r="V266" s="411"/>
      <c r="W266" s="495" t="str">
        <f t="shared" si="24"/>
        <v xml:space="preserve">   cnDatabase.Execute "IF EXISTS (SELECT *FROM GeneralMaster WHERE Code='*11058' OR Name='08.00X11.00') Print 'Exist' ELSE Insert Into GeneralMaster VALUES ('*11058','08.00X11.00','08.00X11.00','11','0','000001',GetDate(),'NULL',NULL,'N','N','NULL')</v>
      </c>
    </row>
    <row r="267" spans="1:23">
      <c r="A267" s="409" t="s">
        <v>2620</v>
      </c>
      <c r="B267" s="409" t="s">
        <v>1353</v>
      </c>
      <c r="C267" s="409" t="s">
        <v>1353</v>
      </c>
      <c r="D267" s="410">
        <v>11</v>
      </c>
      <c r="E267" s="411">
        <v>0</v>
      </c>
      <c r="F267" s="409" t="s">
        <v>135</v>
      </c>
      <c r="G267" s="412" t="s">
        <v>2070</v>
      </c>
      <c r="H267" s="411" t="s">
        <v>795</v>
      </c>
      <c r="I267" s="411" t="s">
        <v>795</v>
      </c>
      <c r="J267" s="411" t="s">
        <v>304</v>
      </c>
      <c r="K267" s="411" t="s">
        <v>304</v>
      </c>
      <c r="L267" s="413" t="str">
        <f t="shared" si="23"/>
        <v>NULL</v>
      </c>
      <c r="M267" s="409" t="s">
        <v>795</v>
      </c>
      <c r="N267" s="409" t="s">
        <v>2247</v>
      </c>
      <c r="O267" s="409" t="s">
        <v>2620</v>
      </c>
      <c r="P267" s="411"/>
      <c r="Q267" s="411"/>
      <c r="R267" s="411"/>
      <c r="S267" s="411"/>
      <c r="T267" s="411"/>
      <c r="U267" s="411"/>
      <c r="V267" s="411"/>
      <c r="W267" s="495" t="str">
        <f t="shared" si="24"/>
        <v xml:space="preserve">   cnDatabase.Execute "IF EXISTS (SELECT *FROM GeneralMaster WHERE Code='*11059' OR Name='04.50X01.75') Print 'Exist' ELSE Insert Into GeneralMaster VALUES ('*11059','04.50X01.75','04.50X01.75','11','0','000001',GetDate(),'NULL',NULL,'N','N','NULL')</v>
      </c>
    </row>
    <row r="268" spans="1:23">
      <c r="A268" s="409" t="s">
        <v>2621</v>
      </c>
      <c r="B268" s="409" t="s">
        <v>1356</v>
      </c>
      <c r="C268" s="409" t="s">
        <v>1356</v>
      </c>
      <c r="D268" s="410">
        <v>11</v>
      </c>
      <c r="E268" s="411">
        <v>0</v>
      </c>
      <c r="F268" s="409" t="s">
        <v>135</v>
      </c>
      <c r="G268" s="412" t="s">
        <v>2070</v>
      </c>
      <c r="H268" s="411" t="s">
        <v>795</v>
      </c>
      <c r="I268" s="411" t="s">
        <v>795</v>
      </c>
      <c r="J268" s="411" t="s">
        <v>304</v>
      </c>
      <c r="K268" s="411" t="s">
        <v>304</v>
      </c>
      <c r="L268" s="413" t="str">
        <f t="shared" si="23"/>
        <v>NULL</v>
      </c>
      <c r="M268" s="409" t="s">
        <v>795</v>
      </c>
      <c r="N268" s="409" t="s">
        <v>2249</v>
      </c>
      <c r="O268" s="409" t="s">
        <v>2621</v>
      </c>
      <c r="P268" s="411"/>
      <c r="Q268" s="411"/>
      <c r="R268" s="411"/>
      <c r="S268" s="411"/>
      <c r="T268" s="411"/>
      <c r="U268" s="411"/>
      <c r="V268" s="411"/>
      <c r="W268" s="495" t="str">
        <f t="shared" si="24"/>
        <v xml:space="preserve">   cnDatabase.Execute "IF EXISTS (SELECT *FROM GeneralMaster WHERE Code='*11060' OR Name='11.00x15.75') Print 'Exist' ELSE Insert Into GeneralMaster VALUES ('*11060','11.00x15.75','11.00x15.75','11','0','000001',GetDate(),'NULL',NULL,'N','N','NULL')</v>
      </c>
    </row>
    <row r="269" spans="1:23">
      <c r="A269" s="409" t="s">
        <v>2622</v>
      </c>
      <c r="B269" s="409" t="s">
        <v>1357</v>
      </c>
      <c r="C269" s="409" t="s">
        <v>1357</v>
      </c>
      <c r="D269" s="410">
        <v>11</v>
      </c>
      <c r="E269" s="411">
        <v>0</v>
      </c>
      <c r="F269" s="409" t="s">
        <v>135</v>
      </c>
      <c r="G269" s="412" t="s">
        <v>2070</v>
      </c>
      <c r="H269" s="411" t="s">
        <v>795</v>
      </c>
      <c r="I269" s="411" t="s">
        <v>795</v>
      </c>
      <c r="J269" s="411" t="s">
        <v>304</v>
      </c>
      <c r="K269" s="411" t="s">
        <v>304</v>
      </c>
      <c r="L269" s="413" t="str">
        <f t="shared" si="23"/>
        <v>NULL</v>
      </c>
      <c r="M269" s="409" t="s">
        <v>795</v>
      </c>
      <c r="N269" s="409" t="s">
        <v>2250</v>
      </c>
      <c r="O269" s="409" t="s">
        <v>2622</v>
      </c>
      <c r="P269" s="411"/>
      <c r="Q269" s="411"/>
      <c r="R269" s="411"/>
      <c r="S269" s="411"/>
      <c r="T269" s="411"/>
      <c r="U269" s="411"/>
      <c r="V269" s="411"/>
      <c r="W269" s="495" t="str">
        <f t="shared" si="24"/>
        <v xml:space="preserve">   cnDatabase.Execute "IF EXISTS (SELECT *FROM GeneralMaster WHERE Code='*11061' OR Name='11.00X16.00') Print 'Exist' ELSE Insert Into GeneralMaster VALUES ('*11061','11.00X16.00','11.00X16.00','11','0','000001',GetDate(),'NULL',NULL,'N','N','NULL')</v>
      </c>
    </row>
    <row r="270" spans="1:23">
      <c r="A270" s="409" t="s">
        <v>2623</v>
      </c>
      <c r="B270" s="409" t="s">
        <v>1359</v>
      </c>
      <c r="C270" s="409" t="s">
        <v>1359</v>
      </c>
      <c r="D270" s="410">
        <v>11</v>
      </c>
      <c r="E270" s="411">
        <v>0</v>
      </c>
      <c r="F270" s="409" t="s">
        <v>135</v>
      </c>
      <c r="G270" s="412" t="s">
        <v>2070</v>
      </c>
      <c r="H270" s="411" t="s">
        <v>795</v>
      </c>
      <c r="I270" s="411" t="s">
        <v>795</v>
      </c>
      <c r="J270" s="411" t="s">
        <v>304</v>
      </c>
      <c r="K270" s="411" t="s">
        <v>304</v>
      </c>
      <c r="L270" s="413" t="str">
        <f t="shared" si="23"/>
        <v>NULL</v>
      </c>
      <c r="M270" s="409" t="s">
        <v>795</v>
      </c>
      <c r="N270" s="409" t="s">
        <v>2252</v>
      </c>
      <c r="O270" s="409" t="s">
        <v>2623</v>
      </c>
      <c r="P270" s="411"/>
      <c r="Q270" s="411"/>
      <c r="R270" s="411"/>
      <c r="S270" s="411"/>
      <c r="T270" s="411"/>
      <c r="U270" s="411"/>
      <c r="V270" s="411"/>
      <c r="W270" s="495" t="str">
        <f t="shared" si="24"/>
        <v xml:space="preserve">   cnDatabase.Execute "IF EXISTS (SELECT *FROM GeneralMaster WHERE Code='*11062' OR Name='08.25X11.75') Print 'Exist' ELSE Insert Into GeneralMaster VALUES ('*11062','08.25X11.75','08.25X11.75','11','0','000001',GetDate(),'NULL',NULL,'N','N','NULL')</v>
      </c>
    </row>
    <row r="271" spans="1:23">
      <c r="A271" s="409" t="s">
        <v>2624</v>
      </c>
      <c r="B271" s="409" t="s">
        <v>1368</v>
      </c>
      <c r="C271" s="409" t="s">
        <v>1368</v>
      </c>
      <c r="D271" s="410">
        <v>11</v>
      </c>
      <c r="E271" s="411">
        <v>0</v>
      </c>
      <c r="F271" s="409" t="s">
        <v>135</v>
      </c>
      <c r="G271" s="412" t="s">
        <v>2070</v>
      </c>
      <c r="H271" s="411" t="s">
        <v>795</v>
      </c>
      <c r="I271" s="411" t="s">
        <v>795</v>
      </c>
      <c r="J271" s="411" t="s">
        <v>304</v>
      </c>
      <c r="K271" s="411" t="s">
        <v>304</v>
      </c>
      <c r="L271" s="413" t="str">
        <f t="shared" si="23"/>
        <v>NULL</v>
      </c>
      <c r="M271" s="409" t="s">
        <v>795</v>
      </c>
      <c r="N271" s="409" t="s">
        <v>2264</v>
      </c>
      <c r="O271" s="409" t="s">
        <v>2624</v>
      </c>
      <c r="P271" s="411"/>
      <c r="Q271" s="411"/>
      <c r="R271" s="411"/>
      <c r="S271" s="411"/>
      <c r="T271" s="411"/>
      <c r="U271" s="411"/>
      <c r="V271" s="411"/>
      <c r="W271" s="495" t="str">
        <f t="shared" si="24"/>
        <v xml:space="preserve">   cnDatabase.Execute "IF EXISTS (SELECT *FROM GeneralMaster WHERE Code='*11063' OR Name='04.00X06.00') Print 'Exist' ELSE Insert Into GeneralMaster VALUES ('*11063','04.00X06.00','04.00X06.00','11','0','000001',GetDate(),'NULL',NULL,'N','N','NULL')</v>
      </c>
    </row>
    <row r="272" spans="1:23">
      <c r="A272" s="409" t="s">
        <v>2625</v>
      </c>
      <c r="B272" s="409" t="s">
        <v>1213</v>
      </c>
      <c r="C272" s="409" t="s">
        <v>1213</v>
      </c>
      <c r="D272" s="410">
        <v>11</v>
      </c>
      <c r="E272" s="411">
        <v>0</v>
      </c>
      <c r="F272" s="409" t="s">
        <v>135</v>
      </c>
      <c r="G272" s="412" t="s">
        <v>2070</v>
      </c>
      <c r="H272" s="411" t="s">
        <v>795</v>
      </c>
      <c r="I272" s="411" t="s">
        <v>795</v>
      </c>
      <c r="J272" s="411" t="s">
        <v>304</v>
      </c>
      <c r="K272" s="411" t="s">
        <v>304</v>
      </c>
      <c r="L272" s="413" t="str">
        <f t="shared" si="23"/>
        <v>NULL</v>
      </c>
      <c r="M272" s="409" t="s">
        <v>795</v>
      </c>
      <c r="N272" s="409" t="s">
        <v>2317</v>
      </c>
      <c r="O272" s="409" t="s">
        <v>2625</v>
      </c>
      <c r="P272" s="411"/>
      <c r="Q272" s="411"/>
      <c r="R272" s="411"/>
      <c r="S272" s="411"/>
      <c r="T272" s="411"/>
      <c r="U272" s="411"/>
      <c r="V272" s="411"/>
      <c r="W272" s="495" t="str">
        <f t="shared" si="24"/>
        <v xml:space="preserve">   cnDatabase.Execute "IF EXISTS (SELECT *FROM GeneralMaster WHERE Code='*11064' OR Name='20.00X30.00') Print 'Exist' ELSE Insert Into GeneralMaster VALUES ('*11064','20.00X30.00','20.00X30.00','11','0','000001',GetDate(),'NULL',NULL,'N','N','NULL')</v>
      </c>
    </row>
    <row r="273" spans="1:23">
      <c r="A273" s="409" t="s">
        <v>2626</v>
      </c>
      <c r="B273" s="409" t="s">
        <v>1372</v>
      </c>
      <c r="C273" s="409" t="s">
        <v>1372</v>
      </c>
      <c r="D273" s="410">
        <v>11</v>
      </c>
      <c r="E273" s="411">
        <v>0</v>
      </c>
      <c r="F273" s="409" t="s">
        <v>135</v>
      </c>
      <c r="G273" s="412" t="s">
        <v>2070</v>
      </c>
      <c r="H273" s="411" t="s">
        <v>795</v>
      </c>
      <c r="I273" s="411" t="s">
        <v>795</v>
      </c>
      <c r="J273" s="411" t="s">
        <v>304</v>
      </c>
      <c r="K273" s="411" t="s">
        <v>304</v>
      </c>
      <c r="L273" s="413" t="str">
        <f t="shared" si="23"/>
        <v>NULL</v>
      </c>
      <c r="M273" s="409" t="s">
        <v>795</v>
      </c>
      <c r="N273" s="409" t="s">
        <v>2270</v>
      </c>
      <c r="O273" s="409" t="s">
        <v>2626</v>
      </c>
      <c r="P273" s="411"/>
      <c r="Q273" s="411"/>
      <c r="R273" s="411"/>
      <c r="S273" s="411"/>
      <c r="T273" s="411"/>
      <c r="U273" s="411"/>
      <c r="V273" s="411"/>
      <c r="W273" s="495" t="str">
        <f t="shared" si="24"/>
        <v xml:space="preserve">   cnDatabase.Execute "IF EXISTS (SELECT *FROM GeneralMaster WHERE Code='*11065' OR Name='17.50X22.50') Print 'Exist' ELSE Insert Into GeneralMaster VALUES ('*11065','17.50X22.50','17.50X22.50','11','0','000001',GetDate(),'NULL',NULL,'N','N','NULL')</v>
      </c>
    </row>
    <row r="274" spans="1:23">
      <c r="A274" s="409" t="s">
        <v>2627</v>
      </c>
      <c r="B274" s="409" t="s">
        <v>1373</v>
      </c>
      <c r="C274" s="409" t="s">
        <v>1373</v>
      </c>
      <c r="D274" s="410">
        <v>11</v>
      </c>
      <c r="E274" s="411">
        <v>0</v>
      </c>
      <c r="F274" s="409" t="s">
        <v>135</v>
      </c>
      <c r="G274" s="412" t="s">
        <v>2070</v>
      </c>
      <c r="H274" s="411" t="s">
        <v>795</v>
      </c>
      <c r="I274" s="411" t="s">
        <v>795</v>
      </c>
      <c r="J274" s="411" t="s">
        <v>304</v>
      </c>
      <c r="K274" s="411" t="s">
        <v>304</v>
      </c>
      <c r="L274" s="413" t="str">
        <f t="shared" si="23"/>
        <v>NULL</v>
      </c>
      <c r="M274" s="409" t="s">
        <v>795</v>
      </c>
      <c r="N274" s="409" t="s">
        <v>2272</v>
      </c>
      <c r="O274" s="409" t="s">
        <v>2627</v>
      </c>
      <c r="P274" s="411"/>
      <c r="Q274" s="411"/>
      <c r="R274" s="411"/>
      <c r="S274" s="411"/>
      <c r="T274" s="411"/>
      <c r="U274" s="411"/>
      <c r="V274" s="411"/>
      <c r="W274" s="495" t="str">
        <f t="shared" si="24"/>
        <v xml:space="preserve">   cnDatabase.Execute "IF EXISTS (SELECT *FROM GeneralMaster WHERE Code='*11066' OR Name='11.50X08.00') Print 'Exist' ELSE Insert Into GeneralMaster VALUES ('*11066','11.50X08.00','11.50X08.00','11','0','000001',GetDate(),'NULL',NULL,'N','N','NULL')</v>
      </c>
    </row>
    <row r="275" spans="1:23">
      <c r="A275" s="409" t="s">
        <v>2628</v>
      </c>
      <c r="B275" s="409" t="s">
        <v>1215</v>
      </c>
      <c r="C275" s="409" t="s">
        <v>1215</v>
      </c>
      <c r="D275" s="410">
        <v>11</v>
      </c>
      <c r="E275" s="411">
        <v>0</v>
      </c>
      <c r="F275" s="409" t="s">
        <v>135</v>
      </c>
      <c r="G275" s="412" t="s">
        <v>2070</v>
      </c>
      <c r="H275" s="411" t="s">
        <v>795</v>
      </c>
      <c r="I275" s="411" t="s">
        <v>795</v>
      </c>
      <c r="J275" s="411" t="s">
        <v>304</v>
      </c>
      <c r="K275" s="411" t="s">
        <v>304</v>
      </c>
      <c r="L275" s="413" t="str">
        <f t="shared" si="23"/>
        <v>NULL</v>
      </c>
      <c r="M275" s="409" t="s">
        <v>795</v>
      </c>
      <c r="N275" s="409" t="s">
        <v>2327</v>
      </c>
      <c r="O275" s="409" t="s">
        <v>2628</v>
      </c>
      <c r="P275" s="411"/>
      <c r="Q275" s="411"/>
      <c r="R275" s="411"/>
      <c r="S275" s="411"/>
      <c r="T275" s="411"/>
      <c r="U275" s="411"/>
      <c r="V275" s="411"/>
      <c r="W275" s="495" t="str">
        <f t="shared" si="24"/>
        <v xml:space="preserve">   cnDatabase.Execute "IF EXISTS (SELECT *FROM GeneralMaster WHERE Code='*11067' OR Name='21.00X31.00') Print 'Exist' ELSE Insert Into GeneralMaster VALUES ('*11067','21.00X31.00','21.00X31.00','11','0','000001',GetDate(),'NULL',NULL,'N','N','NULL')</v>
      </c>
    </row>
    <row r="276" spans="1:23">
      <c r="A276" s="409" t="s">
        <v>2629</v>
      </c>
      <c r="B276" s="409" t="s">
        <v>1378</v>
      </c>
      <c r="C276" s="409" t="s">
        <v>1378</v>
      </c>
      <c r="D276" s="410">
        <v>11</v>
      </c>
      <c r="E276" s="411">
        <v>0</v>
      </c>
      <c r="F276" s="409" t="s">
        <v>135</v>
      </c>
      <c r="G276" s="412" t="s">
        <v>2070</v>
      </c>
      <c r="H276" s="411" t="s">
        <v>795</v>
      </c>
      <c r="I276" s="411" t="s">
        <v>795</v>
      </c>
      <c r="J276" s="411" t="s">
        <v>304</v>
      </c>
      <c r="K276" s="411" t="s">
        <v>304</v>
      </c>
      <c r="L276" s="413" t="str">
        <f t="shared" si="23"/>
        <v>NULL</v>
      </c>
      <c r="M276" s="409" t="s">
        <v>795</v>
      </c>
      <c r="N276" s="409" t="s">
        <v>2278</v>
      </c>
      <c r="O276" s="409" t="s">
        <v>2629</v>
      </c>
      <c r="P276" s="411"/>
      <c r="Q276" s="411"/>
      <c r="R276" s="411"/>
      <c r="S276" s="411"/>
      <c r="T276" s="411"/>
      <c r="U276" s="411"/>
      <c r="V276" s="411"/>
      <c r="W276" s="495" t="str">
        <f t="shared" si="24"/>
        <v xml:space="preserve">   cnDatabase.Execute "IF EXISTS (SELECT *FROM GeneralMaster WHERE Code='*11068' OR Name='05.30X08.30') Print 'Exist' ELSE Insert Into GeneralMaster VALUES ('*11068','05.30X08.30','05.30X08.30','11','0','000001',GetDate(),'NULL',NULL,'N','N','NULL')</v>
      </c>
    </row>
    <row r="277" spans="1:23">
      <c r="A277" s="409" t="s">
        <v>2630</v>
      </c>
      <c r="B277" s="409" t="s">
        <v>1380</v>
      </c>
      <c r="C277" s="409" t="s">
        <v>1380</v>
      </c>
      <c r="D277" s="410">
        <v>11</v>
      </c>
      <c r="E277" s="411">
        <v>0</v>
      </c>
      <c r="F277" s="409" t="s">
        <v>135</v>
      </c>
      <c r="G277" s="412" t="s">
        <v>2070</v>
      </c>
      <c r="H277" s="411" t="s">
        <v>795</v>
      </c>
      <c r="I277" s="411" t="s">
        <v>795</v>
      </c>
      <c r="J277" s="411" t="s">
        <v>304</v>
      </c>
      <c r="K277" s="411" t="s">
        <v>304</v>
      </c>
      <c r="L277" s="413" t="str">
        <f t="shared" ref="L277:L347" si="25">IF(M277&lt;&gt;"Null",CONCATENATE("*26",RIGHT(M277,3)),"NULL")</f>
        <v>NULL</v>
      </c>
      <c r="M277" s="409" t="s">
        <v>795</v>
      </c>
      <c r="N277" s="409" t="s">
        <v>2280</v>
      </c>
      <c r="O277" s="409" t="s">
        <v>2630</v>
      </c>
      <c r="P277" s="411"/>
      <c r="Q277" s="411"/>
      <c r="R277" s="411"/>
      <c r="S277" s="411"/>
      <c r="T277" s="411"/>
      <c r="U277" s="411"/>
      <c r="V277" s="411"/>
      <c r="W277" s="495" t="str">
        <f t="shared" si="24"/>
        <v xml:space="preserve">   cnDatabase.Execute "IF EXISTS (SELECT *FROM GeneralMaster WHERE Code='*11069' OR Name='11.50X10.75') Print 'Exist' ELSE Insert Into GeneralMaster VALUES ('*11069','11.50X10.75','11.50X10.75','11','0','000001',GetDate(),'NULL',NULL,'N','N','NULL')</v>
      </c>
    </row>
    <row r="278" spans="1:23">
      <c r="A278" s="409" t="s">
        <v>2631</v>
      </c>
      <c r="B278" s="409" t="s">
        <v>1381</v>
      </c>
      <c r="C278" s="409" t="s">
        <v>1381</v>
      </c>
      <c r="D278" s="410">
        <v>11</v>
      </c>
      <c r="E278" s="411">
        <v>0</v>
      </c>
      <c r="F278" s="409" t="s">
        <v>135</v>
      </c>
      <c r="G278" s="412" t="s">
        <v>2070</v>
      </c>
      <c r="H278" s="411" t="s">
        <v>795</v>
      </c>
      <c r="I278" s="411" t="s">
        <v>795</v>
      </c>
      <c r="J278" s="411" t="s">
        <v>304</v>
      </c>
      <c r="K278" s="411" t="s">
        <v>304</v>
      </c>
      <c r="L278" s="413" t="str">
        <f t="shared" si="25"/>
        <v>NULL</v>
      </c>
      <c r="M278" s="409" t="s">
        <v>795</v>
      </c>
      <c r="N278" s="409" t="s">
        <v>2281</v>
      </c>
      <c r="O278" s="409" t="s">
        <v>2631</v>
      </c>
      <c r="P278" s="411"/>
      <c r="Q278" s="411"/>
      <c r="R278" s="411"/>
      <c r="S278" s="411"/>
      <c r="T278" s="411"/>
      <c r="U278" s="411"/>
      <c r="V278" s="411"/>
      <c r="W278" s="495" t="str">
        <f t="shared" si="24"/>
        <v xml:space="preserve">   cnDatabase.Execute "IF EXISTS (SELECT *FROM GeneralMaster WHERE Code='*11070' OR Name='08.50X10.75') Print 'Exist' ELSE Insert Into GeneralMaster VALUES ('*11070','08.50X10.75','08.50X10.75','11','0','000001',GetDate(),'NULL',NULL,'N','N','NULL')</v>
      </c>
    </row>
    <row r="279" spans="1:23">
      <c r="A279" s="409" t="s">
        <v>2632</v>
      </c>
      <c r="B279" s="409" t="s">
        <v>1382</v>
      </c>
      <c r="C279" s="409" t="s">
        <v>1382</v>
      </c>
      <c r="D279" s="410">
        <v>11</v>
      </c>
      <c r="E279" s="411">
        <v>0</v>
      </c>
      <c r="F279" s="409" t="s">
        <v>135</v>
      </c>
      <c r="G279" s="412" t="s">
        <v>2070</v>
      </c>
      <c r="H279" s="411" t="s">
        <v>795</v>
      </c>
      <c r="I279" s="411" t="s">
        <v>795</v>
      </c>
      <c r="J279" s="411" t="s">
        <v>304</v>
      </c>
      <c r="K279" s="411" t="s">
        <v>304</v>
      </c>
      <c r="L279" s="413" t="str">
        <f t="shared" si="25"/>
        <v>NULL</v>
      </c>
      <c r="M279" s="409" t="s">
        <v>795</v>
      </c>
      <c r="N279" s="409" t="s">
        <v>2282</v>
      </c>
      <c r="O279" s="409" t="s">
        <v>2632</v>
      </c>
      <c r="P279" s="411"/>
      <c r="Q279" s="411"/>
      <c r="R279" s="411"/>
      <c r="S279" s="411"/>
      <c r="T279" s="411"/>
      <c r="U279" s="411"/>
      <c r="V279" s="411"/>
      <c r="W279" s="495" t="str">
        <f t="shared" si="24"/>
        <v xml:space="preserve">   cnDatabase.Execute "IF EXISTS (SELECT *FROM GeneralMaster WHERE Code='*11071' OR Name='02.00X03.00') Print 'Exist' ELSE Insert Into GeneralMaster VALUES ('*11071','02.00X03.00','02.00X03.00','11','0','000001',GetDate(),'NULL',NULL,'N','N','NULL')</v>
      </c>
    </row>
    <row r="280" spans="1:23">
      <c r="A280" s="409" t="s">
        <v>2633</v>
      </c>
      <c r="B280" s="409" t="s">
        <v>1383</v>
      </c>
      <c r="C280" s="409" t="s">
        <v>1383</v>
      </c>
      <c r="D280" s="410">
        <v>11</v>
      </c>
      <c r="E280" s="411">
        <v>0</v>
      </c>
      <c r="F280" s="409" t="s">
        <v>135</v>
      </c>
      <c r="G280" s="412" t="s">
        <v>2070</v>
      </c>
      <c r="H280" s="411" t="s">
        <v>795</v>
      </c>
      <c r="I280" s="411" t="s">
        <v>795</v>
      </c>
      <c r="J280" s="411" t="s">
        <v>304</v>
      </c>
      <c r="K280" s="411" t="s">
        <v>304</v>
      </c>
      <c r="L280" s="413" t="str">
        <f t="shared" si="25"/>
        <v>NULL</v>
      </c>
      <c r="M280" s="409" t="s">
        <v>795</v>
      </c>
      <c r="N280" s="409" t="s">
        <v>2283</v>
      </c>
      <c r="O280" s="409" t="s">
        <v>2633</v>
      </c>
      <c r="P280" s="411"/>
      <c r="Q280" s="411"/>
      <c r="R280" s="411"/>
      <c r="S280" s="411"/>
      <c r="T280" s="411"/>
      <c r="U280" s="411"/>
      <c r="V280" s="411"/>
      <c r="W280" s="495" t="str">
        <f t="shared" si="24"/>
        <v xml:space="preserve">   cnDatabase.Execute "IF EXISTS (SELECT *FROM GeneralMaster WHERE Code='*11072' OR Name='11.50X07.00') Print 'Exist' ELSE Insert Into GeneralMaster VALUES ('*11072','11.50X07.00','11.50X07.00','11','0','000001',GetDate(),'NULL',NULL,'N','N','NULL')</v>
      </c>
    </row>
    <row r="281" spans="1:23">
      <c r="A281" s="409" t="s">
        <v>2634</v>
      </c>
      <c r="B281" s="409" t="s">
        <v>1386</v>
      </c>
      <c r="C281" s="409" t="s">
        <v>1386</v>
      </c>
      <c r="D281" s="410">
        <v>11</v>
      </c>
      <c r="E281" s="411">
        <v>0</v>
      </c>
      <c r="F281" s="409" t="s">
        <v>135</v>
      </c>
      <c r="G281" s="412" t="s">
        <v>2070</v>
      </c>
      <c r="H281" s="411" t="s">
        <v>795</v>
      </c>
      <c r="I281" s="411" t="s">
        <v>795</v>
      </c>
      <c r="J281" s="411" t="s">
        <v>304</v>
      </c>
      <c r="K281" s="411" t="s">
        <v>304</v>
      </c>
      <c r="L281" s="413" t="str">
        <f t="shared" si="25"/>
        <v>NULL</v>
      </c>
      <c r="M281" s="409" t="s">
        <v>795</v>
      </c>
      <c r="N281" s="409" t="s">
        <v>2286</v>
      </c>
      <c r="O281" s="409" t="s">
        <v>2634</v>
      </c>
      <c r="P281" s="411"/>
      <c r="Q281" s="411"/>
      <c r="R281" s="411"/>
      <c r="S281" s="411"/>
      <c r="T281" s="411"/>
      <c r="U281" s="411"/>
      <c r="V281" s="411"/>
      <c r="W281" s="495" t="str">
        <f t="shared" si="24"/>
        <v xml:space="preserve">   cnDatabase.Execute "IF EXISTS (SELECT *FROM GeneralMaster WHERE Code='*11073' OR Name='05.50X19.00') Print 'Exist' ELSE Insert Into GeneralMaster VALUES ('*11073','05.50X19.00','05.50X19.00','11','0','000001',GetDate(),'NULL',NULL,'N','N','NULL')</v>
      </c>
    </row>
    <row r="282" spans="1:23">
      <c r="A282" s="409" t="s">
        <v>2635</v>
      </c>
      <c r="B282" s="409" t="s">
        <v>1387</v>
      </c>
      <c r="C282" s="409" t="s">
        <v>1387</v>
      </c>
      <c r="D282" s="410">
        <v>11</v>
      </c>
      <c r="E282" s="411">
        <v>0</v>
      </c>
      <c r="F282" s="409" t="s">
        <v>135</v>
      </c>
      <c r="G282" s="412" t="s">
        <v>2070</v>
      </c>
      <c r="H282" s="411" t="s">
        <v>795</v>
      </c>
      <c r="I282" s="411" t="s">
        <v>795</v>
      </c>
      <c r="J282" s="411" t="s">
        <v>304</v>
      </c>
      <c r="K282" s="411" t="s">
        <v>304</v>
      </c>
      <c r="L282" s="413" t="str">
        <f t="shared" si="25"/>
        <v>NULL</v>
      </c>
      <c r="M282" s="409" t="s">
        <v>795</v>
      </c>
      <c r="N282" s="409" t="s">
        <v>2287</v>
      </c>
      <c r="O282" s="409" t="s">
        <v>2635</v>
      </c>
      <c r="P282" s="411"/>
      <c r="Q282" s="411"/>
      <c r="R282" s="411"/>
      <c r="S282" s="411"/>
      <c r="T282" s="411"/>
      <c r="U282" s="411"/>
      <c r="V282" s="411"/>
      <c r="W282" s="495" t="str">
        <f t="shared" si="24"/>
        <v xml:space="preserve">   cnDatabase.Execute "IF EXISTS (SELECT *FROM GeneralMaster WHERE Code='*11074' OR Name='10.25X07.50') Print 'Exist' ELSE Insert Into GeneralMaster VALUES ('*11074','10.25X07.50','10.25X07.50','11','0','000001',GetDate(),'NULL',NULL,'N','N','NULL')</v>
      </c>
    </row>
    <row r="283" spans="1:23">
      <c r="A283" s="409" t="s">
        <v>2636</v>
      </c>
      <c r="B283" s="409" t="s">
        <v>1392</v>
      </c>
      <c r="C283" s="409" t="s">
        <v>1392</v>
      </c>
      <c r="D283" s="410">
        <v>11</v>
      </c>
      <c r="E283" s="411">
        <v>0</v>
      </c>
      <c r="F283" s="409" t="s">
        <v>135</v>
      </c>
      <c r="G283" s="412" t="s">
        <v>2070</v>
      </c>
      <c r="H283" s="411" t="s">
        <v>795</v>
      </c>
      <c r="I283" s="411" t="s">
        <v>795</v>
      </c>
      <c r="J283" s="411" t="s">
        <v>304</v>
      </c>
      <c r="K283" s="411" t="s">
        <v>304</v>
      </c>
      <c r="L283" s="413" t="str">
        <f t="shared" si="25"/>
        <v>NULL</v>
      </c>
      <c r="M283" s="409" t="s">
        <v>795</v>
      </c>
      <c r="N283" s="409" t="s">
        <v>2292</v>
      </c>
      <c r="O283" s="409" t="s">
        <v>2636</v>
      </c>
      <c r="P283" s="411"/>
      <c r="Q283" s="411"/>
      <c r="R283" s="411"/>
      <c r="S283" s="411"/>
      <c r="T283" s="411"/>
      <c r="U283" s="411"/>
      <c r="V283" s="411"/>
      <c r="W283" s="495" t="str">
        <f t="shared" si="24"/>
        <v xml:space="preserve">   cnDatabase.Execute "IF EXISTS (SELECT *FROM GeneralMaster WHERE Code='*11075' OR Name='07.50X13.75') Print 'Exist' ELSE Insert Into GeneralMaster VALUES ('*11075','07.50X13.75','07.50X13.75','11','0','000001',GetDate(),'NULL',NULL,'N','N','NULL')</v>
      </c>
    </row>
    <row r="284" spans="1:23">
      <c r="A284" s="409" t="s">
        <v>2637</v>
      </c>
      <c r="B284" s="409" t="s">
        <v>1396</v>
      </c>
      <c r="C284" s="409" t="s">
        <v>1396</v>
      </c>
      <c r="D284" s="410">
        <v>11</v>
      </c>
      <c r="E284" s="411">
        <v>0</v>
      </c>
      <c r="F284" s="409" t="s">
        <v>135</v>
      </c>
      <c r="G284" s="412" t="s">
        <v>2070</v>
      </c>
      <c r="H284" s="411" t="s">
        <v>795</v>
      </c>
      <c r="I284" s="411" t="s">
        <v>795</v>
      </c>
      <c r="J284" s="411" t="s">
        <v>304</v>
      </c>
      <c r="K284" s="411" t="s">
        <v>304</v>
      </c>
      <c r="L284" s="413" t="str">
        <f t="shared" si="25"/>
        <v>NULL</v>
      </c>
      <c r="M284" s="409" t="s">
        <v>795</v>
      </c>
      <c r="N284" s="409" t="s">
        <v>2296</v>
      </c>
      <c r="O284" s="409" t="s">
        <v>2637</v>
      </c>
      <c r="P284" s="411"/>
      <c r="Q284" s="411"/>
      <c r="R284" s="411"/>
      <c r="S284" s="411"/>
      <c r="T284" s="411"/>
      <c r="U284" s="411"/>
      <c r="V284" s="411"/>
      <c r="W284" s="495" t="str">
        <f t="shared" si="24"/>
        <v xml:space="preserve">   cnDatabase.Execute "IF EXISTS (SELECT *FROM GeneralMaster WHERE Code='*11076' OR Name='07.00X02.50') Print 'Exist' ELSE Insert Into GeneralMaster VALUES ('*11076','07.00X02.50','07.00X02.50','11','0','000001',GetDate(),'NULL',NULL,'N','N','NULL')</v>
      </c>
    </row>
    <row r="285" spans="1:23">
      <c r="A285" s="409" t="s">
        <v>2638</v>
      </c>
      <c r="B285" s="409" t="s">
        <v>1398</v>
      </c>
      <c r="C285" s="409" t="s">
        <v>1398</v>
      </c>
      <c r="D285" s="410">
        <v>11</v>
      </c>
      <c r="E285" s="411">
        <v>0</v>
      </c>
      <c r="F285" s="409" t="s">
        <v>135</v>
      </c>
      <c r="G285" s="412" t="s">
        <v>2070</v>
      </c>
      <c r="H285" s="411" t="s">
        <v>795</v>
      </c>
      <c r="I285" s="411" t="s">
        <v>795</v>
      </c>
      <c r="J285" s="411" t="s">
        <v>304</v>
      </c>
      <c r="K285" s="411" t="s">
        <v>304</v>
      </c>
      <c r="L285" s="413" t="str">
        <f t="shared" si="25"/>
        <v>NULL</v>
      </c>
      <c r="M285" s="409" t="s">
        <v>795</v>
      </c>
      <c r="N285" s="409" t="s">
        <v>2298</v>
      </c>
      <c r="O285" s="409" t="s">
        <v>2638</v>
      </c>
      <c r="P285" s="411"/>
      <c r="Q285" s="411"/>
      <c r="R285" s="411"/>
      <c r="S285" s="411"/>
      <c r="T285" s="411"/>
      <c r="U285" s="411"/>
      <c r="V285" s="411"/>
      <c r="W285" s="495" t="str">
        <f t="shared" si="24"/>
        <v xml:space="preserve">   cnDatabase.Execute "IF EXISTS (SELECT *FROM GeneralMaster WHERE Code='*11077' OR Name='06.50X09.50') Print 'Exist' ELSE Insert Into GeneralMaster VALUES ('*11077','06.50X09.50','06.50X09.50','11','0','000001',GetDate(),'NULL',NULL,'N','N','NULL')</v>
      </c>
    </row>
    <row r="286" spans="1:23">
      <c r="A286" s="409" t="s">
        <v>2639</v>
      </c>
      <c r="B286" s="409" t="s">
        <v>1405</v>
      </c>
      <c r="C286" s="409" t="s">
        <v>1405</v>
      </c>
      <c r="D286" s="410">
        <v>11</v>
      </c>
      <c r="E286" s="411">
        <v>0</v>
      </c>
      <c r="F286" s="409" t="s">
        <v>135</v>
      </c>
      <c r="G286" s="412" t="s">
        <v>2070</v>
      </c>
      <c r="H286" s="411" t="s">
        <v>795</v>
      </c>
      <c r="I286" s="411" t="s">
        <v>795</v>
      </c>
      <c r="J286" s="411" t="s">
        <v>304</v>
      </c>
      <c r="K286" s="411" t="s">
        <v>304</v>
      </c>
      <c r="L286" s="413" t="str">
        <f t="shared" si="25"/>
        <v>NULL</v>
      </c>
      <c r="M286" s="409" t="s">
        <v>795</v>
      </c>
      <c r="N286" s="409" t="s">
        <v>2305</v>
      </c>
      <c r="O286" s="409" t="s">
        <v>2639</v>
      </c>
      <c r="P286" s="411"/>
      <c r="Q286" s="411"/>
      <c r="R286" s="411"/>
      <c r="S286" s="411"/>
      <c r="T286" s="411"/>
      <c r="U286" s="411"/>
      <c r="V286" s="411"/>
      <c r="W286" s="495" t="str">
        <f t="shared" si="24"/>
        <v xml:space="preserve">   cnDatabase.Execute "IF EXISTS (SELECT *FROM GeneralMaster WHERE Code='*11078' OR Name='04.00x07.50') Print 'Exist' ELSE Insert Into GeneralMaster VALUES ('*11078','04.00x07.50','04.00x07.50','11','0','000001',GetDate(),'NULL',NULL,'N','N','NULL')</v>
      </c>
    </row>
    <row r="287" spans="1:23">
      <c r="A287" s="409" t="s">
        <v>2640</v>
      </c>
      <c r="B287" s="409" t="s">
        <v>1222</v>
      </c>
      <c r="C287" s="409" t="s">
        <v>1222</v>
      </c>
      <c r="D287" s="410">
        <v>11</v>
      </c>
      <c r="E287" s="411">
        <v>0</v>
      </c>
      <c r="F287" s="409" t="s">
        <v>135</v>
      </c>
      <c r="G287" s="412" t="s">
        <v>2070</v>
      </c>
      <c r="H287" s="411" t="s">
        <v>795</v>
      </c>
      <c r="I287" s="411" t="s">
        <v>795</v>
      </c>
      <c r="J287" s="411" t="s">
        <v>304</v>
      </c>
      <c r="K287" s="411" t="s">
        <v>304</v>
      </c>
      <c r="L287" s="413" t="str">
        <f t="shared" si="25"/>
        <v>NULL</v>
      </c>
      <c r="M287" s="409" t="s">
        <v>795</v>
      </c>
      <c r="N287" s="409" t="s">
        <v>2266</v>
      </c>
      <c r="O287" s="409" t="s">
        <v>2640</v>
      </c>
      <c r="P287" s="411"/>
      <c r="Q287" s="411"/>
      <c r="R287" s="411"/>
      <c r="S287" s="411"/>
      <c r="T287" s="411"/>
      <c r="U287" s="411"/>
      <c r="V287" s="411"/>
      <c r="W287" s="495" t="str">
        <f t="shared" si="24"/>
        <v xml:space="preserve">   cnDatabase.Execute "IF EXISTS (SELECT *FROM GeneralMaster WHERE Code='*11079' OR Name='23.00X36.00') Print 'Exist' ELSE Insert Into GeneralMaster VALUES ('*11079','23.00X36.00','23.00X36.00','11','0','000001',GetDate(),'NULL',NULL,'N','N','NULL')</v>
      </c>
    </row>
    <row r="288" spans="1:23">
      <c r="A288" s="409" t="s">
        <v>2641</v>
      </c>
      <c r="B288" s="409" t="s">
        <v>1410</v>
      </c>
      <c r="C288" s="409" t="s">
        <v>1410</v>
      </c>
      <c r="D288" s="410">
        <v>11</v>
      </c>
      <c r="E288" s="411">
        <v>0</v>
      </c>
      <c r="F288" s="409" t="s">
        <v>135</v>
      </c>
      <c r="G288" s="412" t="s">
        <v>2070</v>
      </c>
      <c r="H288" s="411" t="s">
        <v>795</v>
      </c>
      <c r="I288" s="411" t="s">
        <v>795</v>
      </c>
      <c r="J288" s="411" t="s">
        <v>304</v>
      </c>
      <c r="K288" s="411" t="s">
        <v>304</v>
      </c>
      <c r="L288" s="413" t="str">
        <f t="shared" si="25"/>
        <v>NULL</v>
      </c>
      <c r="M288" s="409" t="s">
        <v>795</v>
      </c>
      <c r="N288" s="409" t="s">
        <v>2310</v>
      </c>
      <c r="O288" s="409" t="s">
        <v>2641</v>
      </c>
      <c r="P288" s="411"/>
      <c r="Q288" s="411"/>
      <c r="R288" s="411"/>
      <c r="S288" s="411"/>
      <c r="T288" s="411"/>
      <c r="U288" s="411"/>
      <c r="V288" s="411"/>
      <c r="W288" s="495" t="str">
        <f t="shared" si="24"/>
        <v xml:space="preserve">   cnDatabase.Execute "IF EXISTS (SELECT *FROM GeneralMaster WHERE Code='*11080' OR Name='15.00X20.00') Print 'Exist' ELSE Insert Into GeneralMaster VALUES ('*11080','15.00X20.00','15.00X20.00','11','0','000001',GetDate(),'NULL',NULL,'N','N','NULL')</v>
      </c>
    </row>
    <row r="289" spans="1:23">
      <c r="A289" s="409" t="s">
        <v>2642</v>
      </c>
      <c r="B289" s="409" t="s">
        <v>1225</v>
      </c>
      <c r="C289" s="409" t="s">
        <v>1225</v>
      </c>
      <c r="D289" s="410">
        <v>11</v>
      </c>
      <c r="E289" s="411">
        <v>0</v>
      </c>
      <c r="F289" s="409" t="s">
        <v>135</v>
      </c>
      <c r="G289" s="412" t="s">
        <v>2070</v>
      </c>
      <c r="H289" s="411" t="s">
        <v>795</v>
      </c>
      <c r="I289" s="411" t="s">
        <v>795</v>
      </c>
      <c r="J289" s="411" t="s">
        <v>304</v>
      </c>
      <c r="K289" s="411" t="s">
        <v>304</v>
      </c>
      <c r="L289" s="413" t="str">
        <f t="shared" si="25"/>
        <v>NULL</v>
      </c>
      <c r="M289" s="409" t="s">
        <v>795</v>
      </c>
      <c r="N289" s="409" t="s">
        <v>2322</v>
      </c>
      <c r="O289" s="409" t="s">
        <v>2642</v>
      </c>
      <c r="P289" s="411"/>
      <c r="Q289" s="411"/>
      <c r="R289" s="411"/>
      <c r="S289" s="411"/>
      <c r="T289" s="411"/>
      <c r="U289" s="411"/>
      <c r="V289" s="411"/>
      <c r="W289" s="495" t="str">
        <f t="shared" si="24"/>
        <v xml:space="preserve">   cnDatabase.Execute "IF EXISTS (SELECT *FROM GeneralMaster WHERE Code='*11081' OR Name='25.00X36.00') Print 'Exist' ELSE Insert Into GeneralMaster VALUES ('*11081','25.00X36.00','25.00X36.00','11','0','000001',GetDate(),'NULL',NULL,'N','N','NULL')</v>
      </c>
    </row>
    <row r="290" spans="1:23">
      <c r="A290" s="409" t="s">
        <v>2643</v>
      </c>
      <c r="B290" s="409" t="s">
        <v>1418</v>
      </c>
      <c r="C290" s="409" t="s">
        <v>1418</v>
      </c>
      <c r="D290" s="410">
        <v>11</v>
      </c>
      <c r="E290" s="411">
        <v>0</v>
      </c>
      <c r="F290" s="409" t="s">
        <v>135</v>
      </c>
      <c r="G290" s="412" t="s">
        <v>2070</v>
      </c>
      <c r="H290" s="411" t="s">
        <v>795</v>
      </c>
      <c r="I290" s="411" t="s">
        <v>795</v>
      </c>
      <c r="J290" s="411" t="s">
        <v>304</v>
      </c>
      <c r="K290" s="411" t="s">
        <v>304</v>
      </c>
      <c r="L290" s="413" t="str">
        <f t="shared" si="25"/>
        <v>NULL</v>
      </c>
      <c r="M290" s="409" t="s">
        <v>795</v>
      </c>
      <c r="N290" s="409" t="s">
        <v>2324</v>
      </c>
      <c r="O290" s="409" t="s">
        <v>2643</v>
      </c>
      <c r="P290" s="411"/>
      <c r="Q290" s="411"/>
      <c r="R290" s="411"/>
      <c r="S290" s="411"/>
      <c r="T290" s="411"/>
      <c r="U290" s="411"/>
      <c r="V290" s="411"/>
      <c r="W290" s="495" t="str">
        <f t="shared" si="24"/>
        <v xml:space="preserve">   cnDatabase.Execute "IF EXISTS (SELECT *FROM GeneralMaster WHERE Code='*11082' OR Name='09.00X14.00') Print 'Exist' ELSE Insert Into GeneralMaster VALUES ('*11082','09.00X14.00','09.00X14.00','11','0','000001',GetDate(),'NULL',NULL,'N','N','NULL')</v>
      </c>
    </row>
    <row r="291" spans="1:23">
      <c r="A291" s="409" t="s">
        <v>2644</v>
      </c>
      <c r="B291" s="409" t="s">
        <v>1425</v>
      </c>
      <c r="C291" s="409" t="s">
        <v>1425</v>
      </c>
      <c r="D291" s="410">
        <v>11</v>
      </c>
      <c r="E291" s="411">
        <v>0</v>
      </c>
      <c r="F291" s="409" t="s">
        <v>135</v>
      </c>
      <c r="G291" s="412" t="s">
        <v>2070</v>
      </c>
      <c r="H291" s="411" t="s">
        <v>795</v>
      </c>
      <c r="I291" s="411" t="s">
        <v>795</v>
      </c>
      <c r="J291" s="411" t="s">
        <v>304</v>
      </c>
      <c r="K291" s="411" t="s">
        <v>304</v>
      </c>
      <c r="L291" s="413" t="str">
        <f t="shared" si="25"/>
        <v>NULL</v>
      </c>
      <c r="M291" s="409" t="s">
        <v>795</v>
      </c>
      <c r="N291" s="409" t="s">
        <v>2330</v>
      </c>
      <c r="O291" s="409" t="s">
        <v>2644</v>
      </c>
      <c r="P291" s="411"/>
      <c r="Q291" s="411"/>
      <c r="R291" s="411"/>
      <c r="S291" s="411"/>
      <c r="T291" s="411"/>
      <c r="U291" s="411"/>
      <c r="V291" s="411"/>
      <c r="W291" s="495" t="str">
        <f t="shared" si="24"/>
        <v xml:space="preserve">   cnDatabase.Execute "IF EXISTS (SELECT *FROM GeneralMaster WHERE Code='*11083' OR Name='05.25X07.00') Print 'Exist' ELSE Insert Into GeneralMaster VALUES ('*11083','05.25X07.00','05.25X07.00','11','0','000001',GetDate(),'NULL',NULL,'N','N','NULL')</v>
      </c>
    </row>
    <row r="292" spans="1:23">
      <c r="A292" s="409" t="s">
        <v>2645</v>
      </c>
      <c r="B292" s="409" t="s">
        <v>1428</v>
      </c>
      <c r="C292" s="409" t="s">
        <v>1428</v>
      </c>
      <c r="D292" s="410">
        <v>11</v>
      </c>
      <c r="E292" s="411">
        <v>0</v>
      </c>
      <c r="F292" s="409" t="s">
        <v>135</v>
      </c>
      <c r="G292" s="412" t="s">
        <v>2070</v>
      </c>
      <c r="H292" s="411" t="s">
        <v>795</v>
      </c>
      <c r="I292" s="411" t="s">
        <v>795</v>
      </c>
      <c r="J292" s="411" t="s">
        <v>304</v>
      </c>
      <c r="K292" s="411" t="s">
        <v>304</v>
      </c>
      <c r="L292" s="413" t="str">
        <f t="shared" si="25"/>
        <v>NULL</v>
      </c>
      <c r="M292" s="409" t="s">
        <v>795</v>
      </c>
      <c r="N292" s="409" t="s">
        <v>2333</v>
      </c>
      <c r="O292" s="409" t="s">
        <v>2645</v>
      </c>
      <c r="P292" s="411"/>
      <c r="Q292" s="411"/>
      <c r="R292" s="411"/>
      <c r="S292" s="411"/>
      <c r="T292" s="411"/>
      <c r="U292" s="411"/>
      <c r="V292" s="411"/>
      <c r="W292" s="495" t="str">
        <f t="shared" si="24"/>
        <v xml:space="preserve">   cnDatabase.Execute "IF EXISTS (SELECT *FROM GeneralMaster WHERE Code='*11084' OR Name='08.00X10.50') Print 'Exist' ELSE Insert Into GeneralMaster VALUES ('*11084','08.00X10.50','08.00X10.50','11','0','000001',GetDate(),'NULL',NULL,'N','N','NULL')</v>
      </c>
    </row>
    <row r="293" spans="1:23">
      <c r="A293" s="409" t="s">
        <v>2646</v>
      </c>
      <c r="B293" s="409" t="s">
        <v>1435</v>
      </c>
      <c r="C293" s="409" t="s">
        <v>1435</v>
      </c>
      <c r="D293" s="410">
        <v>11</v>
      </c>
      <c r="E293" s="411">
        <v>0</v>
      </c>
      <c r="F293" s="409" t="s">
        <v>135</v>
      </c>
      <c r="G293" s="412" t="s">
        <v>2070</v>
      </c>
      <c r="H293" s="411" t="s">
        <v>795</v>
      </c>
      <c r="I293" s="411" t="s">
        <v>795</v>
      </c>
      <c r="J293" s="411" t="s">
        <v>304</v>
      </c>
      <c r="K293" s="411" t="s">
        <v>304</v>
      </c>
      <c r="L293" s="413" t="str">
        <f t="shared" si="25"/>
        <v>NULL</v>
      </c>
      <c r="M293" s="409" t="s">
        <v>795</v>
      </c>
      <c r="N293" s="409" t="s">
        <v>2339</v>
      </c>
      <c r="O293" s="409" t="s">
        <v>2646</v>
      </c>
      <c r="P293" s="411"/>
      <c r="Q293" s="411"/>
      <c r="R293" s="411"/>
      <c r="S293" s="411"/>
      <c r="T293" s="411"/>
      <c r="U293" s="411"/>
      <c r="V293" s="411"/>
      <c r="W293" s="495" t="str">
        <f t="shared" si="24"/>
        <v xml:space="preserve">   cnDatabase.Execute "IF EXISTS (SELECT *FROM GeneralMaster WHERE Code='*11085' OR Name='07.50X08.50') Print 'Exist' ELSE Insert Into GeneralMaster VALUES ('*11085','07.50X08.50','07.50X08.50','11','0','000001',GetDate(),'NULL',NULL,'N','N','NULL')</v>
      </c>
    </row>
    <row r="294" spans="1:23">
      <c r="A294" s="409" t="s">
        <v>2647</v>
      </c>
      <c r="B294" s="409" t="s">
        <v>1446</v>
      </c>
      <c r="C294" s="409" t="s">
        <v>1446</v>
      </c>
      <c r="D294" s="410">
        <v>11</v>
      </c>
      <c r="E294" s="411">
        <v>0</v>
      </c>
      <c r="F294" s="409" t="s">
        <v>135</v>
      </c>
      <c r="G294" s="412" t="s">
        <v>2070</v>
      </c>
      <c r="H294" s="411" t="s">
        <v>795</v>
      </c>
      <c r="I294" s="411" t="s">
        <v>795</v>
      </c>
      <c r="J294" s="411" t="s">
        <v>304</v>
      </c>
      <c r="K294" s="411" t="s">
        <v>304</v>
      </c>
      <c r="L294" s="413" t="str">
        <f t="shared" si="25"/>
        <v>NULL</v>
      </c>
      <c r="M294" s="409" t="s">
        <v>795</v>
      </c>
      <c r="N294" s="409" t="s">
        <v>2351</v>
      </c>
      <c r="O294" s="409" t="s">
        <v>2647</v>
      </c>
      <c r="P294" s="411"/>
      <c r="Q294" s="411"/>
      <c r="R294" s="411"/>
      <c r="S294" s="411"/>
      <c r="T294" s="411"/>
      <c r="U294" s="411"/>
      <c r="V294" s="411"/>
      <c r="W294" s="495" t="str">
        <f t="shared" si="24"/>
        <v xml:space="preserve">   cnDatabase.Execute "IF EXISTS (SELECT *FROM GeneralMaster WHERE Code='*11086' OR Name='03.25X04.75') Print 'Exist' ELSE Insert Into GeneralMaster VALUES ('*11086','03.25X04.75','03.25X04.75','11','0','000001',GetDate(),'NULL',NULL,'N','N','NULL')</v>
      </c>
    </row>
    <row r="295" spans="1:23">
      <c r="A295" s="409" t="s">
        <v>2648</v>
      </c>
      <c r="B295" s="409" t="s">
        <v>1451</v>
      </c>
      <c r="C295" s="409" t="s">
        <v>1451</v>
      </c>
      <c r="D295" s="410">
        <v>11</v>
      </c>
      <c r="E295" s="411">
        <v>0</v>
      </c>
      <c r="F295" s="409" t="s">
        <v>135</v>
      </c>
      <c r="G295" s="412" t="s">
        <v>2070</v>
      </c>
      <c r="H295" s="411" t="s">
        <v>795</v>
      </c>
      <c r="I295" s="411" t="s">
        <v>795</v>
      </c>
      <c r="J295" s="411" t="s">
        <v>304</v>
      </c>
      <c r="K295" s="411" t="s">
        <v>304</v>
      </c>
      <c r="L295" s="413" t="str">
        <f t="shared" si="25"/>
        <v>NULL</v>
      </c>
      <c r="M295" s="409" t="s">
        <v>795</v>
      </c>
      <c r="N295" s="409" t="s">
        <v>2357</v>
      </c>
      <c r="O295" s="409" t="s">
        <v>2648</v>
      </c>
      <c r="P295" s="411"/>
      <c r="Q295" s="411"/>
      <c r="R295" s="411"/>
      <c r="S295" s="411"/>
      <c r="T295" s="411"/>
      <c r="U295" s="411"/>
      <c r="V295" s="411"/>
      <c r="W295" s="495" t="str">
        <f t="shared" si="24"/>
        <v xml:space="preserve">   cnDatabase.Execute "IF EXISTS (SELECT *FROM GeneralMaster WHERE Code='*11087' OR Name='09.75X11.00') Print 'Exist' ELSE Insert Into GeneralMaster VALUES ('*11087','09.75X11.00','09.75X11.00','11','0','000001',GetDate(),'NULL',NULL,'N','N','NULL')</v>
      </c>
    </row>
    <row r="296" spans="1:23">
      <c r="A296" s="409" t="s">
        <v>2649</v>
      </c>
      <c r="B296" s="409" t="s">
        <v>1455</v>
      </c>
      <c r="C296" s="409" t="s">
        <v>1455</v>
      </c>
      <c r="D296" s="410">
        <v>11</v>
      </c>
      <c r="E296" s="411">
        <v>0</v>
      </c>
      <c r="F296" s="409" t="s">
        <v>135</v>
      </c>
      <c r="G296" s="412" t="s">
        <v>2070</v>
      </c>
      <c r="H296" s="411" t="s">
        <v>795</v>
      </c>
      <c r="I296" s="411" t="s">
        <v>795</v>
      </c>
      <c r="J296" s="411" t="s">
        <v>304</v>
      </c>
      <c r="K296" s="411" t="s">
        <v>304</v>
      </c>
      <c r="L296" s="413" t="str">
        <f t="shared" si="25"/>
        <v>NULL</v>
      </c>
      <c r="M296" s="409" t="s">
        <v>795</v>
      </c>
      <c r="N296" s="409" t="s">
        <v>2360</v>
      </c>
      <c r="O296" s="409" t="s">
        <v>2649</v>
      </c>
      <c r="P296" s="411"/>
      <c r="Q296" s="411"/>
      <c r="R296" s="411"/>
      <c r="S296" s="411"/>
      <c r="T296" s="411"/>
      <c r="U296" s="411"/>
      <c r="V296" s="411"/>
      <c r="W296" s="495" t="str">
        <f t="shared" si="24"/>
        <v xml:space="preserve">   cnDatabase.Execute "IF EXISTS (SELECT *FROM GeneralMaster WHERE Code='*11088' OR Name='13.50X18.00') Print 'Exist' ELSE Insert Into GeneralMaster VALUES ('*11088','13.50X18.00','13.50X18.00','11','0','000001',GetDate(),'NULL',NULL,'N','N','NULL')</v>
      </c>
    </row>
    <row r="297" spans="1:23">
      <c r="A297" s="409" t="s">
        <v>2650</v>
      </c>
      <c r="B297" s="409" t="s">
        <v>1496</v>
      </c>
      <c r="C297" s="409" t="s">
        <v>1496</v>
      </c>
      <c r="D297" s="410">
        <v>11</v>
      </c>
      <c r="E297" s="411">
        <v>0</v>
      </c>
      <c r="F297" s="409" t="s">
        <v>135</v>
      </c>
      <c r="G297" s="412" t="s">
        <v>2070</v>
      </c>
      <c r="H297" s="411" t="s">
        <v>795</v>
      </c>
      <c r="I297" s="411" t="s">
        <v>795</v>
      </c>
      <c r="J297" s="411" t="s">
        <v>304</v>
      </c>
      <c r="K297" s="411" t="s">
        <v>304</v>
      </c>
      <c r="L297" s="413" t="str">
        <f t="shared" si="25"/>
        <v>NULL</v>
      </c>
      <c r="M297" s="409" t="s">
        <v>795</v>
      </c>
      <c r="N297" s="409" t="s">
        <v>2397</v>
      </c>
      <c r="O297" s="409" t="s">
        <v>2650</v>
      </c>
      <c r="P297" s="411"/>
      <c r="Q297" s="411"/>
      <c r="R297" s="411"/>
      <c r="S297" s="411"/>
      <c r="T297" s="411"/>
      <c r="U297" s="411"/>
      <c r="V297" s="411"/>
      <c r="W297" s="495" t="str">
        <f t="shared" si="24"/>
        <v xml:space="preserve">   cnDatabase.Execute "IF EXISTS (SELECT *FROM GeneralMaster WHERE Code='*11089' OR Name='07.62X11.00') Print 'Exist' ELSE Insert Into GeneralMaster VALUES ('*11089','07.62X11.00','07.62X11.00','11','0','000001',GetDate(),'NULL',NULL,'N','N','NULL')</v>
      </c>
    </row>
    <row r="298" spans="1:23">
      <c r="A298" s="409" t="s">
        <v>2651</v>
      </c>
      <c r="B298" s="409" t="s">
        <v>1497</v>
      </c>
      <c r="C298" s="409" t="s">
        <v>1497</v>
      </c>
      <c r="D298" s="410">
        <v>11</v>
      </c>
      <c r="E298" s="411">
        <v>0</v>
      </c>
      <c r="F298" s="409" t="s">
        <v>135</v>
      </c>
      <c r="G298" s="412" t="s">
        <v>2070</v>
      </c>
      <c r="H298" s="411" t="s">
        <v>795</v>
      </c>
      <c r="I298" s="411" t="s">
        <v>795</v>
      </c>
      <c r="J298" s="411" t="s">
        <v>304</v>
      </c>
      <c r="K298" s="411" t="s">
        <v>304</v>
      </c>
      <c r="L298" s="413" t="str">
        <f t="shared" si="25"/>
        <v>NULL</v>
      </c>
      <c r="M298" s="409" t="s">
        <v>795</v>
      </c>
      <c r="N298" s="409" t="s">
        <v>2398</v>
      </c>
      <c r="O298" s="409" t="s">
        <v>2651</v>
      </c>
      <c r="P298" s="411"/>
      <c r="Q298" s="411"/>
      <c r="R298" s="411"/>
      <c r="S298" s="411"/>
      <c r="T298" s="411"/>
      <c r="U298" s="411"/>
      <c r="V298" s="411"/>
      <c r="W298" s="495" t="str">
        <f t="shared" si="24"/>
        <v xml:space="preserve">   cnDatabase.Execute "IF EXISTS (SELECT *FROM GeneralMaster WHERE Code='*11090' OR Name='07.36X11.00') Print 'Exist' ELSE Insert Into GeneralMaster VALUES ('*11090','07.36X11.00','07.36X11.00','11','0','000001',GetDate(),'NULL',NULL,'N','N','NULL')</v>
      </c>
    </row>
    <row r="299" spans="1:23">
      <c r="A299" s="409" t="s">
        <v>2652</v>
      </c>
      <c r="B299" s="409" t="s">
        <v>2073</v>
      </c>
      <c r="C299" s="409" t="s">
        <v>2073</v>
      </c>
      <c r="D299" s="410">
        <v>11</v>
      </c>
      <c r="E299" s="411">
        <v>0</v>
      </c>
      <c r="F299" s="409" t="s">
        <v>135</v>
      </c>
      <c r="G299" s="412" t="s">
        <v>2070</v>
      </c>
      <c r="H299" s="411" t="s">
        <v>795</v>
      </c>
      <c r="I299" s="411" t="s">
        <v>795</v>
      </c>
      <c r="J299" s="411" t="s">
        <v>304</v>
      </c>
      <c r="K299" s="411" t="s">
        <v>304</v>
      </c>
      <c r="L299" s="413" t="str">
        <f t="shared" si="25"/>
        <v>NULL</v>
      </c>
      <c r="M299" s="409" t="s">
        <v>795</v>
      </c>
      <c r="N299" s="409" t="s">
        <v>2400</v>
      </c>
      <c r="O299" s="409" t="s">
        <v>2652</v>
      </c>
      <c r="P299" s="411"/>
      <c r="Q299" s="411"/>
      <c r="R299" s="411"/>
      <c r="S299" s="411"/>
      <c r="T299" s="411"/>
      <c r="U299" s="411"/>
      <c r="V299" s="411"/>
      <c r="W299" s="495" t="str">
        <f t="shared" si="24"/>
        <v xml:space="preserve">   cnDatabase.Execute "IF EXISTS (SELECT *FROM GeneralMaster WHERE Code='*11091' OR Name='08.26X11.69') Print 'Exist' ELSE Insert Into GeneralMaster VALUES ('*11091','08.26X11.69','08.26X11.69','11','0','000001',GetDate(),'NULL',NULL,'N','N','NULL')</v>
      </c>
    </row>
    <row r="300" spans="1:23">
      <c r="A300" s="409" t="s">
        <v>2653</v>
      </c>
      <c r="B300" s="409" t="s">
        <v>2081</v>
      </c>
      <c r="C300" s="409" t="s">
        <v>2081</v>
      </c>
      <c r="D300" s="410">
        <v>11</v>
      </c>
      <c r="E300" s="411">
        <v>0</v>
      </c>
      <c r="F300" s="409" t="s">
        <v>135</v>
      </c>
      <c r="G300" s="412" t="s">
        <v>2070</v>
      </c>
      <c r="H300" s="411" t="s">
        <v>795</v>
      </c>
      <c r="I300" s="411" t="s">
        <v>795</v>
      </c>
      <c r="J300" s="411" t="s">
        <v>304</v>
      </c>
      <c r="K300" s="411" t="s">
        <v>304</v>
      </c>
      <c r="L300" s="413" t="str">
        <f t="shared" si="25"/>
        <v>NULL</v>
      </c>
      <c r="M300" s="409" t="s">
        <v>795</v>
      </c>
      <c r="N300" s="409" t="s">
        <v>2426</v>
      </c>
      <c r="O300" s="409" t="s">
        <v>2653</v>
      </c>
      <c r="P300" s="411"/>
      <c r="Q300" s="411"/>
      <c r="R300" s="411"/>
      <c r="S300" s="411"/>
      <c r="T300" s="411"/>
      <c r="U300" s="411"/>
      <c r="V300" s="411"/>
      <c r="W300" s="495" t="str">
        <f t="shared" si="24"/>
        <v xml:space="preserve">   cnDatabase.Execute "IF EXISTS (SELECT *FROM GeneralMaster WHERE Code='*11092' OR Name='09.50X09.50') Print 'Exist' ELSE Insert Into GeneralMaster VALUES ('*11092','09.50X09.50','09.50X09.50','11','0','000001',GetDate(),'NULL',NULL,'N','N','NULL')</v>
      </c>
    </row>
    <row r="301" spans="1:23">
      <c r="A301" s="409" t="s">
        <v>2654</v>
      </c>
      <c r="B301" s="409" t="s">
        <v>2086</v>
      </c>
      <c r="C301" s="409" t="s">
        <v>2086</v>
      </c>
      <c r="D301" s="410">
        <v>11</v>
      </c>
      <c r="E301" s="411">
        <v>0</v>
      </c>
      <c r="F301" s="409" t="s">
        <v>135</v>
      </c>
      <c r="G301" s="412" t="s">
        <v>2070</v>
      </c>
      <c r="H301" s="411" t="s">
        <v>795</v>
      </c>
      <c r="I301" s="411" t="s">
        <v>795</v>
      </c>
      <c r="J301" s="411" t="s">
        <v>304</v>
      </c>
      <c r="K301" s="411" t="s">
        <v>304</v>
      </c>
      <c r="L301" s="413" t="str">
        <f t="shared" si="25"/>
        <v>NULL</v>
      </c>
      <c r="M301" s="409" t="s">
        <v>795</v>
      </c>
      <c r="N301" s="409" t="s">
        <v>2433</v>
      </c>
      <c r="O301" s="409" t="s">
        <v>2654</v>
      </c>
      <c r="P301" s="411"/>
      <c r="Q301" s="411"/>
      <c r="R301" s="411"/>
      <c r="S301" s="411"/>
      <c r="T301" s="411"/>
      <c r="U301" s="411"/>
      <c r="V301" s="411"/>
      <c r="W301" s="495" t="str">
        <f t="shared" si="24"/>
        <v xml:space="preserve">   cnDatabase.Execute "IF EXISTS (SELECT *FROM GeneralMaster WHERE Code='*11093' OR Name='11.69X05.20') Print 'Exist' ELSE Insert Into GeneralMaster VALUES ('*11093','11.69X05.20','11.69X05.20','11','0','000001',GetDate(),'NULL',NULL,'N','N','NULL')</v>
      </c>
    </row>
    <row r="302" spans="1:23">
      <c r="A302" s="409" t="s">
        <v>2655</v>
      </c>
      <c r="B302" s="409" t="s">
        <v>2074</v>
      </c>
      <c r="C302" s="409" t="s">
        <v>2074</v>
      </c>
      <c r="D302" s="410">
        <v>11</v>
      </c>
      <c r="E302" s="411">
        <v>0</v>
      </c>
      <c r="F302" s="409" t="s">
        <v>135</v>
      </c>
      <c r="G302" s="412" t="s">
        <v>2070</v>
      </c>
      <c r="H302" s="411" t="s">
        <v>795</v>
      </c>
      <c r="I302" s="411" t="s">
        <v>795</v>
      </c>
      <c r="J302" s="411" t="s">
        <v>304</v>
      </c>
      <c r="K302" s="411" t="s">
        <v>304</v>
      </c>
      <c r="L302" s="413" t="str">
        <f t="shared" si="25"/>
        <v>NULL</v>
      </c>
      <c r="M302" s="409" t="s">
        <v>795</v>
      </c>
      <c r="N302" s="409" t="s">
        <v>2410</v>
      </c>
      <c r="O302" s="409" t="s">
        <v>2655</v>
      </c>
      <c r="P302" s="411"/>
      <c r="Q302" s="411"/>
      <c r="R302" s="411"/>
      <c r="S302" s="411"/>
      <c r="T302" s="411"/>
      <c r="U302" s="411"/>
      <c r="V302" s="411"/>
      <c r="W302" s="495" t="str">
        <f t="shared" si="24"/>
        <v xml:space="preserve">   cnDatabase.Execute "IF EXISTS (SELECT *FROM GeneralMaster WHERE Code='*11094' OR Name='05.75X08.25') Print 'Exist' ELSE Insert Into GeneralMaster VALUES ('*11094','05.75X08.25','05.75X08.25','11','0','000001',GetDate(),'NULL',NULL,'N','N','NULL')</v>
      </c>
    </row>
    <row r="303" spans="1:23" s="304" customFormat="1">
      <c r="A303" s="409" t="s">
        <v>2656</v>
      </c>
      <c r="B303" s="409" t="s">
        <v>2082</v>
      </c>
      <c r="C303" s="409" t="s">
        <v>2082</v>
      </c>
      <c r="D303" s="410">
        <v>11</v>
      </c>
      <c r="E303" s="411">
        <v>0</v>
      </c>
      <c r="F303" s="409" t="s">
        <v>135</v>
      </c>
      <c r="G303" s="412" t="s">
        <v>2070</v>
      </c>
      <c r="H303" s="411" t="s">
        <v>795</v>
      </c>
      <c r="I303" s="411" t="s">
        <v>795</v>
      </c>
      <c r="J303" s="411" t="s">
        <v>304</v>
      </c>
      <c r="K303" s="411" t="s">
        <v>304</v>
      </c>
      <c r="L303" s="413" t="str">
        <f t="shared" si="25"/>
        <v>NULL</v>
      </c>
      <c r="M303" s="409" t="s">
        <v>795</v>
      </c>
      <c r="N303" s="409" t="s">
        <v>2428</v>
      </c>
      <c r="O303" s="409" t="s">
        <v>2656</v>
      </c>
      <c r="P303" s="411"/>
      <c r="Q303" s="411"/>
      <c r="R303" s="411"/>
      <c r="S303" s="411"/>
      <c r="T303" s="411"/>
      <c r="U303" s="411"/>
      <c r="V303" s="411"/>
      <c r="W303" s="495" t="str">
        <f t="shared" si="24"/>
        <v xml:space="preserve">   cnDatabase.Execute "IF EXISTS (SELECT *FROM GeneralMaster WHERE Code='*11095' OR Name='21.00X29.70') Print 'Exist' ELSE Insert Into GeneralMaster VALUES ('*11095','21.00X29.70','21.00X29.70','11','0','000001',GetDate(),'NULL',NULL,'N','N','NULL')</v>
      </c>
    </row>
    <row r="304" spans="1:23" s="304" customFormat="1">
      <c r="A304" s="409" t="s">
        <v>3717</v>
      </c>
      <c r="B304" s="409" t="s">
        <v>3719</v>
      </c>
      <c r="C304" s="409" t="s">
        <v>3719</v>
      </c>
      <c r="D304" s="410">
        <v>11</v>
      </c>
      <c r="E304" s="411">
        <v>0</v>
      </c>
      <c r="F304" s="409" t="s">
        <v>135</v>
      </c>
      <c r="G304" s="412" t="s">
        <v>2070</v>
      </c>
      <c r="H304" s="411" t="s">
        <v>795</v>
      </c>
      <c r="I304" s="411" t="s">
        <v>795</v>
      </c>
      <c r="J304" s="411" t="s">
        <v>304</v>
      </c>
      <c r="K304" s="411" t="s">
        <v>304</v>
      </c>
      <c r="L304" s="413" t="str">
        <f t="shared" ref="L304:L305" si="26">IF(M304&lt;&gt;"Null",CONCATENATE("*26",RIGHT(M304,3)),"NULL")</f>
        <v>NULL</v>
      </c>
      <c r="M304" s="409" t="s">
        <v>795</v>
      </c>
      <c r="N304" s="409" t="s">
        <v>3717</v>
      </c>
      <c r="O304" s="409" t="s">
        <v>3717</v>
      </c>
      <c r="P304" s="411"/>
      <c r="Q304" s="411"/>
      <c r="R304" s="411"/>
      <c r="S304" s="411"/>
      <c r="T304" s="411"/>
      <c r="U304" s="411"/>
      <c r="V304" s="411"/>
      <c r="W304" s="495" t="str">
        <f t="shared" ref="W304:W368" si="27">CONCATENATE(W$1,W$2,"'",A304,"' OR Name='",B304,"') Print 'Exist' ELSE ",W$3,"'",A304,"','",B304,"','",C304,"','",D304,"','",E304,"','",F304,"',",G304,",'",H304,"',",I304,",'",J304,"','",K304,"','",L304,"')")</f>
        <v xml:space="preserve">   cnDatabase.Execute "IF EXISTS (SELECT *FROM GeneralMaster WHERE Code='*11096' OR Name='08.50X11.00(Digital)') Print 'Exist' ELSE Insert Into GeneralMaster VALUES ('*11096','08.50X11.00(Digital)','08.50X11.00(Digital)','11','0','000001',GetDate(),'NULL',NULL,'N','N','NULL')</v>
      </c>
    </row>
    <row r="305" spans="1:23" s="304" customFormat="1">
      <c r="A305" s="409" t="s">
        <v>3718</v>
      </c>
      <c r="B305" s="409" t="s">
        <v>3720</v>
      </c>
      <c r="C305" s="409" t="s">
        <v>3720</v>
      </c>
      <c r="D305" s="410">
        <v>11</v>
      </c>
      <c r="E305" s="411">
        <v>0</v>
      </c>
      <c r="F305" s="409" t="s">
        <v>135</v>
      </c>
      <c r="G305" s="412" t="s">
        <v>2070</v>
      </c>
      <c r="H305" s="411" t="s">
        <v>795</v>
      </c>
      <c r="I305" s="411" t="s">
        <v>795</v>
      </c>
      <c r="J305" s="411" t="s">
        <v>304</v>
      </c>
      <c r="K305" s="411" t="s">
        <v>304</v>
      </c>
      <c r="L305" s="413" t="str">
        <f t="shared" si="26"/>
        <v>NULL</v>
      </c>
      <c r="M305" s="409" t="s">
        <v>795</v>
      </c>
      <c r="N305" s="409" t="s">
        <v>3718</v>
      </c>
      <c r="O305" s="409" t="s">
        <v>3718</v>
      </c>
      <c r="P305" s="411"/>
      <c r="Q305" s="411"/>
      <c r="R305" s="411"/>
      <c r="S305" s="411"/>
      <c r="T305" s="411"/>
      <c r="U305" s="411"/>
      <c r="V305" s="411"/>
      <c r="W305" s="495" t="str">
        <f t="shared" ref="W305" si="28">CONCATENATE(W$1,W$2,"'",A305,"' OR Name='",B305,"') Print 'Exist' ELSE ",W$3,"'",A305,"','",B305,"','",C305,"','",D305,"','",E305,"','",F305,"',",G305,",'",H305,"',",I305,",'",J305,"','",K305,"','",L305,"')")</f>
        <v xml:space="preserve">   cnDatabase.Execute "IF EXISTS (SELECT *FROM GeneralMaster WHERE Code='*11097' OR Name='07.25X09.50(Digital)') Print 'Exist' ELSE Insert Into GeneralMaster VALUES ('*11097','07.25X09.50(Digital)','07.25X09.50(Digital)','11','0','000001',GetDate(),'NULL',NULL,'N','N','NULL')</v>
      </c>
    </row>
    <row r="306" spans="1:23">
      <c r="A306" s="409" t="s">
        <v>4165</v>
      </c>
      <c r="B306" s="409" t="s">
        <v>4182</v>
      </c>
      <c r="C306" s="409" t="s">
        <v>4166</v>
      </c>
      <c r="D306" s="410">
        <v>11</v>
      </c>
      <c r="E306" s="411">
        <v>0</v>
      </c>
      <c r="F306" s="409" t="s">
        <v>135</v>
      </c>
      <c r="G306" s="412" t="s">
        <v>2070</v>
      </c>
      <c r="H306" s="411" t="s">
        <v>795</v>
      </c>
      <c r="I306" s="411" t="s">
        <v>795</v>
      </c>
      <c r="J306" s="411" t="s">
        <v>304</v>
      </c>
      <c r="K306" s="411" t="s">
        <v>304</v>
      </c>
      <c r="L306" s="413" t="str">
        <f t="shared" si="25"/>
        <v>NULL</v>
      </c>
      <c r="M306" s="409" t="s">
        <v>795</v>
      </c>
      <c r="N306" s="409" t="s">
        <v>4165</v>
      </c>
      <c r="O306" s="409" t="s">
        <v>4165</v>
      </c>
      <c r="P306" s="411"/>
      <c r="Q306" s="411"/>
      <c r="R306" s="411"/>
      <c r="S306" s="411"/>
      <c r="T306" s="411"/>
      <c r="U306" s="411"/>
      <c r="V306" s="411"/>
      <c r="W306" s="495" t="str">
        <f t="shared" si="27"/>
        <v xml:space="preserve">   cnDatabase.Execute "IF EXISTS (SELECT *FROM GeneralMaster WHERE Code='*11098' OR Name='01.00X01.00_(*None)') Print 'Exist' ELSE Insert Into GeneralMaster VALUES ('*11098','01.00X01.00_(*None)','*None','11','0','000001',GetDate(),'NULL',NULL,'N','N','NULL')</v>
      </c>
    </row>
    <row r="307" spans="1:23">
      <c r="A307" s="347" t="s">
        <v>2658</v>
      </c>
      <c r="B307" s="351" t="s">
        <v>1291</v>
      </c>
      <c r="C307" s="351" t="s">
        <v>1291</v>
      </c>
      <c r="D307" s="416">
        <v>12</v>
      </c>
      <c r="E307" s="417">
        <v>0</v>
      </c>
      <c r="F307" s="351" t="s">
        <v>135</v>
      </c>
      <c r="G307" s="418" t="s">
        <v>2070</v>
      </c>
      <c r="H307" s="417" t="s">
        <v>795</v>
      </c>
      <c r="I307" s="417" t="s">
        <v>795</v>
      </c>
      <c r="J307" s="417" t="s">
        <v>304</v>
      </c>
      <c r="K307" s="417" t="s">
        <v>304</v>
      </c>
      <c r="L307" s="419" t="str">
        <f t="shared" si="25"/>
        <v>*26031</v>
      </c>
      <c r="M307" s="351" t="s">
        <v>2038</v>
      </c>
      <c r="N307" s="351" t="s">
        <v>2084</v>
      </c>
      <c r="O307" s="347" t="s">
        <v>2658</v>
      </c>
      <c r="P307" s="417"/>
      <c r="Q307" s="417"/>
      <c r="R307" s="417"/>
      <c r="S307" s="417"/>
      <c r="T307" s="417"/>
      <c r="U307" s="417"/>
      <c r="V307" s="417"/>
      <c r="W307" s="495" t="str">
        <f t="shared" si="27"/>
        <v xml:space="preserve">   cnDatabase.Execute "IF EXISTS (SELECT *FROM GeneralMaster WHERE Code='*12002' OR Name='Account Group') Print 'Exist' ELSE Insert Into GeneralMaster VALUES ('*12002','Account Group','Account Group','12','0','000001',GetDate(),'NULL',NULL,'N','N','*26031')</v>
      </c>
    </row>
    <row r="308" spans="1:23">
      <c r="A308" s="351" t="s">
        <v>1522</v>
      </c>
      <c r="B308" s="351" t="s">
        <v>411</v>
      </c>
      <c r="C308" s="351" t="s">
        <v>411</v>
      </c>
      <c r="D308" s="416">
        <v>12</v>
      </c>
      <c r="E308" s="417">
        <v>0</v>
      </c>
      <c r="F308" s="351" t="s">
        <v>135</v>
      </c>
      <c r="G308" s="418" t="s">
        <v>2070</v>
      </c>
      <c r="H308" s="417" t="s">
        <v>795</v>
      </c>
      <c r="I308" s="417" t="s">
        <v>795</v>
      </c>
      <c r="J308" s="417" t="s">
        <v>304</v>
      </c>
      <c r="K308" s="417" t="s">
        <v>304</v>
      </c>
      <c r="L308" s="419" t="str">
        <f t="shared" si="25"/>
        <v>NULL</v>
      </c>
      <c r="M308" s="351" t="s">
        <v>795</v>
      </c>
      <c r="N308" s="351" t="s">
        <v>1522</v>
      </c>
      <c r="O308" s="351" t="s">
        <v>1522</v>
      </c>
      <c r="P308" s="417"/>
      <c r="Q308" s="417"/>
      <c r="R308" s="417"/>
      <c r="S308" s="417"/>
      <c r="T308" s="417"/>
      <c r="U308" s="417"/>
      <c r="V308" s="417"/>
      <c r="W308" s="495" t="str">
        <f t="shared" si="27"/>
        <v xml:space="preserve">   cnDatabase.Execute "IF EXISTS (SELECT *FROM GeneralMaster WHERE Code='*99996' OR Name='Transporter') Print 'Exist' ELSE Insert Into GeneralMaster VALUES ('*99996','Transporter','Transporter','12','0','000001',GetDate(),'NULL',NULL,'N','N','NULL')</v>
      </c>
    </row>
    <row r="309" spans="1:23">
      <c r="A309" s="351" t="s">
        <v>1523</v>
      </c>
      <c r="B309" s="351" t="s">
        <v>409</v>
      </c>
      <c r="C309" s="351" t="s">
        <v>411</v>
      </c>
      <c r="D309" s="416">
        <v>12</v>
      </c>
      <c r="E309" s="417">
        <v>0</v>
      </c>
      <c r="F309" s="351" t="s">
        <v>135</v>
      </c>
      <c r="G309" s="418" t="s">
        <v>2070</v>
      </c>
      <c r="H309" s="417" t="s">
        <v>795</v>
      </c>
      <c r="I309" s="417" t="s">
        <v>795</v>
      </c>
      <c r="J309" s="417" t="s">
        <v>304</v>
      </c>
      <c r="K309" s="417" t="s">
        <v>304</v>
      </c>
      <c r="L309" s="419" t="str">
        <f t="shared" si="25"/>
        <v>NULL</v>
      </c>
      <c r="M309" s="351" t="s">
        <v>795</v>
      </c>
      <c r="N309" s="351" t="s">
        <v>1523</v>
      </c>
      <c r="O309" s="351" t="s">
        <v>1523</v>
      </c>
      <c r="P309" s="417"/>
      <c r="Q309" s="417"/>
      <c r="R309" s="417"/>
      <c r="S309" s="417"/>
      <c r="T309" s="417"/>
      <c r="U309" s="417"/>
      <c r="V309" s="417"/>
      <c r="W309" s="495" t="str">
        <f t="shared" si="27"/>
        <v xml:space="preserve">   cnDatabase.Execute "IF EXISTS (SELECT *FROM GeneralMaster WHERE Code='*99997' OR Name='Packer') Print 'Exist' ELSE Insert Into GeneralMaster VALUES ('*99997','Packer','Transporter','12','0','000001',GetDate(),'NULL',NULL,'N','N','NULL')</v>
      </c>
    </row>
    <row r="310" spans="1:23">
      <c r="A310" s="351" t="s">
        <v>1524</v>
      </c>
      <c r="B310" s="351" t="s">
        <v>408</v>
      </c>
      <c r="C310" s="351" t="s">
        <v>408</v>
      </c>
      <c r="D310" s="416">
        <v>12</v>
      </c>
      <c r="E310" s="417">
        <v>0</v>
      </c>
      <c r="F310" s="351" t="s">
        <v>135</v>
      </c>
      <c r="G310" s="418" t="s">
        <v>2070</v>
      </c>
      <c r="H310" s="417" t="s">
        <v>795</v>
      </c>
      <c r="I310" s="417" t="s">
        <v>795</v>
      </c>
      <c r="J310" s="417" t="s">
        <v>304</v>
      </c>
      <c r="K310" s="417" t="s">
        <v>304</v>
      </c>
      <c r="L310" s="419" t="str">
        <f t="shared" si="25"/>
        <v>*26030</v>
      </c>
      <c r="M310" s="351" t="s">
        <v>2037</v>
      </c>
      <c r="N310" s="351" t="s">
        <v>1524</v>
      </c>
      <c r="O310" s="351" t="s">
        <v>1524</v>
      </c>
      <c r="P310" s="417"/>
      <c r="Q310" s="417"/>
      <c r="R310" s="417"/>
      <c r="S310" s="417"/>
      <c r="T310" s="417"/>
      <c r="U310" s="417"/>
      <c r="V310" s="417"/>
      <c r="W310" s="495" t="str">
        <f t="shared" si="27"/>
        <v xml:space="preserve">   cnDatabase.Execute "IF EXISTS (SELECT *FROM GeneralMaster WHERE Code='*99998' OR Name='Deliverer') Print 'Exist' ELSE Insert Into GeneralMaster VALUES ('*99998','Deliverer','Deliverer','12','0','000001',GetDate(),'NULL',NULL,'N','N','*26030')</v>
      </c>
    </row>
    <row r="311" spans="1:23">
      <c r="A311" s="351" t="s">
        <v>1201</v>
      </c>
      <c r="B311" s="351" t="s">
        <v>1202</v>
      </c>
      <c r="C311" s="351" t="s">
        <v>1202</v>
      </c>
      <c r="D311" s="416">
        <v>12</v>
      </c>
      <c r="E311" s="417">
        <v>0</v>
      </c>
      <c r="F311" s="351" t="s">
        <v>135</v>
      </c>
      <c r="G311" s="418" t="s">
        <v>2070</v>
      </c>
      <c r="H311" s="417" t="s">
        <v>795</v>
      </c>
      <c r="I311" s="417" t="s">
        <v>795</v>
      </c>
      <c r="J311" s="417" t="s">
        <v>304</v>
      </c>
      <c r="K311" s="417" t="s">
        <v>304</v>
      </c>
      <c r="L311" s="419" t="str">
        <f t="shared" si="25"/>
        <v>NULL</v>
      </c>
      <c r="M311" s="351" t="s">
        <v>795</v>
      </c>
      <c r="N311" s="351" t="s">
        <v>1201</v>
      </c>
      <c r="O311" s="351" t="s">
        <v>1201</v>
      </c>
      <c r="P311" s="417"/>
      <c r="Q311" s="417"/>
      <c r="R311" s="417"/>
      <c r="S311" s="417"/>
      <c r="T311" s="417"/>
      <c r="U311" s="417"/>
      <c r="V311" s="417"/>
      <c r="W311" s="495" t="str">
        <f t="shared" si="27"/>
        <v xml:space="preserve">   cnDatabase.Execute "IF EXISTS (SELECT *FROM GeneralMaster WHERE Code='*99999' OR Name='Material Centre') Print 'Exist' ELSE Insert Into GeneralMaster VALUES ('*99999','Material Centre','Material Centre','12','0','000001',GetDate(),'NULL',NULL,'N','N','NULL')</v>
      </c>
    </row>
    <row r="312" spans="1:23" s="304" customFormat="1">
      <c r="A312" s="351" t="s">
        <v>3584</v>
      </c>
      <c r="B312" s="351" t="s">
        <v>3585</v>
      </c>
      <c r="C312" s="351" t="s">
        <v>3585</v>
      </c>
      <c r="D312" s="416">
        <v>12</v>
      </c>
      <c r="E312" s="417">
        <v>0</v>
      </c>
      <c r="F312" s="351" t="s">
        <v>135</v>
      </c>
      <c r="G312" s="418" t="s">
        <v>2070</v>
      </c>
      <c r="H312" s="417" t="s">
        <v>795</v>
      </c>
      <c r="I312" s="417" t="s">
        <v>795</v>
      </c>
      <c r="J312" s="417" t="s">
        <v>304</v>
      </c>
      <c r="K312" s="417" t="s">
        <v>304</v>
      </c>
      <c r="L312" s="419" t="s">
        <v>795</v>
      </c>
      <c r="M312" s="351" t="s">
        <v>795</v>
      </c>
      <c r="N312" s="351" t="s">
        <v>3584</v>
      </c>
      <c r="O312" s="351" t="s">
        <v>3584</v>
      </c>
      <c r="P312" s="355" t="s">
        <v>3583</v>
      </c>
      <c r="Q312" s="417"/>
      <c r="R312" s="417"/>
      <c r="S312" s="417"/>
      <c r="T312" s="417"/>
      <c r="U312" s="417"/>
      <c r="V312" s="417"/>
      <c r="W312" s="495" t="str">
        <f t="shared" si="27"/>
        <v xml:space="preserve">   cnDatabase.Execute "IF EXISTS (SELECT *FROM GeneralMaster WHERE Code='*99995' OR Name='Sales Executive') Print 'Exist' ELSE Insert Into GeneralMaster VALUES ('*99995','Sales Executive','Sales Executive','12','0','000001',GetDate(),'NULL',NULL,'N','N','NULL')</v>
      </c>
    </row>
    <row r="313" spans="1:23">
      <c r="A313" s="420" t="s">
        <v>2657</v>
      </c>
      <c r="B313" s="420" t="s">
        <v>1292</v>
      </c>
      <c r="C313" s="420" t="s">
        <v>1292</v>
      </c>
      <c r="D313" s="421">
        <v>12</v>
      </c>
      <c r="E313" s="422">
        <v>0</v>
      </c>
      <c r="F313" s="420" t="s">
        <v>135</v>
      </c>
      <c r="G313" s="423" t="s">
        <v>2070</v>
      </c>
      <c r="H313" s="422" t="s">
        <v>795</v>
      </c>
      <c r="I313" s="422" t="s">
        <v>795</v>
      </c>
      <c r="J313" s="422" t="s">
        <v>304</v>
      </c>
      <c r="K313" s="422" t="s">
        <v>304</v>
      </c>
      <c r="L313" s="424" t="str">
        <f t="shared" si="25"/>
        <v>*26030</v>
      </c>
      <c r="M313" s="420" t="s">
        <v>2037</v>
      </c>
      <c r="N313" s="420" t="s">
        <v>2179</v>
      </c>
      <c r="O313" s="420" t="s">
        <v>2657</v>
      </c>
      <c r="P313" s="422"/>
      <c r="Q313" s="422"/>
      <c r="R313" s="422"/>
      <c r="S313" s="422"/>
      <c r="T313" s="422"/>
      <c r="U313" s="422"/>
      <c r="V313" s="422"/>
      <c r="W313" s="495" t="str">
        <f t="shared" si="27"/>
        <v xml:space="preserve">   cnDatabase.Execute "IF EXISTS (SELECT *FROM GeneralMaster WHERE Code='*12001' OR Name='Binders') Print 'Exist' ELSE Insert Into GeneralMaster VALUES ('*12001','Binders','Binders','12','0','000001',GetDate(),'NULL',NULL,'N','N','*26030')</v>
      </c>
    </row>
    <row r="314" spans="1:23">
      <c r="A314" s="420" t="s">
        <v>2659</v>
      </c>
      <c r="B314" s="420" t="s">
        <v>1293</v>
      </c>
      <c r="C314" s="420" t="s">
        <v>1293</v>
      </c>
      <c r="D314" s="421">
        <v>12</v>
      </c>
      <c r="E314" s="422">
        <v>0</v>
      </c>
      <c r="F314" s="420" t="s">
        <v>135</v>
      </c>
      <c r="G314" s="423" t="s">
        <v>2070</v>
      </c>
      <c r="H314" s="422" t="s">
        <v>795</v>
      </c>
      <c r="I314" s="422" t="s">
        <v>795</v>
      </c>
      <c r="J314" s="422" t="s">
        <v>304</v>
      </c>
      <c r="K314" s="422" t="s">
        <v>304</v>
      </c>
      <c r="L314" s="424" t="str">
        <f t="shared" si="25"/>
        <v>*26030</v>
      </c>
      <c r="M314" s="420" t="s">
        <v>2037</v>
      </c>
      <c r="N314" s="420" t="s">
        <v>2180</v>
      </c>
      <c r="O314" s="420" t="s">
        <v>2659</v>
      </c>
      <c r="P314" s="422"/>
      <c r="Q314" s="422"/>
      <c r="R314" s="422"/>
      <c r="S314" s="422"/>
      <c r="T314" s="422"/>
      <c r="U314" s="422"/>
      <c r="V314" s="422"/>
      <c r="W314" s="495" t="str">
        <f t="shared" si="27"/>
        <v xml:space="preserve">   cnDatabase.Execute "IF EXISTS (SELECT *FROM GeneralMaster WHERE Code='*12003' OR Name='Box Supplier') Print 'Exist' ELSE Insert Into GeneralMaster VALUES ('*12003','Box Supplier','Box Supplier','12','0','000001',GetDate(),'NULL',NULL,'N','N','*26030')</v>
      </c>
    </row>
    <row r="315" spans="1:23">
      <c r="A315" s="420" t="s">
        <v>2660</v>
      </c>
      <c r="B315" s="420" t="s">
        <v>1294</v>
      </c>
      <c r="C315" s="420" t="s">
        <v>1294</v>
      </c>
      <c r="D315" s="421">
        <v>12</v>
      </c>
      <c r="E315" s="422">
        <v>0</v>
      </c>
      <c r="F315" s="420" t="s">
        <v>135</v>
      </c>
      <c r="G315" s="423" t="s">
        <v>2070</v>
      </c>
      <c r="H315" s="422" t="s">
        <v>795</v>
      </c>
      <c r="I315" s="422" t="s">
        <v>795</v>
      </c>
      <c r="J315" s="422" t="s">
        <v>304</v>
      </c>
      <c r="K315" s="422" t="s">
        <v>304</v>
      </c>
      <c r="L315" s="424" t="str">
        <f t="shared" si="25"/>
        <v>*26030</v>
      </c>
      <c r="M315" s="420" t="s">
        <v>2037</v>
      </c>
      <c r="N315" s="420" t="s">
        <v>2181</v>
      </c>
      <c r="O315" s="420" t="s">
        <v>2660</v>
      </c>
      <c r="P315" s="422"/>
      <c r="Q315" s="422"/>
      <c r="R315" s="422"/>
      <c r="S315" s="422"/>
      <c r="T315" s="422"/>
      <c r="U315" s="422"/>
      <c r="V315" s="422"/>
      <c r="W315" s="495" t="str">
        <f t="shared" si="27"/>
        <v xml:space="preserve">   cnDatabase.Execute "IF EXISTS (SELECT *FROM GeneralMaster WHERE Code='*12004' OR Name='CD Suppliers') Print 'Exist' ELSE Insert Into GeneralMaster VALUES ('*12004','CD Suppliers','CD Suppliers','12','0','000001',GetDate(),'NULL',NULL,'N','N','*26030')</v>
      </c>
    </row>
    <row r="316" spans="1:23">
      <c r="A316" s="420" t="s">
        <v>2661</v>
      </c>
      <c r="B316" s="420" t="s">
        <v>1295</v>
      </c>
      <c r="C316" s="420" t="s">
        <v>1295</v>
      </c>
      <c r="D316" s="421">
        <v>12</v>
      </c>
      <c r="E316" s="422">
        <v>0</v>
      </c>
      <c r="F316" s="420" t="s">
        <v>135</v>
      </c>
      <c r="G316" s="423" t="s">
        <v>2070</v>
      </c>
      <c r="H316" s="422" t="s">
        <v>795</v>
      </c>
      <c r="I316" s="422" t="s">
        <v>795</v>
      </c>
      <c r="J316" s="422" t="s">
        <v>304</v>
      </c>
      <c r="K316" s="422" t="s">
        <v>304</v>
      </c>
      <c r="L316" s="424" t="str">
        <f t="shared" si="25"/>
        <v>NULL</v>
      </c>
      <c r="M316" s="420" t="s">
        <v>795</v>
      </c>
      <c r="N316" s="420" t="s">
        <v>2182</v>
      </c>
      <c r="O316" s="420" t="s">
        <v>2661</v>
      </c>
      <c r="P316" s="422"/>
      <c r="Q316" s="422"/>
      <c r="R316" s="422"/>
      <c r="S316" s="422"/>
      <c r="T316" s="422"/>
      <c r="U316" s="422"/>
      <c r="V316" s="422"/>
      <c r="W316" s="495" t="str">
        <f t="shared" si="27"/>
        <v xml:space="preserve">   cnDatabase.Execute "IF EXISTS (SELECT *FROM GeneralMaster WHERE Code='*12005' OR Name='FG Godown') Print 'Exist' ELSE Insert Into GeneralMaster VALUES ('*12005','FG Godown','FG Godown','12','0','000001',GetDate(),'NULL',NULL,'N','N','NULL')</v>
      </c>
    </row>
    <row r="317" spans="1:23">
      <c r="A317" s="420" t="s">
        <v>2662</v>
      </c>
      <c r="B317" s="420" t="s">
        <v>1296</v>
      </c>
      <c r="C317" s="420" t="s">
        <v>1296</v>
      </c>
      <c r="D317" s="421">
        <v>12</v>
      </c>
      <c r="E317" s="422">
        <v>0</v>
      </c>
      <c r="F317" s="420" t="s">
        <v>135</v>
      </c>
      <c r="G317" s="423" t="s">
        <v>2070</v>
      </c>
      <c r="H317" s="422" t="s">
        <v>795</v>
      </c>
      <c r="I317" s="422" t="s">
        <v>795</v>
      </c>
      <c r="J317" s="422" t="s">
        <v>304</v>
      </c>
      <c r="K317" s="422" t="s">
        <v>304</v>
      </c>
      <c r="L317" s="424" t="str">
        <f t="shared" si="25"/>
        <v>*26030</v>
      </c>
      <c r="M317" s="420" t="s">
        <v>2037</v>
      </c>
      <c r="N317" s="420" t="s">
        <v>2183</v>
      </c>
      <c r="O317" s="420" t="s">
        <v>2662</v>
      </c>
      <c r="P317" s="422"/>
      <c r="Q317" s="422"/>
      <c r="R317" s="422"/>
      <c r="S317" s="422"/>
      <c r="T317" s="422"/>
      <c r="U317" s="422"/>
      <c r="V317" s="422"/>
      <c r="W317" s="495" t="str">
        <f t="shared" si="27"/>
        <v xml:space="preserve">   cnDatabase.Execute "IF EXISTS (SELECT *FROM GeneralMaster WHERE Code='*12006' OR Name='Laminator') Print 'Exist' ELSE Insert Into GeneralMaster VALUES ('*12006','Laminator','Laminator','12','0','000001',GetDate(),'NULL',NULL,'N','N','*26030')</v>
      </c>
    </row>
    <row r="318" spans="1:23">
      <c r="A318" s="420" t="s">
        <v>2663</v>
      </c>
      <c r="B318" s="420" t="s">
        <v>1297</v>
      </c>
      <c r="C318" s="420" t="s">
        <v>1297</v>
      </c>
      <c r="D318" s="421">
        <v>12</v>
      </c>
      <c r="E318" s="422">
        <v>0</v>
      </c>
      <c r="F318" s="420" t="s">
        <v>135</v>
      </c>
      <c r="G318" s="423" t="s">
        <v>2070</v>
      </c>
      <c r="H318" s="422" t="s">
        <v>795</v>
      </c>
      <c r="I318" s="422" t="s">
        <v>795</v>
      </c>
      <c r="J318" s="422" t="s">
        <v>304</v>
      </c>
      <c r="K318" s="422" t="s">
        <v>304</v>
      </c>
      <c r="L318" s="424" t="str">
        <f t="shared" si="25"/>
        <v>*26030</v>
      </c>
      <c r="M318" s="420" t="s">
        <v>2037</v>
      </c>
      <c r="N318" s="420" t="s">
        <v>2184</v>
      </c>
      <c r="O318" s="420" t="s">
        <v>2663</v>
      </c>
      <c r="P318" s="422"/>
      <c r="Q318" s="422"/>
      <c r="R318" s="422"/>
      <c r="S318" s="422"/>
      <c r="T318" s="422"/>
      <c r="U318" s="422"/>
      <c r="V318" s="422"/>
      <c r="W318" s="495" t="str">
        <f t="shared" si="27"/>
        <v xml:space="preserve">   cnDatabase.Execute "IF EXISTS (SELECT *FROM GeneralMaster WHERE Code='*12007' OR Name='Packaging Supplier') Print 'Exist' ELSE Insert Into GeneralMaster VALUES ('*12007','Packaging Supplier','Packaging Supplier','12','0','000001',GetDate(),'NULL',NULL,'N','N','*26030')</v>
      </c>
    </row>
    <row r="319" spans="1:23">
      <c r="A319" s="420" t="s">
        <v>2664</v>
      </c>
      <c r="B319" s="420" t="s">
        <v>1298</v>
      </c>
      <c r="C319" s="420" t="s">
        <v>1298</v>
      </c>
      <c r="D319" s="421">
        <v>12</v>
      </c>
      <c r="E319" s="422">
        <v>0</v>
      </c>
      <c r="F319" s="420" t="s">
        <v>135</v>
      </c>
      <c r="G319" s="423" t="s">
        <v>2070</v>
      </c>
      <c r="H319" s="422" t="s">
        <v>795</v>
      </c>
      <c r="I319" s="422" t="s">
        <v>795</v>
      </c>
      <c r="J319" s="422" t="s">
        <v>304</v>
      </c>
      <c r="K319" s="422" t="s">
        <v>304</v>
      </c>
      <c r="L319" s="424" t="str">
        <f t="shared" si="25"/>
        <v>*26030</v>
      </c>
      <c r="M319" s="420" t="s">
        <v>2037</v>
      </c>
      <c r="N319" s="420" t="s">
        <v>2185</v>
      </c>
      <c r="O319" s="420" t="s">
        <v>2664</v>
      </c>
      <c r="P319" s="422"/>
      <c r="Q319" s="422"/>
      <c r="R319" s="422"/>
      <c r="S319" s="422"/>
      <c r="T319" s="422"/>
      <c r="U319" s="422"/>
      <c r="V319" s="422"/>
      <c r="W319" s="495" t="str">
        <f t="shared" si="27"/>
        <v xml:space="preserve">   cnDatabase.Execute "IF EXISTS (SELECT *FROM GeneralMaster WHERE Code='*12008' OR Name='Paper Suppliers') Print 'Exist' ELSE Insert Into GeneralMaster VALUES ('*12008','Paper Suppliers','Paper Suppliers','12','0','000001',GetDate(),'NULL',NULL,'N','N','*26030')</v>
      </c>
    </row>
    <row r="320" spans="1:23">
      <c r="A320" s="420" t="s">
        <v>2665</v>
      </c>
      <c r="B320" s="420" t="s">
        <v>1299</v>
      </c>
      <c r="C320" s="420" t="s">
        <v>1299</v>
      </c>
      <c r="D320" s="421">
        <v>12</v>
      </c>
      <c r="E320" s="422">
        <v>0</v>
      </c>
      <c r="F320" s="420" t="s">
        <v>135</v>
      </c>
      <c r="G320" s="423" t="s">
        <v>2070</v>
      </c>
      <c r="H320" s="422" t="s">
        <v>795</v>
      </c>
      <c r="I320" s="422" t="s">
        <v>795</v>
      </c>
      <c r="J320" s="422" t="s">
        <v>304</v>
      </c>
      <c r="K320" s="422" t="s">
        <v>304</v>
      </c>
      <c r="L320" s="424" t="str">
        <f t="shared" si="25"/>
        <v>*26030</v>
      </c>
      <c r="M320" s="420" t="s">
        <v>2037</v>
      </c>
      <c r="N320" s="420" t="s">
        <v>2186</v>
      </c>
      <c r="O320" s="420" t="s">
        <v>2665</v>
      </c>
      <c r="P320" s="422"/>
      <c r="Q320" s="422"/>
      <c r="R320" s="422"/>
      <c r="S320" s="422"/>
      <c r="T320" s="422"/>
      <c r="U320" s="422"/>
      <c r="V320" s="422"/>
      <c r="W320" s="495" t="str">
        <f t="shared" si="27"/>
        <v xml:space="preserve">   cnDatabase.Execute "IF EXISTS (SELECT *FROM GeneralMaster WHERE Code='*12009' OR Name='Printer') Print 'Exist' ELSE Insert Into GeneralMaster VALUES ('*12009','Printer','Printer','12','0','000001',GetDate(),'NULL',NULL,'N','N','*26030')</v>
      </c>
    </row>
    <row r="321" spans="1:23">
      <c r="A321" s="420" t="s">
        <v>2666</v>
      </c>
      <c r="B321" s="420" t="s">
        <v>1300</v>
      </c>
      <c r="C321" s="420" t="s">
        <v>1300</v>
      </c>
      <c r="D321" s="421">
        <v>12</v>
      </c>
      <c r="E321" s="422">
        <v>0</v>
      </c>
      <c r="F321" s="420" t="s">
        <v>135</v>
      </c>
      <c r="G321" s="423" t="s">
        <v>2070</v>
      </c>
      <c r="H321" s="422" t="s">
        <v>795</v>
      </c>
      <c r="I321" s="422" t="s">
        <v>795</v>
      </c>
      <c r="J321" s="422" t="s">
        <v>304</v>
      </c>
      <c r="K321" s="422" t="s">
        <v>304</v>
      </c>
      <c r="L321" s="424" t="str">
        <f t="shared" si="25"/>
        <v>*26030</v>
      </c>
      <c r="M321" s="420" t="s">
        <v>2037</v>
      </c>
      <c r="N321" s="420" t="s">
        <v>2187</v>
      </c>
      <c r="O321" s="420" t="s">
        <v>2666</v>
      </c>
      <c r="P321" s="422"/>
      <c r="Q321" s="422"/>
      <c r="R321" s="422"/>
      <c r="S321" s="422"/>
      <c r="T321" s="422"/>
      <c r="U321" s="422"/>
      <c r="V321" s="422"/>
      <c r="W321" s="495" t="str">
        <f t="shared" si="27"/>
        <v xml:space="preserve">   cnDatabase.Execute "IF EXISTS (SELECT *FROM GeneralMaster WHERE Code='*12010' OR Name='Printer &amp; Binder') Print 'Exist' ELSE Insert Into GeneralMaster VALUES ('*12010','Printer &amp; Binder','Printer &amp; Binder','12','0','000001',GetDate(),'NULL',NULL,'N','N','*26030')</v>
      </c>
    </row>
    <row r="322" spans="1:23">
      <c r="A322" s="420" t="s">
        <v>2667</v>
      </c>
      <c r="B322" s="420" t="s">
        <v>1301</v>
      </c>
      <c r="C322" s="420" t="s">
        <v>1301</v>
      </c>
      <c r="D322" s="421">
        <v>12</v>
      </c>
      <c r="E322" s="422">
        <v>0</v>
      </c>
      <c r="F322" s="420" t="s">
        <v>135</v>
      </c>
      <c r="G322" s="423" t="s">
        <v>2070</v>
      </c>
      <c r="H322" s="422" t="s">
        <v>795</v>
      </c>
      <c r="I322" s="422" t="s">
        <v>795</v>
      </c>
      <c r="J322" s="422" t="s">
        <v>304</v>
      </c>
      <c r="K322" s="422" t="s">
        <v>304</v>
      </c>
      <c r="L322" s="424" t="str">
        <f t="shared" si="25"/>
        <v>*26030</v>
      </c>
      <c r="M322" s="420" t="s">
        <v>2037</v>
      </c>
      <c r="N322" s="420" t="s">
        <v>2188</v>
      </c>
      <c r="O322" s="420" t="s">
        <v>2667</v>
      </c>
      <c r="P322" s="422"/>
      <c r="Q322" s="422"/>
      <c r="R322" s="422"/>
      <c r="S322" s="422"/>
      <c r="T322" s="422"/>
      <c r="U322" s="422"/>
      <c r="V322" s="422"/>
      <c r="W322" s="495" t="str">
        <f t="shared" si="27"/>
        <v xml:space="preserve">   cnDatabase.Execute "IF EXISTS (SELECT *FROM GeneralMaster WHERE Code='*12011' OR Name='Printer, Binder &amp; Laminator') Print 'Exist' ELSE Insert Into GeneralMaster VALUES ('*12011','Printer, Binder &amp; Laminator','Printer, Binder &amp; Laminator','12','0','000001',GetDate(),'NULL',NULL,'N','N','*26030')</v>
      </c>
    </row>
    <row r="323" spans="1:23">
      <c r="A323" s="420" t="s">
        <v>2668</v>
      </c>
      <c r="B323" s="420" t="s">
        <v>1302</v>
      </c>
      <c r="C323" s="420" t="s">
        <v>1302</v>
      </c>
      <c r="D323" s="421">
        <v>12</v>
      </c>
      <c r="E323" s="422">
        <v>0</v>
      </c>
      <c r="F323" s="420" t="s">
        <v>135</v>
      </c>
      <c r="G323" s="423" t="s">
        <v>2070</v>
      </c>
      <c r="H323" s="422" t="s">
        <v>795</v>
      </c>
      <c r="I323" s="422" t="s">
        <v>795</v>
      </c>
      <c r="J323" s="422" t="s">
        <v>304</v>
      </c>
      <c r="K323" s="422" t="s">
        <v>304</v>
      </c>
      <c r="L323" s="424" t="str">
        <f t="shared" si="25"/>
        <v>*26030</v>
      </c>
      <c r="M323" s="420" t="s">
        <v>2037</v>
      </c>
      <c r="N323" s="420" t="s">
        <v>2189</v>
      </c>
      <c r="O323" s="420" t="s">
        <v>2668</v>
      </c>
      <c r="P323" s="422"/>
      <c r="Q323" s="422"/>
      <c r="R323" s="422"/>
      <c r="S323" s="422"/>
      <c r="T323" s="422"/>
      <c r="U323" s="422"/>
      <c r="V323" s="422"/>
      <c r="W323" s="495" t="str">
        <f t="shared" si="27"/>
        <v xml:space="preserve">   cnDatabase.Execute "IF EXISTS (SELECT *FROM GeneralMaster WHERE Code='*12012' OR Name='Processor &amp; Printer') Print 'Exist' ELSE Insert Into GeneralMaster VALUES ('*12012','Processor &amp; Printer','Processor &amp; Printer','12','0','000001',GetDate(),'NULL',NULL,'N','N','*26030')</v>
      </c>
    </row>
    <row r="324" spans="1:23">
      <c r="A324" s="420" t="s">
        <v>2669</v>
      </c>
      <c r="B324" s="420" t="s">
        <v>1303</v>
      </c>
      <c r="C324" s="420" t="s">
        <v>1303</v>
      </c>
      <c r="D324" s="421">
        <v>12</v>
      </c>
      <c r="E324" s="422">
        <v>0</v>
      </c>
      <c r="F324" s="420" t="s">
        <v>135</v>
      </c>
      <c r="G324" s="423" t="s">
        <v>2070</v>
      </c>
      <c r="H324" s="422" t="s">
        <v>795</v>
      </c>
      <c r="I324" s="422" t="s">
        <v>795</v>
      </c>
      <c r="J324" s="422" t="s">
        <v>304</v>
      </c>
      <c r="K324" s="422" t="s">
        <v>304</v>
      </c>
      <c r="L324" s="424" t="str">
        <f t="shared" si="25"/>
        <v>*26030</v>
      </c>
      <c r="M324" s="420" t="s">
        <v>2037</v>
      </c>
      <c r="N324" s="420" t="s">
        <v>2190</v>
      </c>
      <c r="O324" s="420" t="s">
        <v>2669</v>
      </c>
      <c r="P324" s="422"/>
      <c r="Q324" s="422"/>
      <c r="R324" s="422"/>
      <c r="S324" s="422"/>
      <c r="T324" s="422"/>
      <c r="U324" s="422"/>
      <c r="V324" s="422"/>
      <c r="W324" s="495" t="str">
        <f t="shared" si="27"/>
        <v xml:space="preserve">   cnDatabase.Execute "IF EXISTS (SELECT *FROM GeneralMaster WHERE Code='*12013' OR Name='Processor, Printer &amp; Laminator') Print 'Exist' ELSE Insert Into GeneralMaster VALUES ('*12013','Processor, Printer &amp; Laminator','Processor, Printer &amp; Laminator','12','0','000001',GetDate(),'NULL',NULL,'N','N','*26030')</v>
      </c>
    </row>
    <row r="325" spans="1:23">
      <c r="A325" s="420" t="s">
        <v>2670</v>
      </c>
      <c r="B325" s="420" t="s">
        <v>1304</v>
      </c>
      <c r="C325" s="420" t="s">
        <v>1304</v>
      </c>
      <c r="D325" s="421">
        <v>12</v>
      </c>
      <c r="E325" s="422">
        <v>0</v>
      </c>
      <c r="F325" s="420" t="s">
        <v>135</v>
      </c>
      <c r="G325" s="423" t="s">
        <v>2070</v>
      </c>
      <c r="H325" s="422" t="s">
        <v>795</v>
      </c>
      <c r="I325" s="422" t="s">
        <v>795</v>
      </c>
      <c r="J325" s="422" t="s">
        <v>304</v>
      </c>
      <c r="K325" s="422" t="s">
        <v>304</v>
      </c>
      <c r="L325" s="424" t="str">
        <f t="shared" si="25"/>
        <v>NULL</v>
      </c>
      <c r="M325" s="420" t="s">
        <v>795</v>
      </c>
      <c r="N325" s="420" t="s">
        <v>2191</v>
      </c>
      <c r="O325" s="420" t="s">
        <v>2670</v>
      </c>
      <c r="P325" s="422"/>
      <c r="Q325" s="422"/>
      <c r="R325" s="422"/>
      <c r="S325" s="422"/>
      <c r="T325" s="422"/>
      <c r="U325" s="422"/>
      <c r="V325" s="422"/>
      <c r="W325" s="495" t="str">
        <f t="shared" si="27"/>
        <v xml:space="preserve">   cnDatabase.Execute "IF EXISTS (SELECT *FROM GeneralMaster WHERE Code='*12014' OR Name='UFG Godown') Print 'Exist' ELSE Insert Into GeneralMaster VALUES ('*12014','UFG Godown','UFG Godown','12','0','000001',GetDate(),'NULL',NULL,'N','N','NULL')</v>
      </c>
    </row>
    <row r="326" spans="1:23">
      <c r="A326" s="420" t="s">
        <v>2671</v>
      </c>
      <c r="B326" s="420" t="s">
        <v>1338</v>
      </c>
      <c r="C326" s="420" t="s">
        <v>1338</v>
      </c>
      <c r="D326" s="421">
        <v>12</v>
      </c>
      <c r="E326" s="422">
        <v>0</v>
      </c>
      <c r="F326" s="420" t="s">
        <v>135</v>
      </c>
      <c r="G326" s="423" t="s">
        <v>2070</v>
      </c>
      <c r="H326" s="422" t="s">
        <v>795</v>
      </c>
      <c r="I326" s="422" t="s">
        <v>795</v>
      </c>
      <c r="J326" s="422" t="s">
        <v>304</v>
      </c>
      <c r="K326" s="422" t="s">
        <v>304</v>
      </c>
      <c r="L326" s="424" t="str">
        <f t="shared" si="25"/>
        <v>*26031</v>
      </c>
      <c r="M326" s="420" t="s">
        <v>2038</v>
      </c>
      <c r="N326" s="420" t="s">
        <v>2232</v>
      </c>
      <c r="O326" s="420" t="s">
        <v>2671</v>
      </c>
      <c r="P326" s="422"/>
      <c r="Q326" s="422"/>
      <c r="R326" s="422"/>
      <c r="S326" s="422"/>
      <c r="T326" s="422"/>
      <c r="U326" s="422"/>
      <c r="V326" s="422"/>
      <c r="W326" s="495" t="str">
        <f t="shared" si="27"/>
        <v xml:space="preserve">   cnDatabase.Execute "IF EXISTS (SELECT *FROM GeneralMaster WHERE Code='*12015' OR Name='Publisher') Print 'Exist' ELSE Insert Into GeneralMaster VALUES ('*12015','Publisher','Publisher','12','0','000001',GetDate(),'NULL',NULL,'N','N','*26031')</v>
      </c>
    </row>
    <row r="327" spans="1:23">
      <c r="A327" s="420" t="s">
        <v>2672</v>
      </c>
      <c r="B327" s="420" t="s">
        <v>1414</v>
      </c>
      <c r="C327" s="420" t="s">
        <v>1414</v>
      </c>
      <c r="D327" s="421">
        <v>12</v>
      </c>
      <c r="E327" s="422">
        <v>0</v>
      </c>
      <c r="F327" s="420" t="s">
        <v>135</v>
      </c>
      <c r="G327" s="423" t="s">
        <v>2070</v>
      </c>
      <c r="H327" s="422" t="s">
        <v>795</v>
      </c>
      <c r="I327" s="422" t="s">
        <v>795</v>
      </c>
      <c r="J327" s="422" t="s">
        <v>304</v>
      </c>
      <c r="K327" s="422" t="s">
        <v>304</v>
      </c>
      <c r="L327" s="424" t="str">
        <f t="shared" si="25"/>
        <v>*26031</v>
      </c>
      <c r="M327" s="420" t="s">
        <v>2038</v>
      </c>
      <c r="N327" s="420" t="s">
        <v>2316</v>
      </c>
      <c r="O327" s="420" t="s">
        <v>2672</v>
      </c>
      <c r="P327" s="422"/>
      <c r="Q327" s="422"/>
      <c r="R327" s="422"/>
      <c r="S327" s="422"/>
      <c r="T327" s="422"/>
      <c r="U327" s="422"/>
      <c r="V327" s="422"/>
      <c r="W327" s="495" t="str">
        <f t="shared" si="27"/>
        <v xml:space="preserve">   cnDatabase.Execute "IF EXISTS (SELECT *FROM GeneralMaster WHERE Code='*12016' OR Name='Clients') Print 'Exist' ELSE Insert Into GeneralMaster VALUES ('*12016','Clients','Clients','12','0','000001',GetDate(),'NULL',NULL,'N','N','*26031')</v>
      </c>
    </row>
    <row r="328" spans="1:23">
      <c r="A328" s="420" t="s">
        <v>2673</v>
      </c>
      <c r="B328" s="420" t="s">
        <v>1450</v>
      </c>
      <c r="C328" s="420" t="s">
        <v>1450</v>
      </c>
      <c r="D328" s="421">
        <v>12</v>
      </c>
      <c r="E328" s="422">
        <v>0</v>
      </c>
      <c r="F328" s="420" t="s">
        <v>135</v>
      </c>
      <c r="G328" s="423" t="s">
        <v>2070</v>
      </c>
      <c r="H328" s="422" t="s">
        <v>795</v>
      </c>
      <c r="I328" s="422" t="s">
        <v>795</v>
      </c>
      <c r="J328" s="422" t="s">
        <v>304</v>
      </c>
      <c r="K328" s="422" t="s">
        <v>304</v>
      </c>
      <c r="L328" s="424" t="str">
        <f t="shared" si="25"/>
        <v>*26030</v>
      </c>
      <c r="M328" s="420" t="s">
        <v>2037</v>
      </c>
      <c r="N328" s="420" t="s">
        <v>2356</v>
      </c>
      <c r="O328" s="420" t="s">
        <v>2673</v>
      </c>
      <c r="P328" s="422"/>
      <c r="Q328" s="422"/>
      <c r="R328" s="422"/>
      <c r="S328" s="422"/>
      <c r="T328" s="422"/>
      <c r="U328" s="422"/>
      <c r="V328" s="422"/>
      <c r="W328" s="495" t="str">
        <f t="shared" si="27"/>
        <v xml:space="preserve">   cnDatabase.Execute "IF EXISTS (SELECT *FROM GeneralMaster WHERE Code='*12017' OR Name='Cons. Supplier') Print 'Exist' ELSE Insert Into GeneralMaster VALUES ('*12017','Cons. Supplier','Cons. Supplier','12','0','000001',GetDate(),'NULL',NULL,'N','N','*26030')</v>
      </c>
    </row>
    <row r="329" spans="1:23" s="304" customFormat="1">
      <c r="A329" s="420" t="s">
        <v>2674</v>
      </c>
      <c r="B329" s="420" t="s">
        <v>1489</v>
      </c>
      <c r="C329" s="420" t="s">
        <v>1489</v>
      </c>
      <c r="D329" s="421">
        <v>12</v>
      </c>
      <c r="E329" s="422">
        <v>0</v>
      </c>
      <c r="F329" s="420" t="s">
        <v>135</v>
      </c>
      <c r="G329" s="423" t="s">
        <v>2070</v>
      </c>
      <c r="H329" s="422" t="s">
        <v>795</v>
      </c>
      <c r="I329" s="422" t="s">
        <v>795</v>
      </c>
      <c r="J329" s="422" t="s">
        <v>304</v>
      </c>
      <c r="K329" s="422" t="s">
        <v>304</v>
      </c>
      <c r="L329" s="424" t="str">
        <f t="shared" ref="L329:L331" si="29">IF(M329&lt;&gt;"Null",CONCATENATE("*26",RIGHT(M329,3)),"NULL")</f>
        <v>*26030</v>
      </c>
      <c r="M329" s="420" t="s">
        <v>2037</v>
      </c>
      <c r="N329" s="420" t="s">
        <v>2392</v>
      </c>
      <c r="O329" s="420" t="s">
        <v>2674</v>
      </c>
      <c r="P329" s="422"/>
      <c r="Q329" s="422"/>
      <c r="R329" s="422"/>
      <c r="S329" s="422"/>
      <c r="T329" s="422"/>
      <c r="U329" s="422"/>
      <c r="V329" s="422"/>
      <c r="W329" s="495" t="str">
        <f t="shared" si="27"/>
        <v xml:space="preserve">   cnDatabase.Execute "IF EXISTS (SELECT *FROM GeneralMaster WHERE Code='*12018' OR Name='Plate Maker') Print 'Exist' ELSE Insert Into GeneralMaster VALUES ('*12018','Plate Maker','Plate Maker','12','0','000001',GetDate(),'NULL',NULL,'N','N','*26030')</v>
      </c>
    </row>
    <row r="330" spans="1:23" s="304" customFormat="1">
      <c r="A330" s="420" t="s">
        <v>3646</v>
      </c>
      <c r="B330" s="420" t="s">
        <v>3647</v>
      </c>
      <c r="C330" s="420" t="s">
        <v>3647</v>
      </c>
      <c r="D330" s="421">
        <v>12</v>
      </c>
      <c r="E330" s="422">
        <v>0</v>
      </c>
      <c r="F330" s="420" t="s">
        <v>135</v>
      </c>
      <c r="G330" s="423" t="s">
        <v>2070</v>
      </c>
      <c r="H330" s="422" t="s">
        <v>795</v>
      </c>
      <c r="I330" s="422" t="s">
        <v>795</v>
      </c>
      <c r="J330" s="422" t="s">
        <v>304</v>
      </c>
      <c r="K330" s="422" t="s">
        <v>304</v>
      </c>
      <c r="L330" s="424" t="str">
        <f t="shared" si="29"/>
        <v>*26031</v>
      </c>
      <c r="M330" s="420" t="s">
        <v>2038</v>
      </c>
      <c r="N330" s="420"/>
      <c r="O330" s="420" t="s">
        <v>3646</v>
      </c>
      <c r="P330" s="422"/>
      <c r="Q330" s="422"/>
      <c r="R330" s="422"/>
      <c r="S330" s="422"/>
      <c r="T330" s="422"/>
      <c r="U330" s="422"/>
      <c r="V330" s="422"/>
      <c r="W330" s="495" t="str">
        <f t="shared" si="27"/>
        <v xml:space="preserve">   cnDatabase.Execute "IF EXISTS (SELECT *FROM GeneralMaster WHERE Code='*12019' OR Name='Debtors') Print 'Exist' ELSE Insert Into GeneralMaster VALUES ('*12019','Debtors','Debtors','12','0','000001',GetDate(),'NULL',NULL,'N','N','*26031')</v>
      </c>
    </row>
    <row r="331" spans="1:23" s="304" customFormat="1">
      <c r="A331" s="420" t="s">
        <v>3648</v>
      </c>
      <c r="B331" s="420" t="s">
        <v>3649</v>
      </c>
      <c r="C331" s="420" t="s">
        <v>3649</v>
      </c>
      <c r="D331" s="421">
        <v>12</v>
      </c>
      <c r="E331" s="422">
        <v>0</v>
      </c>
      <c r="F331" s="420" t="s">
        <v>135</v>
      </c>
      <c r="G331" s="423" t="s">
        <v>2070</v>
      </c>
      <c r="H331" s="422" t="s">
        <v>795</v>
      </c>
      <c r="I331" s="422" t="s">
        <v>795</v>
      </c>
      <c r="J331" s="422" t="s">
        <v>304</v>
      </c>
      <c r="K331" s="422" t="s">
        <v>304</v>
      </c>
      <c r="L331" s="424" t="str">
        <f t="shared" si="29"/>
        <v>*26030</v>
      </c>
      <c r="M331" s="420" t="s">
        <v>2037</v>
      </c>
      <c r="N331" s="420"/>
      <c r="O331" s="420" t="s">
        <v>3648</v>
      </c>
      <c r="P331" s="422"/>
      <c r="Q331" s="422"/>
      <c r="R331" s="422"/>
      <c r="S331" s="422"/>
      <c r="T331" s="422"/>
      <c r="U331" s="422"/>
      <c r="V331" s="422"/>
      <c r="W331" s="495" t="str">
        <f t="shared" si="27"/>
        <v xml:space="preserve">   cnDatabase.Execute "IF EXISTS (SELECT *FROM GeneralMaster WHERE Code='*12020' OR Name='Creditor') Print 'Exist' ELSE Insert Into GeneralMaster VALUES ('*12020','Creditor','Creditor','12','0','000001',GetDate(),'NULL',NULL,'N','N','*26030')</v>
      </c>
    </row>
    <row r="332" spans="1:23">
      <c r="A332" s="420" t="s">
        <v>3650</v>
      </c>
      <c r="B332" s="420" t="s">
        <v>3651</v>
      </c>
      <c r="C332" s="420" t="s">
        <v>3651</v>
      </c>
      <c r="D332" s="421">
        <v>12</v>
      </c>
      <c r="E332" s="422">
        <v>0</v>
      </c>
      <c r="F332" s="420" t="s">
        <v>135</v>
      </c>
      <c r="G332" s="423" t="s">
        <v>2070</v>
      </c>
      <c r="H332" s="422" t="s">
        <v>795</v>
      </c>
      <c r="I332" s="422" t="s">
        <v>795</v>
      </c>
      <c r="J332" s="422" t="s">
        <v>304</v>
      </c>
      <c r="K332" s="422" t="s">
        <v>304</v>
      </c>
      <c r="L332" s="424" t="str">
        <f t="shared" si="25"/>
        <v>*26031</v>
      </c>
      <c r="M332" s="420" t="s">
        <v>2038</v>
      </c>
      <c r="N332" s="420"/>
      <c r="O332" s="420" t="s">
        <v>3650</v>
      </c>
      <c r="P332" s="422"/>
      <c r="Q332" s="422"/>
      <c r="R332" s="422"/>
      <c r="S332" s="422"/>
      <c r="T332" s="422"/>
      <c r="U332" s="422"/>
      <c r="V332" s="422"/>
      <c r="W332" s="495" t="str">
        <f t="shared" si="27"/>
        <v xml:space="preserve">   cnDatabase.Execute "IF EXISTS (SELECT *FROM GeneralMaster WHERE Code='*12021' OR Name='Printers') Print 'Exist' ELSE Insert Into GeneralMaster VALUES ('*12021','Printers','Printers','12','0','000001',GetDate(),'NULL',NULL,'N','N','*26031')</v>
      </c>
    </row>
    <row r="333" spans="1:23">
      <c r="A333" s="383" t="s">
        <v>2675</v>
      </c>
      <c r="B333" s="383" t="s">
        <v>1457</v>
      </c>
      <c r="C333" s="383" t="s">
        <v>1457</v>
      </c>
      <c r="D333" s="384">
        <v>13</v>
      </c>
      <c r="E333" s="385">
        <v>0</v>
      </c>
      <c r="F333" s="383" t="s">
        <v>135</v>
      </c>
      <c r="G333" s="386" t="s">
        <v>2070</v>
      </c>
      <c r="H333" s="385" t="s">
        <v>795</v>
      </c>
      <c r="I333" s="385" t="s">
        <v>795</v>
      </c>
      <c r="J333" s="385" t="s">
        <v>304</v>
      </c>
      <c r="K333" s="385" t="s">
        <v>304</v>
      </c>
      <c r="L333" s="387" t="str">
        <f t="shared" si="25"/>
        <v>NULL</v>
      </c>
      <c r="M333" s="383" t="s">
        <v>795</v>
      </c>
      <c r="N333" s="383" t="s">
        <v>2362</v>
      </c>
      <c r="O333" s="383" t="s">
        <v>2675</v>
      </c>
      <c r="P333" s="385"/>
      <c r="Q333" s="385"/>
      <c r="R333" s="385"/>
      <c r="S333" s="385"/>
      <c r="T333" s="385"/>
      <c r="U333" s="385"/>
      <c r="V333" s="385"/>
      <c r="W333" s="495" t="str">
        <f t="shared" si="27"/>
        <v xml:space="preserve">   cnDatabase.Execute "IF EXISTS (SELECT *FROM GeneralMaster WHERE Code='*13001' OR Name='Editorial Department') Print 'Exist' ELSE Insert Into GeneralMaster VALUES ('*13001','Editorial Department','Editorial Department','13','0','000001',GetDate(),'NULL',NULL,'N','N','NULL')</v>
      </c>
    </row>
    <row r="334" spans="1:23">
      <c r="A334" s="383" t="s">
        <v>2676</v>
      </c>
      <c r="B334" s="383" t="s">
        <v>1458</v>
      </c>
      <c r="C334" s="383" t="s">
        <v>1458</v>
      </c>
      <c r="D334" s="384">
        <v>13</v>
      </c>
      <c r="E334" s="385">
        <v>0</v>
      </c>
      <c r="F334" s="383" t="s">
        <v>135</v>
      </c>
      <c r="G334" s="386" t="s">
        <v>2070</v>
      </c>
      <c r="H334" s="385" t="s">
        <v>795</v>
      </c>
      <c r="I334" s="385" t="s">
        <v>795</v>
      </c>
      <c r="J334" s="385" t="s">
        <v>304</v>
      </c>
      <c r="K334" s="385" t="s">
        <v>304</v>
      </c>
      <c r="L334" s="387" t="str">
        <f t="shared" si="25"/>
        <v>NULL</v>
      </c>
      <c r="M334" s="383" t="s">
        <v>795</v>
      </c>
      <c r="N334" s="383" t="s">
        <v>2363</v>
      </c>
      <c r="O334" s="383" t="s">
        <v>2676</v>
      </c>
      <c r="P334" s="385"/>
      <c r="Q334" s="385"/>
      <c r="R334" s="385"/>
      <c r="S334" s="385"/>
      <c r="T334" s="385"/>
      <c r="U334" s="385"/>
      <c r="V334" s="385"/>
      <c r="W334" s="495" t="str">
        <f t="shared" si="27"/>
        <v xml:space="preserve">   cnDatabase.Execute "IF EXISTS (SELECT *FROM GeneralMaster WHERE Code='*13002' OR Name='Production Department') Print 'Exist' ELSE Insert Into GeneralMaster VALUES ('*13002','Production Department','Production Department','13','0','000001',GetDate(),'NULL',NULL,'N','N','NULL')</v>
      </c>
    </row>
    <row r="335" spans="1:23">
      <c r="A335" s="383" t="s">
        <v>2677</v>
      </c>
      <c r="B335" s="383" t="s">
        <v>1459</v>
      </c>
      <c r="C335" s="383" t="s">
        <v>1459</v>
      </c>
      <c r="D335" s="384">
        <v>13</v>
      </c>
      <c r="E335" s="385">
        <v>0</v>
      </c>
      <c r="F335" s="383" t="s">
        <v>135</v>
      </c>
      <c r="G335" s="386" t="s">
        <v>2070</v>
      </c>
      <c r="H335" s="385" t="s">
        <v>795</v>
      </c>
      <c r="I335" s="385" t="s">
        <v>795</v>
      </c>
      <c r="J335" s="385" t="s">
        <v>304</v>
      </c>
      <c r="K335" s="385" t="s">
        <v>304</v>
      </c>
      <c r="L335" s="387" t="str">
        <f t="shared" si="25"/>
        <v>NULL</v>
      </c>
      <c r="M335" s="383" t="s">
        <v>795</v>
      </c>
      <c r="N335" s="383" t="s">
        <v>2364</v>
      </c>
      <c r="O335" s="383" t="s">
        <v>2677</v>
      </c>
      <c r="P335" s="385"/>
      <c r="Q335" s="385"/>
      <c r="R335" s="385"/>
      <c r="S335" s="385"/>
      <c r="T335" s="385"/>
      <c r="U335" s="385"/>
      <c r="V335" s="385"/>
      <c r="W335" s="495" t="str">
        <f t="shared" si="27"/>
        <v xml:space="preserve">   cnDatabase.Execute "IF EXISTS (SELECT *FROM GeneralMaster WHERE Code='*13003' OR Name='Sales Department') Print 'Exist' ELSE Insert Into GeneralMaster VALUES ('*13003','Sales Department','Sales Department','13','0','000001',GetDate(),'NULL',NULL,'N','N','NULL')</v>
      </c>
    </row>
    <row r="336" spans="1:23">
      <c r="A336" s="383" t="s">
        <v>2678</v>
      </c>
      <c r="B336" s="383" t="s">
        <v>1460</v>
      </c>
      <c r="C336" s="383" t="s">
        <v>1460</v>
      </c>
      <c r="D336" s="384">
        <v>13</v>
      </c>
      <c r="E336" s="385">
        <v>0</v>
      </c>
      <c r="F336" s="383" t="s">
        <v>135</v>
      </c>
      <c r="G336" s="386" t="s">
        <v>2070</v>
      </c>
      <c r="H336" s="385" t="s">
        <v>795</v>
      </c>
      <c r="I336" s="385" t="s">
        <v>795</v>
      </c>
      <c r="J336" s="385" t="s">
        <v>304</v>
      </c>
      <c r="K336" s="385" t="s">
        <v>304</v>
      </c>
      <c r="L336" s="387" t="str">
        <f t="shared" si="25"/>
        <v>NULL</v>
      </c>
      <c r="M336" s="383" t="s">
        <v>795</v>
      </c>
      <c r="N336" s="383" t="s">
        <v>2365</v>
      </c>
      <c r="O336" s="383" t="s">
        <v>2678</v>
      </c>
      <c r="P336" s="385"/>
      <c r="Q336" s="385"/>
      <c r="R336" s="385"/>
      <c r="S336" s="385"/>
      <c r="T336" s="385"/>
      <c r="U336" s="385"/>
      <c r="V336" s="385"/>
      <c r="W336" s="495" t="str">
        <f t="shared" si="27"/>
        <v xml:space="preserve">   cnDatabase.Execute "IF EXISTS (SELECT *FROM GeneralMaster WHERE Code='*13004' OR Name='Contracts Department and Legal Department') Print 'Exist' ELSE Insert Into GeneralMaster VALUES ('*13004','Contracts Department and Legal Department','Contracts Department and Legal Department','13','0','000001',GetDate(),'NULL',NULL,'N','N','NULL')</v>
      </c>
    </row>
    <row r="337" spans="1:23">
      <c r="A337" s="383" t="s">
        <v>2679</v>
      </c>
      <c r="B337" s="383" t="s">
        <v>1461</v>
      </c>
      <c r="C337" s="383" t="s">
        <v>1461</v>
      </c>
      <c r="D337" s="384">
        <v>13</v>
      </c>
      <c r="E337" s="385">
        <v>0</v>
      </c>
      <c r="F337" s="383" t="s">
        <v>135</v>
      </c>
      <c r="G337" s="386" t="s">
        <v>2070</v>
      </c>
      <c r="H337" s="385" t="s">
        <v>795</v>
      </c>
      <c r="I337" s="385" t="s">
        <v>795</v>
      </c>
      <c r="J337" s="385" t="s">
        <v>304</v>
      </c>
      <c r="K337" s="385" t="s">
        <v>304</v>
      </c>
      <c r="L337" s="387" t="str">
        <f t="shared" si="25"/>
        <v>NULL</v>
      </c>
      <c r="M337" s="383" t="s">
        <v>795</v>
      </c>
      <c r="N337" s="383" t="s">
        <v>2366</v>
      </c>
      <c r="O337" s="383" t="s">
        <v>2679</v>
      </c>
      <c r="P337" s="385"/>
      <c r="Q337" s="385"/>
      <c r="R337" s="385"/>
      <c r="S337" s="385"/>
      <c r="T337" s="385"/>
      <c r="U337" s="385"/>
      <c r="V337" s="385"/>
      <c r="W337" s="495" t="str">
        <f t="shared" si="27"/>
        <v xml:space="preserve">   cnDatabase.Execute "IF EXISTS (SELECT *FROM GeneralMaster WHERE Code='*13005' OR Name='Managing Editorial and Production') Print 'Exist' ELSE Insert Into GeneralMaster VALUES ('*13005','Managing Editorial and Production','Managing Editorial and Production','13','0','000001',GetDate(),'NULL',NULL,'N','N','NULL')</v>
      </c>
    </row>
    <row r="338" spans="1:23">
      <c r="A338" s="383" t="s">
        <v>2680</v>
      </c>
      <c r="B338" s="383" t="s">
        <v>1462</v>
      </c>
      <c r="C338" s="383" t="s">
        <v>1462</v>
      </c>
      <c r="D338" s="384">
        <v>13</v>
      </c>
      <c r="E338" s="385">
        <v>0</v>
      </c>
      <c r="F338" s="383" t="s">
        <v>135</v>
      </c>
      <c r="G338" s="386" t="s">
        <v>2070</v>
      </c>
      <c r="H338" s="385" t="s">
        <v>795</v>
      </c>
      <c r="I338" s="385" t="s">
        <v>795</v>
      </c>
      <c r="J338" s="385" t="s">
        <v>304</v>
      </c>
      <c r="K338" s="385" t="s">
        <v>304</v>
      </c>
      <c r="L338" s="387" t="str">
        <f t="shared" si="25"/>
        <v>NULL</v>
      </c>
      <c r="M338" s="383" t="s">
        <v>795</v>
      </c>
      <c r="N338" s="383" t="s">
        <v>2367</v>
      </c>
      <c r="O338" s="383" t="s">
        <v>2680</v>
      </c>
      <c r="P338" s="385"/>
      <c r="Q338" s="385"/>
      <c r="R338" s="385"/>
      <c r="S338" s="385"/>
      <c r="T338" s="385"/>
      <c r="U338" s="385"/>
      <c r="V338" s="385"/>
      <c r="W338" s="495" t="str">
        <f t="shared" si="27"/>
        <v xml:space="preserve">   cnDatabase.Execute "IF EXISTS (SELECT *FROM GeneralMaster WHERE Code='*13006' OR Name='Creative Departments') Print 'Exist' ELSE Insert Into GeneralMaster VALUES ('*13006','Creative Departments','Creative Departments','13','0','000001',GetDate(),'NULL',NULL,'N','N','NULL')</v>
      </c>
    </row>
    <row r="339" spans="1:23">
      <c r="A339" s="383" t="s">
        <v>2681</v>
      </c>
      <c r="B339" s="383" t="s">
        <v>1463</v>
      </c>
      <c r="C339" s="383" t="s">
        <v>1463</v>
      </c>
      <c r="D339" s="384">
        <v>13</v>
      </c>
      <c r="E339" s="385">
        <v>0</v>
      </c>
      <c r="F339" s="383" t="s">
        <v>135</v>
      </c>
      <c r="G339" s="386" t="s">
        <v>2070</v>
      </c>
      <c r="H339" s="385" t="s">
        <v>795</v>
      </c>
      <c r="I339" s="385" t="s">
        <v>795</v>
      </c>
      <c r="J339" s="385" t="s">
        <v>304</v>
      </c>
      <c r="K339" s="385" t="s">
        <v>304</v>
      </c>
      <c r="L339" s="387" t="str">
        <f t="shared" si="25"/>
        <v>NULL</v>
      </c>
      <c r="M339" s="383" t="s">
        <v>795</v>
      </c>
      <c r="N339" s="383" t="s">
        <v>2368</v>
      </c>
      <c r="O339" s="383" t="s">
        <v>2681</v>
      </c>
      <c r="P339" s="385"/>
      <c r="Q339" s="385"/>
      <c r="R339" s="385"/>
      <c r="S339" s="385"/>
      <c r="T339" s="385"/>
      <c r="U339" s="385"/>
      <c r="V339" s="385"/>
      <c r="W339" s="495" t="str">
        <f t="shared" si="27"/>
        <v xml:space="preserve">   cnDatabase.Execute "IF EXISTS (SELECT *FROM GeneralMaster WHERE Code='*13007' OR Name='Subsidiary Rights Departments') Print 'Exist' ELSE Insert Into GeneralMaster VALUES ('*13007','Subsidiary Rights Departments','Subsidiary Rights Departments','13','0','000001',GetDate(),'NULL',NULL,'N','N','NULL')</v>
      </c>
    </row>
    <row r="340" spans="1:23">
      <c r="A340" s="383" t="s">
        <v>2682</v>
      </c>
      <c r="B340" s="383" t="s">
        <v>1464</v>
      </c>
      <c r="C340" s="383" t="s">
        <v>1464</v>
      </c>
      <c r="D340" s="384">
        <v>13</v>
      </c>
      <c r="E340" s="385">
        <v>0</v>
      </c>
      <c r="F340" s="383" t="s">
        <v>135</v>
      </c>
      <c r="G340" s="386" t="s">
        <v>2070</v>
      </c>
      <c r="H340" s="385" t="s">
        <v>795</v>
      </c>
      <c r="I340" s="385" t="s">
        <v>795</v>
      </c>
      <c r="J340" s="385" t="s">
        <v>304</v>
      </c>
      <c r="K340" s="385" t="s">
        <v>304</v>
      </c>
      <c r="L340" s="387" t="str">
        <f t="shared" si="25"/>
        <v>NULL</v>
      </c>
      <c r="M340" s="383" t="s">
        <v>795</v>
      </c>
      <c r="N340" s="383" t="s">
        <v>2369</v>
      </c>
      <c r="O340" s="383" t="s">
        <v>2682</v>
      </c>
      <c r="P340" s="385"/>
      <c r="Q340" s="385"/>
      <c r="R340" s="385"/>
      <c r="S340" s="385"/>
      <c r="T340" s="385"/>
      <c r="U340" s="385"/>
      <c r="V340" s="385"/>
      <c r="W340" s="495" t="str">
        <f t="shared" si="27"/>
        <v xml:space="preserve">   cnDatabase.Execute "IF EXISTS (SELECT *FROM GeneralMaster WHERE Code='*13008' OR Name='Marketing, Promotion, and Advertising Departments') Print 'Exist' ELSE Insert Into GeneralMaster VALUES ('*13008','Marketing, Promotion, and Advertising Departments','Marketing, Promotion, and Advertising Departments','13','0','000001',GetDate(),'NULL',NULL,'N','N','NULL')</v>
      </c>
    </row>
    <row r="341" spans="1:23">
      <c r="A341" s="383" t="s">
        <v>2683</v>
      </c>
      <c r="B341" s="383" t="s">
        <v>1465</v>
      </c>
      <c r="C341" s="383" t="s">
        <v>1465</v>
      </c>
      <c r="D341" s="384">
        <v>13</v>
      </c>
      <c r="E341" s="385">
        <v>0</v>
      </c>
      <c r="F341" s="383" t="s">
        <v>135</v>
      </c>
      <c r="G341" s="386" t="s">
        <v>2070</v>
      </c>
      <c r="H341" s="385" t="s">
        <v>795</v>
      </c>
      <c r="I341" s="385" t="s">
        <v>795</v>
      </c>
      <c r="J341" s="385" t="s">
        <v>304</v>
      </c>
      <c r="K341" s="385" t="s">
        <v>304</v>
      </c>
      <c r="L341" s="387" t="str">
        <f t="shared" si="25"/>
        <v>NULL</v>
      </c>
      <c r="M341" s="383" t="s">
        <v>795</v>
      </c>
      <c r="N341" s="383" t="s">
        <v>2370</v>
      </c>
      <c r="O341" s="383" t="s">
        <v>2683</v>
      </c>
      <c r="P341" s="385"/>
      <c r="Q341" s="385"/>
      <c r="R341" s="385"/>
      <c r="S341" s="385"/>
      <c r="T341" s="385"/>
      <c r="U341" s="385"/>
      <c r="V341" s="385"/>
      <c r="W341" s="495" t="str">
        <f t="shared" si="27"/>
        <v xml:space="preserve">   cnDatabase.Execute "IF EXISTS (SELECT *FROM GeneralMaster WHERE Code='*13009' OR Name='Publicity Department') Print 'Exist' ELSE Insert Into GeneralMaster VALUES ('*13009','Publicity Department','Publicity Department','13','0','000001',GetDate(),'NULL',NULL,'N','N','NULL')</v>
      </c>
    </row>
    <row r="342" spans="1:23">
      <c r="A342" s="383" t="s">
        <v>2684</v>
      </c>
      <c r="B342" s="383" t="s">
        <v>1466</v>
      </c>
      <c r="C342" s="383" t="s">
        <v>1466</v>
      </c>
      <c r="D342" s="384">
        <v>13</v>
      </c>
      <c r="E342" s="385">
        <v>0</v>
      </c>
      <c r="F342" s="383" t="s">
        <v>135</v>
      </c>
      <c r="G342" s="386" t="s">
        <v>2070</v>
      </c>
      <c r="H342" s="385" t="s">
        <v>795</v>
      </c>
      <c r="I342" s="385" t="s">
        <v>795</v>
      </c>
      <c r="J342" s="385" t="s">
        <v>304</v>
      </c>
      <c r="K342" s="385" t="s">
        <v>304</v>
      </c>
      <c r="L342" s="387" t="str">
        <f t="shared" si="25"/>
        <v>NULL</v>
      </c>
      <c r="M342" s="383" t="s">
        <v>795</v>
      </c>
      <c r="N342" s="383" t="s">
        <v>2371</v>
      </c>
      <c r="O342" s="383" t="s">
        <v>2684</v>
      </c>
      <c r="P342" s="385"/>
      <c r="Q342" s="385"/>
      <c r="R342" s="385"/>
      <c r="S342" s="385"/>
      <c r="T342" s="385"/>
      <c r="U342" s="385"/>
      <c r="V342" s="385"/>
      <c r="W342" s="495" t="str">
        <f t="shared" si="27"/>
        <v xml:space="preserve">   cnDatabase.Execute "IF EXISTS (SELECT *FROM GeneralMaster WHERE Code='*13010' OR Name='Publisher Website Maintenance') Print 'Exist' ELSE Insert Into GeneralMaster VALUES ('*13010','Publisher Website Maintenance','Publisher Website Maintenance','13','0','000001',GetDate(),'NULL',NULL,'N','N','NULL')</v>
      </c>
    </row>
    <row r="343" spans="1:23">
      <c r="A343" s="383" t="s">
        <v>2685</v>
      </c>
      <c r="B343" s="383" t="s">
        <v>1467</v>
      </c>
      <c r="C343" s="383" t="s">
        <v>1467</v>
      </c>
      <c r="D343" s="384">
        <v>13</v>
      </c>
      <c r="E343" s="385">
        <v>0</v>
      </c>
      <c r="F343" s="383" t="s">
        <v>135</v>
      </c>
      <c r="G343" s="386" t="s">
        <v>2070</v>
      </c>
      <c r="H343" s="385" t="s">
        <v>795</v>
      </c>
      <c r="I343" s="385" t="s">
        <v>795</v>
      </c>
      <c r="J343" s="385" t="s">
        <v>304</v>
      </c>
      <c r="K343" s="385" t="s">
        <v>304</v>
      </c>
      <c r="L343" s="387" t="str">
        <f t="shared" si="25"/>
        <v>NULL</v>
      </c>
      <c r="M343" s="383" t="s">
        <v>795</v>
      </c>
      <c r="N343" s="383" t="s">
        <v>2372</v>
      </c>
      <c r="O343" s="383" t="s">
        <v>2685</v>
      </c>
      <c r="P343" s="385"/>
      <c r="Q343" s="385"/>
      <c r="R343" s="385"/>
      <c r="S343" s="385"/>
      <c r="T343" s="385"/>
      <c r="U343" s="385"/>
      <c r="V343" s="385"/>
      <c r="W343" s="495" t="str">
        <f t="shared" si="27"/>
        <v xml:space="preserve">   cnDatabase.Execute "IF EXISTS (SELECT *FROM GeneralMaster WHERE Code='*13011' OR Name='Finance and Accounting') Print 'Exist' ELSE Insert Into GeneralMaster VALUES ('*13011','Finance and Accounting','Finance and Accounting','13','0','000001',GetDate(),'NULL',NULL,'N','N','NULL')</v>
      </c>
    </row>
    <row r="344" spans="1:23">
      <c r="A344" s="383" t="s">
        <v>2686</v>
      </c>
      <c r="B344" s="383" t="s">
        <v>1468</v>
      </c>
      <c r="C344" s="383" t="s">
        <v>1468</v>
      </c>
      <c r="D344" s="384">
        <v>13</v>
      </c>
      <c r="E344" s="385">
        <v>0</v>
      </c>
      <c r="F344" s="383" t="s">
        <v>135</v>
      </c>
      <c r="G344" s="386" t="s">
        <v>2070</v>
      </c>
      <c r="H344" s="385" t="s">
        <v>795</v>
      </c>
      <c r="I344" s="385" t="s">
        <v>795</v>
      </c>
      <c r="J344" s="385" t="s">
        <v>304</v>
      </c>
      <c r="K344" s="385" t="s">
        <v>304</v>
      </c>
      <c r="L344" s="387" t="str">
        <f t="shared" si="25"/>
        <v>NULL</v>
      </c>
      <c r="M344" s="383" t="s">
        <v>795</v>
      </c>
      <c r="N344" s="383" t="s">
        <v>2373</v>
      </c>
      <c r="O344" s="383" t="s">
        <v>2686</v>
      </c>
      <c r="P344" s="385"/>
      <c r="Q344" s="385"/>
      <c r="R344" s="385"/>
      <c r="S344" s="385"/>
      <c r="T344" s="385"/>
      <c r="U344" s="385"/>
      <c r="V344" s="385"/>
      <c r="W344" s="495" t="str">
        <f t="shared" si="27"/>
        <v xml:space="preserve">   cnDatabase.Execute "IF EXISTS (SELECT *FROM GeneralMaster WHERE Code='*13012' OR Name='Information Technology (IT)') Print 'Exist' ELSE Insert Into GeneralMaster VALUES ('*13012','Information Technology (IT)','Information Technology (IT)','13','0','000001',GetDate(),'NULL',NULL,'N','N','NULL')</v>
      </c>
    </row>
    <row r="345" spans="1:23">
      <c r="A345" s="383" t="s">
        <v>2687</v>
      </c>
      <c r="B345" s="383" t="s">
        <v>1469</v>
      </c>
      <c r="C345" s="383" t="s">
        <v>1469</v>
      </c>
      <c r="D345" s="384">
        <v>13</v>
      </c>
      <c r="E345" s="385">
        <v>0</v>
      </c>
      <c r="F345" s="383" t="s">
        <v>135</v>
      </c>
      <c r="G345" s="386" t="s">
        <v>2070</v>
      </c>
      <c r="H345" s="385" t="s">
        <v>795</v>
      </c>
      <c r="I345" s="385" t="s">
        <v>795</v>
      </c>
      <c r="J345" s="385" t="s">
        <v>304</v>
      </c>
      <c r="K345" s="385" t="s">
        <v>304</v>
      </c>
      <c r="L345" s="387" t="str">
        <f t="shared" si="25"/>
        <v>NULL</v>
      </c>
      <c r="M345" s="383" t="s">
        <v>795</v>
      </c>
      <c r="N345" s="383" t="s">
        <v>2374</v>
      </c>
      <c r="O345" s="383" t="s">
        <v>2687</v>
      </c>
      <c r="P345" s="385"/>
      <c r="Q345" s="385"/>
      <c r="R345" s="385"/>
      <c r="S345" s="385"/>
      <c r="T345" s="385"/>
      <c r="U345" s="385"/>
      <c r="V345" s="385"/>
      <c r="W345" s="495" t="str">
        <f t="shared" si="27"/>
        <v xml:space="preserve">   cnDatabase.Execute "IF EXISTS (SELECT *FROM GeneralMaster WHERE Code='*13013' OR Name='Human Resources (HR)') Print 'Exist' ELSE Insert Into GeneralMaster VALUES ('*13013','Human Resources (HR)','Human Resources (HR)','13','0','000001',GetDate(),'NULL',NULL,'N','N','NULL')</v>
      </c>
    </row>
    <row r="346" spans="1:23">
      <c r="A346" s="360" t="s">
        <v>2688</v>
      </c>
      <c r="B346" s="360" t="s">
        <v>1470</v>
      </c>
      <c r="C346" s="360" t="s">
        <v>1470</v>
      </c>
      <c r="D346" s="361">
        <v>14</v>
      </c>
      <c r="E346" s="359">
        <v>0</v>
      </c>
      <c r="F346" s="360" t="s">
        <v>135</v>
      </c>
      <c r="G346" s="362" t="s">
        <v>2070</v>
      </c>
      <c r="H346" s="359" t="s">
        <v>795</v>
      </c>
      <c r="I346" s="359" t="s">
        <v>795</v>
      </c>
      <c r="J346" s="359" t="s">
        <v>304</v>
      </c>
      <c r="K346" s="359" t="s">
        <v>304</v>
      </c>
      <c r="L346" s="363" t="str">
        <f t="shared" si="25"/>
        <v>NULL</v>
      </c>
      <c r="M346" s="360" t="s">
        <v>795</v>
      </c>
      <c r="N346" s="360" t="s">
        <v>2375</v>
      </c>
      <c r="O346" s="360" t="s">
        <v>2688</v>
      </c>
      <c r="P346" s="359"/>
      <c r="Q346" s="359"/>
      <c r="R346" s="359"/>
      <c r="S346" s="359"/>
      <c r="T346" s="359"/>
      <c r="U346" s="359"/>
      <c r="V346" s="359"/>
      <c r="W346" s="495" t="str">
        <f t="shared" si="27"/>
        <v xml:space="preserve">   cnDatabase.Execute "IF EXISTS (SELECT *FROM GeneralMaster WHERE Code='*14001' OR Name='Editor-in-Chief') Print 'Exist' ELSE Insert Into GeneralMaster VALUES ('*14001','Editor-in-Chief','Editor-in-Chief','14','0','000001',GetDate(),'NULL',NULL,'N','N','NULL')</v>
      </c>
    </row>
    <row r="347" spans="1:23">
      <c r="A347" s="360" t="s">
        <v>2689</v>
      </c>
      <c r="B347" s="360" t="s">
        <v>1471</v>
      </c>
      <c r="C347" s="360" t="s">
        <v>1471</v>
      </c>
      <c r="D347" s="361">
        <v>14</v>
      </c>
      <c r="E347" s="359">
        <v>0</v>
      </c>
      <c r="F347" s="360" t="s">
        <v>135</v>
      </c>
      <c r="G347" s="362" t="s">
        <v>2070</v>
      </c>
      <c r="H347" s="359" t="s">
        <v>795</v>
      </c>
      <c r="I347" s="359" t="s">
        <v>795</v>
      </c>
      <c r="J347" s="359" t="s">
        <v>304</v>
      </c>
      <c r="K347" s="359" t="s">
        <v>304</v>
      </c>
      <c r="L347" s="363" t="str">
        <f t="shared" si="25"/>
        <v>NULL</v>
      </c>
      <c r="M347" s="360" t="s">
        <v>795</v>
      </c>
      <c r="N347" s="360" t="s">
        <v>2376</v>
      </c>
      <c r="O347" s="360" t="s">
        <v>2689</v>
      </c>
      <c r="P347" s="359"/>
      <c r="Q347" s="359"/>
      <c r="R347" s="359"/>
      <c r="S347" s="359"/>
      <c r="T347" s="359"/>
      <c r="U347" s="359"/>
      <c r="V347" s="359"/>
      <c r="W347" s="495" t="str">
        <f t="shared" si="27"/>
        <v xml:space="preserve">   cnDatabase.Execute "IF EXISTS (SELECT *FROM GeneralMaster WHERE Code='*14002' OR Name='Managing editor') Print 'Exist' ELSE Insert Into GeneralMaster VALUES ('*14002','Managing editor','Managing editor','14','0','000001',GetDate(),'NULL',NULL,'N','N','NULL')</v>
      </c>
    </row>
    <row r="348" spans="1:23">
      <c r="A348" s="360" t="s">
        <v>2690</v>
      </c>
      <c r="B348" s="360" t="s">
        <v>1472</v>
      </c>
      <c r="C348" s="360" t="s">
        <v>1472</v>
      </c>
      <c r="D348" s="361">
        <v>14</v>
      </c>
      <c r="E348" s="359">
        <v>0</v>
      </c>
      <c r="F348" s="360" t="s">
        <v>135</v>
      </c>
      <c r="G348" s="362" t="s">
        <v>2070</v>
      </c>
      <c r="H348" s="359" t="s">
        <v>795</v>
      </c>
      <c r="I348" s="359" t="s">
        <v>795</v>
      </c>
      <c r="J348" s="359" t="s">
        <v>304</v>
      </c>
      <c r="K348" s="359" t="s">
        <v>304</v>
      </c>
      <c r="L348" s="363" t="str">
        <f t="shared" ref="L348:L417" si="30">IF(M348&lt;&gt;"Null",CONCATENATE("*26",RIGHT(M348,3)),"NULL")</f>
        <v>NULL</v>
      </c>
      <c r="M348" s="360" t="s">
        <v>795</v>
      </c>
      <c r="N348" s="360" t="s">
        <v>2377</v>
      </c>
      <c r="O348" s="360" t="s">
        <v>2690</v>
      </c>
      <c r="P348" s="359"/>
      <c r="Q348" s="359"/>
      <c r="R348" s="359"/>
      <c r="S348" s="359"/>
      <c r="T348" s="359"/>
      <c r="U348" s="359"/>
      <c r="V348" s="359"/>
      <c r="W348" s="495" t="str">
        <f t="shared" si="27"/>
        <v xml:space="preserve">   cnDatabase.Execute "IF EXISTS (SELECT *FROM GeneralMaster WHERE Code='*14003' OR Name='Editors') Print 'Exist' ELSE Insert Into GeneralMaster VALUES ('*14003','Editors','Editors','14','0','000001',GetDate(),'NULL',NULL,'N','N','NULL')</v>
      </c>
    </row>
    <row r="349" spans="1:23">
      <c r="A349" s="360" t="s">
        <v>2691</v>
      </c>
      <c r="B349" s="360" t="s">
        <v>1473</v>
      </c>
      <c r="C349" s="360" t="s">
        <v>1473</v>
      </c>
      <c r="D349" s="361">
        <v>14</v>
      </c>
      <c r="E349" s="359">
        <v>0</v>
      </c>
      <c r="F349" s="360" t="s">
        <v>135</v>
      </c>
      <c r="G349" s="362" t="s">
        <v>2070</v>
      </c>
      <c r="H349" s="359" t="s">
        <v>795</v>
      </c>
      <c r="I349" s="359" t="s">
        <v>795</v>
      </c>
      <c r="J349" s="359" t="s">
        <v>304</v>
      </c>
      <c r="K349" s="359" t="s">
        <v>304</v>
      </c>
      <c r="L349" s="363" t="str">
        <f t="shared" si="30"/>
        <v>NULL</v>
      </c>
      <c r="M349" s="360" t="s">
        <v>795</v>
      </c>
      <c r="N349" s="360" t="s">
        <v>2378</v>
      </c>
      <c r="O349" s="360" t="s">
        <v>2691</v>
      </c>
      <c r="P349" s="359"/>
      <c r="Q349" s="359"/>
      <c r="R349" s="359"/>
      <c r="S349" s="359"/>
      <c r="T349" s="359"/>
      <c r="U349" s="359"/>
      <c r="V349" s="359"/>
      <c r="W349" s="495" t="str">
        <f t="shared" si="27"/>
        <v xml:space="preserve">   cnDatabase.Execute "IF EXISTS (SELECT *FROM GeneralMaster WHERE Code='*14004' OR Name='Author/Writers') Print 'Exist' ELSE Insert Into GeneralMaster VALUES ('*14004','Author/Writers','Author/Writers','14','0','000001',GetDate(),'NULL',NULL,'N','N','NULL')</v>
      </c>
    </row>
    <row r="350" spans="1:23">
      <c r="A350" s="360" t="s">
        <v>2692</v>
      </c>
      <c r="B350" s="360" t="s">
        <v>1474</v>
      </c>
      <c r="C350" s="360" t="s">
        <v>1474</v>
      </c>
      <c r="D350" s="361">
        <v>14</v>
      </c>
      <c r="E350" s="359">
        <v>0</v>
      </c>
      <c r="F350" s="360" t="s">
        <v>135</v>
      </c>
      <c r="G350" s="362" t="s">
        <v>2070</v>
      </c>
      <c r="H350" s="359" t="s">
        <v>795</v>
      </c>
      <c r="I350" s="359" t="s">
        <v>795</v>
      </c>
      <c r="J350" s="359" t="s">
        <v>304</v>
      </c>
      <c r="K350" s="359" t="s">
        <v>304</v>
      </c>
      <c r="L350" s="363" t="str">
        <f t="shared" si="30"/>
        <v>NULL</v>
      </c>
      <c r="M350" s="360" t="s">
        <v>795</v>
      </c>
      <c r="N350" s="360" t="s">
        <v>2379</v>
      </c>
      <c r="O350" s="360" t="s">
        <v>2692</v>
      </c>
      <c r="P350" s="359"/>
      <c r="Q350" s="359"/>
      <c r="R350" s="359"/>
      <c r="S350" s="359"/>
      <c r="T350" s="359"/>
      <c r="U350" s="359"/>
      <c r="V350" s="359"/>
      <c r="W350" s="495" t="str">
        <f t="shared" si="27"/>
        <v xml:space="preserve">   cnDatabase.Execute "IF EXISTS (SELECT *FROM GeneralMaster WHERE Code='*14005' OR Name='Fact-checkers') Print 'Exist' ELSE Insert Into GeneralMaster VALUES ('*14005','Fact-checkers','Fact-checkers','14','0','000001',GetDate(),'NULL',NULL,'N','N','NULL')</v>
      </c>
    </row>
    <row r="351" spans="1:23">
      <c r="A351" s="360" t="s">
        <v>2693</v>
      </c>
      <c r="B351" s="360" t="s">
        <v>1475</v>
      </c>
      <c r="C351" s="360" t="s">
        <v>1475</v>
      </c>
      <c r="D351" s="361">
        <v>14</v>
      </c>
      <c r="E351" s="359">
        <v>0</v>
      </c>
      <c r="F351" s="360" t="s">
        <v>135</v>
      </c>
      <c r="G351" s="362" t="s">
        <v>2070</v>
      </c>
      <c r="H351" s="359" t="s">
        <v>795</v>
      </c>
      <c r="I351" s="359" t="s">
        <v>795</v>
      </c>
      <c r="J351" s="359" t="s">
        <v>304</v>
      </c>
      <c r="K351" s="359" t="s">
        <v>304</v>
      </c>
      <c r="L351" s="363" t="str">
        <f t="shared" si="30"/>
        <v>NULL</v>
      </c>
      <c r="M351" s="360" t="s">
        <v>795</v>
      </c>
      <c r="N351" s="360" t="s">
        <v>2380</v>
      </c>
      <c r="O351" s="360" t="s">
        <v>2693</v>
      </c>
      <c r="P351" s="359"/>
      <c r="Q351" s="359"/>
      <c r="R351" s="359"/>
      <c r="S351" s="359"/>
      <c r="T351" s="359"/>
      <c r="U351" s="359"/>
      <c r="V351" s="359"/>
      <c r="W351" s="495" t="str">
        <f t="shared" si="27"/>
        <v xml:space="preserve">   cnDatabase.Execute "IF EXISTS (SELECT *FROM GeneralMaster WHERE Code='*14006' OR Name='Graphic Designer') Print 'Exist' ELSE Insert Into GeneralMaster VALUES ('*14006','Graphic Designer','Graphic Designer','14','0','000001',GetDate(),'NULL',NULL,'N','N','NULL')</v>
      </c>
    </row>
    <row r="352" spans="1:23">
      <c r="A352" s="360" t="s">
        <v>2694</v>
      </c>
      <c r="B352" s="360" t="s">
        <v>1476</v>
      </c>
      <c r="C352" s="360" t="s">
        <v>1476</v>
      </c>
      <c r="D352" s="361">
        <v>14</v>
      </c>
      <c r="E352" s="359">
        <v>0</v>
      </c>
      <c r="F352" s="360" t="s">
        <v>135</v>
      </c>
      <c r="G352" s="362" t="s">
        <v>2070</v>
      </c>
      <c r="H352" s="359" t="s">
        <v>795</v>
      </c>
      <c r="I352" s="359" t="s">
        <v>795</v>
      </c>
      <c r="J352" s="359" t="s">
        <v>304</v>
      </c>
      <c r="K352" s="359" t="s">
        <v>304</v>
      </c>
      <c r="L352" s="363" t="str">
        <f t="shared" si="30"/>
        <v>NULL</v>
      </c>
      <c r="M352" s="360" t="s">
        <v>795</v>
      </c>
      <c r="N352" s="360" t="s">
        <v>2381</v>
      </c>
      <c r="O352" s="360" t="s">
        <v>2694</v>
      </c>
      <c r="P352" s="359"/>
      <c r="Q352" s="359"/>
      <c r="R352" s="359"/>
      <c r="S352" s="359"/>
      <c r="T352" s="359"/>
      <c r="U352" s="359"/>
      <c r="V352" s="359"/>
      <c r="W352" s="495" t="str">
        <f t="shared" si="27"/>
        <v xml:space="preserve">   cnDatabase.Execute "IF EXISTS (SELECT *FROM GeneralMaster WHERE Code='*14007' OR Name='Production manager') Print 'Exist' ELSE Insert Into GeneralMaster VALUES ('*14007','Production manager','Production manager','14','0','000001',GetDate(),'NULL',NULL,'N','N','NULL')</v>
      </c>
    </row>
    <row r="353" spans="1:75">
      <c r="A353" s="360" t="s">
        <v>2695</v>
      </c>
      <c r="B353" s="360" t="s">
        <v>1477</v>
      </c>
      <c r="C353" s="360" t="s">
        <v>1477</v>
      </c>
      <c r="D353" s="361">
        <v>14</v>
      </c>
      <c r="E353" s="359">
        <v>0</v>
      </c>
      <c r="F353" s="360" t="s">
        <v>135</v>
      </c>
      <c r="G353" s="362" t="s">
        <v>2070</v>
      </c>
      <c r="H353" s="359" t="s">
        <v>795</v>
      </c>
      <c r="I353" s="359" t="s">
        <v>795</v>
      </c>
      <c r="J353" s="359" t="s">
        <v>304</v>
      </c>
      <c r="K353" s="359" t="s">
        <v>304</v>
      </c>
      <c r="L353" s="363" t="str">
        <f t="shared" si="30"/>
        <v>NULL</v>
      </c>
      <c r="M353" s="360" t="s">
        <v>795</v>
      </c>
      <c r="N353" s="360" t="s">
        <v>2382</v>
      </c>
      <c r="O353" s="360" t="s">
        <v>2695</v>
      </c>
      <c r="P353" s="359"/>
      <c r="Q353" s="359"/>
      <c r="R353" s="359"/>
      <c r="S353" s="359"/>
      <c r="T353" s="359"/>
      <c r="U353" s="359"/>
      <c r="V353" s="359"/>
      <c r="W353" s="495" t="str">
        <f t="shared" si="27"/>
        <v xml:space="preserve">   cnDatabase.Execute "IF EXISTS (SELECT *FROM GeneralMaster WHERE Code='*14008' OR Name='DTP-Operator') Print 'Exist' ELSE Insert Into GeneralMaster VALUES ('*14008','DTP-Operator','DTP-Operator','14','0','000001',GetDate(),'NULL',NULL,'N','N','NULL')</v>
      </c>
    </row>
    <row r="354" spans="1:75">
      <c r="A354" s="360" t="s">
        <v>2696</v>
      </c>
      <c r="B354" s="360" t="s">
        <v>1478</v>
      </c>
      <c r="C354" s="360" t="s">
        <v>1478</v>
      </c>
      <c r="D354" s="361">
        <v>14</v>
      </c>
      <c r="E354" s="359">
        <v>0</v>
      </c>
      <c r="F354" s="360" t="s">
        <v>135</v>
      </c>
      <c r="G354" s="362" t="s">
        <v>2070</v>
      </c>
      <c r="H354" s="359" t="s">
        <v>795</v>
      </c>
      <c r="I354" s="359" t="s">
        <v>795</v>
      </c>
      <c r="J354" s="359" t="s">
        <v>304</v>
      </c>
      <c r="K354" s="359" t="s">
        <v>304</v>
      </c>
      <c r="L354" s="363" t="str">
        <f t="shared" si="30"/>
        <v>NULL</v>
      </c>
      <c r="M354" s="360" t="s">
        <v>795</v>
      </c>
      <c r="N354" s="360" t="s">
        <v>2383</v>
      </c>
      <c r="O354" s="360" t="s">
        <v>2696</v>
      </c>
      <c r="P354" s="359"/>
      <c r="Q354" s="359"/>
      <c r="R354" s="359"/>
      <c r="S354" s="359"/>
      <c r="T354" s="359"/>
      <c r="U354" s="359"/>
      <c r="V354" s="359"/>
      <c r="W354" s="495" t="str">
        <f t="shared" si="27"/>
        <v xml:space="preserve">   cnDatabase.Execute "IF EXISTS (SELECT *FROM GeneralMaster WHERE Code='*14009' OR Name='Proof Reader') Print 'Exist' ELSE Insert Into GeneralMaster VALUES ('*14009','Proof Reader','Proof Reader','14','0','000001',GetDate(),'NULL',NULL,'N','N','NULL')</v>
      </c>
    </row>
    <row r="355" spans="1:75">
      <c r="A355" s="388" t="s">
        <v>2697</v>
      </c>
      <c r="B355" s="388" t="s">
        <v>618</v>
      </c>
      <c r="C355" s="388" t="s">
        <v>618</v>
      </c>
      <c r="D355" s="389">
        <v>15</v>
      </c>
      <c r="E355" s="390">
        <v>144</v>
      </c>
      <c r="F355" s="388" t="s">
        <v>135</v>
      </c>
      <c r="G355" s="391" t="s">
        <v>2070</v>
      </c>
      <c r="H355" s="390" t="s">
        <v>795</v>
      </c>
      <c r="I355" s="390" t="s">
        <v>795</v>
      </c>
      <c r="J355" s="390" t="s">
        <v>304</v>
      </c>
      <c r="K355" s="390" t="s">
        <v>304</v>
      </c>
      <c r="L355" s="392" t="str">
        <f t="shared" si="30"/>
        <v>NULL</v>
      </c>
      <c r="M355" s="388" t="s">
        <v>795</v>
      </c>
      <c r="N355" s="388" t="s">
        <v>2192</v>
      </c>
      <c r="O355" s="388" t="s">
        <v>2697</v>
      </c>
      <c r="P355" s="390"/>
      <c r="Q355" s="390"/>
      <c r="R355" s="390"/>
      <c r="S355" s="390"/>
      <c r="T355" s="390"/>
      <c r="U355" s="390"/>
      <c r="V355" s="390"/>
      <c r="W355" s="495" t="str">
        <f t="shared" si="27"/>
        <v xml:space="preserve">   cnDatabase.Execute "IF EXISTS (SELECT *FROM GeneralMaster WHERE Code='*15001' OR Name='Gross') Print 'Exist' ELSE Insert Into GeneralMaster VALUES ('*15001','Gross','Gross','15','144','000001',GetDate(),'NULL',NULL,'N','N','NULL')</v>
      </c>
      <c r="AP355" t="str">
        <f t="shared" ref="AP355:AP364" si="31">CONCATENATE("Update PaperMaster Set UOM='",A355,"'"," Where UOM = '",N355,"'")</f>
        <v>Update PaperMaster Set UOM='*15001' Where UOM = '001104'</v>
      </c>
      <c r="AW355" t="str">
        <f t="shared" ref="AW355:AW364" si="32">W$1&amp;AW$1&amp;"IF EXISTS (Select * From GeneralMaster Where NAME='"&amp;B355&amp;"' AND TYPE="&amp;D355&amp;") Update PaperMaster Set UOM='"&amp;A355&amp;"' Where UOM=(Select Code From GeneralMaster Where NAME='"&amp;B355&amp;"' AND Type="&amp;D355&amp;") ELSE Print 'UOM NOT Exist' ;"</f>
        <v xml:space="preserve">   cnDatabase.Execute "IF EXISTS (Select * From GeneralMaster Where NAME='Gross' AND TYPE=15) Update PaperMaster Set UOM='*15001' Where UOM=(Select Code From GeneralMaster Where NAME='Gross' AND Type=15) ELSE Print 'UOM NOT Exist' ;</v>
      </c>
      <c r="AX355" t="str">
        <f t="shared" ref="AX355:AX364" si="33">"IF EXISTS (Select * From GeneralMaster Where NAME='"&amp;B355&amp;"' AND TYPE="&amp;D355&amp;") Update GeneralMaster Set Code='"&amp;A355&amp;"' Where Code=(Select Code From GeneralMaster Where NAME='"&amp;B355&amp;"' AND Type="&amp;D355&amp;") ELSE Print 'UOM NOT Exist'"</f>
        <v>IF EXISTS (Select * From GeneralMaster Where NAME='Gross' AND TYPE=15) Update GeneralMaster Set Code='*15001' Where Code=(Select Code From GeneralMaster Where NAME='Gross' AND Type=15) ELSE Print 'UOM NOT Exist'</v>
      </c>
      <c r="BW355" s="161" t="str">
        <f t="shared" ref="BW355:BW364" si="34">BW$1&amp;BW$2&amp;B355&amp;"' AND TYPE="&amp;D355&amp;") Update GeneralMaster Set PrintName='"&amp;C355&amp;"'  Where NAME='"&amp;B355&amp;"' AND Type="&amp;D355&amp;" ELSE Print 'UOM NOT Exist' ;"</f>
        <v xml:space="preserve">   cnDatabase.Execute "IF EXISTS (Select * From GeneralMaster Where NAME='Gross' AND TYPE=15) Update GeneralMaster Set PrintName='Gross'  Where NAME='Gross' AND Type=15 ELSE Print 'UOM NOT Exist' ;</v>
      </c>
    </row>
    <row r="356" spans="1:75">
      <c r="A356" s="388" t="s">
        <v>2698</v>
      </c>
      <c r="B356" s="388" t="s">
        <v>1193</v>
      </c>
      <c r="C356" s="388" t="s">
        <v>608</v>
      </c>
      <c r="D356" s="389">
        <v>15</v>
      </c>
      <c r="E356" s="390">
        <v>100</v>
      </c>
      <c r="F356" s="388" t="s">
        <v>135</v>
      </c>
      <c r="G356" s="391" t="s">
        <v>2070</v>
      </c>
      <c r="H356" s="390" t="s">
        <v>795</v>
      </c>
      <c r="I356" s="390" t="s">
        <v>795</v>
      </c>
      <c r="J356" s="390" t="s">
        <v>304</v>
      </c>
      <c r="K356" s="390" t="s">
        <v>304</v>
      </c>
      <c r="L356" s="392" t="str">
        <f t="shared" si="30"/>
        <v>NULL</v>
      </c>
      <c r="M356" s="388" t="s">
        <v>795</v>
      </c>
      <c r="N356" s="388" t="s">
        <v>2193</v>
      </c>
      <c r="O356" s="388" t="s">
        <v>2698</v>
      </c>
      <c r="P356" s="390"/>
      <c r="Q356" s="390"/>
      <c r="R356" s="390"/>
      <c r="S356" s="390"/>
      <c r="T356" s="390"/>
      <c r="U356" s="390"/>
      <c r="V356" s="390"/>
      <c r="W356" s="495" t="str">
        <f t="shared" si="27"/>
        <v xml:space="preserve">   cnDatabase.Execute "IF EXISTS (SELECT *FROM GeneralMaster WHERE Code='*15002' OR Name='Packet(100)') Print 'Exist' ELSE Insert Into GeneralMaster VALUES ('*15002','Packet(100)','Packet','15','100','000001',GetDate(),'NULL',NULL,'N','N','NULL')</v>
      </c>
      <c r="AP356" s="304" t="str">
        <f t="shared" si="31"/>
        <v>Update PaperMaster Set UOM='*15002' Where UOM = '001105'</v>
      </c>
      <c r="AW356" s="304" t="str">
        <f t="shared" si="32"/>
        <v xml:space="preserve">   cnDatabase.Execute "IF EXISTS (Select * From GeneralMaster Where NAME='Packet(100)' AND TYPE=15) Update PaperMaster Set UOM='*15002' Where UOM=(Select Code From GeneralMaster Where NAME='Packet(100)' AND Type=15) ELSE Print 'UOM NOT Exist' ;</v>
      </c>
      <c r="AX356" s="304" t="str">
        <f t="shared" si="33"/>
        <v>IF EXISTS (Select * From GeneralMaster Where NAME='Packet(100)' AND TYPE=15) Update GeneralMaster Set Code='*15002' Where Code=(Select Code From GeneralMaster Where NAME='Packet(100)' AND Type=15) ELSE Print 'UOM NOT Exist'</v>
      </c>
      <c r="BW356" s="161" t="str">
        <f t="shared" si="34"/>
        <v xml:space="preserve">   cnDatabase.Execute "IF EXISTS (Select * From GeneralMaster Where NAME='Packet(100)' AND TYPE=15) Update GeneralMaster Set PrintName='Packet'  Where NAME='Packet(100)' AND Type=15 ELSE Print 'UOM NOT Exist' ;</v>
      </c>
    </row>
    <row r="357" spans="1:75">
      <c r="A357" s="388" t="s">
        <v>2699</v>
      </c>
      <c r="B357" s="388" t="s">
        <v>1194</v>
      </c>
      <c r="C357" s="388" t="s">
        <v>608</v>
      </c>
      <c r="D357" s="389">
        <v>15</v>
      </c>
      <c r="E357" s="390">
        <v>150</v>
      </c>
      <c r="F357" s="388" t="s">
        <v>135</v>
      </c>
      <c r="G357" s="391" t="s">
        <v>2070</v>
      </c>
      <c r="H357" s="390" t="s">
        <v>795</v>
      </c>
      <c r="I357" s="390" t="s">
        <v>795</v>
      </c>
      <c r="J357" s="390" t="s">
        <v>304</v>
      </c>
      <c r="K357" s="390" t="s">
        <v>304</v>
      </c>
      <c r="L357" s="392" t="str">
        <f t="shared" si="30"/>
        <v>NULL</v>
      </c>
      <c r="M357" s="388" t="s">
        <v>795</v>
      </c>
      <c r="N357" s="388" t="s">
        <v>2194</v>
      </c>
      <c r="O357" s="388" t="s">
        <v>2699</v>
      </c>
      <c r="P357" s="390"/>
      <c r="Q357" s="390"/>
      <c r="R357" s="390"/>
      <c r="S357" s="390"/>
      <c r="T357" s="390"/>
      <c r="U357" s="390"/>
      <c r="V357" s="390"/>
      <c r="W357" s="495" t="str">
        <f t="shared" si="27"/>
        <v xml:space="preserve">   cnDatabase.Execute "IF EXISTS (SELECT *FROM GeneralMaster WHERE Code='*15003' OR Name='Packet(150)') Print 'Exist' ELSE Insert Into GeneralMaster VALUES ('*15003','Packet(150)','Packet','15','150','000001',GetDate(),'NULL',NULL,'N','N','NULL')</v>
      </c>
      <c r="AP357" s="304" t="str">
        <f t="shared" si="31"/>
        <v>Update PaperMaster Set UOM='*15003' Where UOM = '001106'</v>
      </c>
      <c r="AW357" s="304" t="str">
        <f t="shared" si="32"/>
        <v xml:space="preserve">   cnDatabase.Execute "IF EXISTS (Select * From GeneralMaster Where NAME='Packet(150)' AND TYPE=15) Update PaperMaster Set UOM='*15003' Where UOM=(Select Code From GeneralMaster Where NAME='Packet(150)' AND Type=15) ELSE Print 'UOM NOT Exist' ;</v>
      </c>
      <c r="AX357" s="304" t="str">
        <f t="shared" si="33"/>
        <v>IF EXISTS (Select * From GeneralMaster Where NAME='Packet(150)' AND TYPE=15) Update GeneralMaster Set Code='*15003' Where Code=(Select Code From GeneralMaster Where NAME='Packet(150)' AND Type=15) ELSE Print 'UOM NOT Exist'</v>
      </c>
      <c r="BW357" s="161" t="str">
        <f t="shared" si="34"/>
        <v xml:space="preserve">   cnDatabase.Execute "IF EXISTS (Select * From GeneralMaster Where NAME='Packet(150)' AND TYPE=15) Update GeneralMaster Set PrintName='Packet'  Where NAME='Packet(150)' AND Type=15 ELSE Print 'UOM NOT Exist' ;</v>
      </c>
    </row>
    <row r="358" spans="1:75">
      <c r="A358" s="388" t="s">
        <v>2700</v>
      </c>
      <c r="B358" s="388" t="s">
        <v>603</v>
      </c>
      <c r="C358" s="388" t="s">
        <v>603</v>
      </c>
      <c r="D358" s="389">
        <v>15</v>
      </c>
      <c r="E358" s="390">
        <v>500</v>
      </c>
      <c r="F358" s="388" t="s">
        <v>135</v>
      </c>
      <c r="G358" s="391" t="s">
        <v>2070</v>
      </c>
      <c r="H358" s="390" t="s">
        <v>795</v>
      </c>
      <c r="I358" s="390" t="s">
        <v>795</v>
      </c>
      <c r="J358" s="390" t="s">
        <v>304</v>
      </c>
      <c r="K358" s="390" t="s">
        <v>304</v>
      </c>
      <c r="L358" s="392" t="str">
        <f t="shared" si="30"/>
        <v>NULL</v>
      </c>
      <c r="M358" s="388" t="s">
        <v>795</v>
      </c>
      <c r="N358" s="388" t="s">
        <v>2195</v>
      </c>
      <c r="O358" s="388" t="s">
        <v>2700</v>
      </c>
      <c r="P358" s="390"/>
      <c r="Q358" s="390"/>
      <c r="R358" s="390"/>
      <c r="S358" s="390"/>
      <c r="T358" s="390"/>
      <c r="U358" s="390"/>
      <c r="V358" s="390"/>
      <c r="W358" s="495" t="str">
        <f t="shared" si="27"/>
        <v xml:space="preserve">   cnDatabase.Execute "IF EXISTS (SELECT *FROM GeneralMaster WHERE Code='*15004' OR Name='Ream') Print 'Exist' ELSE Insert Into GeneralMaster VALUES ('*15004','Ream','Ream','15','500','000001',GetDate(),'NULL',NULL,'N','N','NULL')</v>
      </c>
      <c r="AP358" s="304" t="str">
        <f t="shared" si="31"/>
        <v>Update PaperMaster Set UOM='*15004' Where UOM = '001107'</v>
      </c>
      <c r="AW358" s="304" t="str">
        <f t="shared" si="32"/>
        <v xml:space="preserve">   cnDatabase.Execute "IF EXISTS (Select * From GeneralMaster Where NAME='Ream' AND TYPE=15) Update PaperMaster Set UOM='*15004' Where UOM=(Select Code From GeneralMaster Where NAME='Ream' AND Type=15) ELSE Print 'UOM NOT Exist' ;</v>
      </c>
      <c r="AX358" s="304" t="str">
        <f t="shared" si="33"/>
        <v>IF EXISTS (Select * From GeneralMaster Where NAME='Ream' AND TYPE=15) Update GeneralMaster Set Code='*15004' Where Code=(Select Code From GeneralMaster Where NAME='Ream' AND Type=15) ELSE Print 'UOM NOT Exist'</v>
      </c>
      <c r="BW358" s="161" t="str">
        <f t="shared" si="34"/>
        <v xml:space="preserve">   cnDatabase.Execute "IF EXISTS (Select * From GeneralMaster Where NAME='Ream' AND TYPE=15) Update GeneralMaster Set PrintName='Ream'  Where NAME='Ream' AND Type=15 ELSE Print 'UOM NOT Exist' ;</v>
      </c>
    </row>
    <row r="359" spans="1:75">
      <c r="A359" s="388" t="s">
        <v>2701</v>
      </c>
      <c r="B359" s="388" t="s">
        <v>1150</v>
      </c>
      <c r="C359" s="388" t="s">
        <v>1150</v>
      </c>
      <c r="D359" s="389">
        <v>15</v>
      </c>
      <c r="E359" s="390">
        <v>500</v>
      </c>
      <c r="F359" s="388" t="s">
        <v>135</v>
      </c>
      <c r="G359" s="391" t="s">
        <v>2070</v>
      </c>
      <c r="H359" s="390" t="s">
        <v>795</v>
      </c>
      <c r="I359" s="390" t="s">
        <v>795</v>
      </c>
      <c r="J359" s="390" t="s">
        <v>304</v>
      </c>
      <c r="K359" s="390" t="s">
        <v>304</v>
      </c>
      <c r="L359" s="392" t="str">
        <f t="shared" si="30"/>
        <v>NULL</v>
      </c>
      <c r="M359" s="388" t="s">
        <v>795</v>
      </c>
      <c r="N359" s="388" t="s">
        <v>2196</v>
      </c>
      <c r="O359" s="388" t="s">
        <v>2701</v>
      </c>
      <c r="P359" s="390"/>
      <c r="Q359" s="390"/>
      <c r="R359" s="390"/>
      <c r="S359" s="390"/>
      <c r="T359" s="390"/>
      <c r="U359" s="390"/>
      <c r="V359" s="390"/>
      <c r="W359" s="495" t="str">
        <f t="shared" si="27"/>
        <v xml:space="preserve">   cnDatabase.Execute "IF EXISTS (SELECT *FROM GeneralMaster WHERE Code='*15005' OR Name='Reel') Print 'Exist' ELSE Insert Into GeneralMaster VALUES ('*15005','Reel','Reel','15','500','000001',GetDate(),'NULL',NULL,'N','N','NULL')</v>
      </c>
      <c r="AP359" s="304" t="str">
        <f t="shared" si="31"/>
        <v>Update PaperMaster Set UOM='*15005' Where UOM = '001108'</v>
      </c>
      <c r="AW359" s="304" t="str">
        <f t="shared" si="32"/>
        <v xml:space="preserve">   cnDatabase.Execute "IF EXISTS (Select * From GeneralMaster Where NAME='Reel' AND TYPE=15) Update PaperMaster Set UOM='*15005' Where UOM=(Select Code From GeneralMaster Where NAME='Reel' AND Type=15) ELSE Print 'UOM NOT Exist' ;</v>
      </c>
      <c r="AX359" s="304" t="str">
        <f t="shared" si="33"/>
        <v>IF EXISTS (Select * From GeneralMaster Where NAME='Reel' AND TYPE=15) Update GeneralMaster Set Code='*15005' Where Code=(Select Code From GeneralMaster Where NAME='Reel' AND Type=15) ELSE Print 'UOM NOT Exist'</v>
      </c>
      <c r="BW359" s="161" t="str">
        <f t="shared" si="34"/>
        <v xml:space="preserve">   cnDatabase.Execute "IF EXISTS (Select * From GeneralMaster Where NAME='Reel' AND TYPE=15) Update GeneralMaster Set PrintName='Reel'  Where NAME='Reel' AND Type=15 ELSE Print 'UOM NOT Exist' ;</v>
      </c>
    </row>
    <row r="360" spans="1:75">
      <c r="A360" s="388" t="s">
        <v>2702</v>
      </c>
      <c r="B360" s="388" t="s">
        <v>1195</v>
      </c>
      <c r="C360" s="388" t="s">
        <v>3639</v>
      </c>
      <c r="D360" s="389">
        <v>15</v>
      </c>
      <c r="E360" s="390">
        <v>700</v>
      </c>
      <c r="F360" s="388" t="s">
        <v>135</v>
      </c>
      <c r="G360" s="391" t="s">
        <v>2070</v>
      </c>
      <c r="H360" s="390" t="s">
        <v>795</v>
      </c>
      <c r="I360" s="390" t="s">
        <v>795</v>
      </c>
      <c r="J360" s="390" t="s">
        <v>304</v>
      </c>
      <c r="K360" s="390" t="s">
        <v>304</v>
      </c>
      <c r="L360" s="392" t="str">
        <f t="shared" si="30"/>
        <v>NULL</v>
      </c>
      <c r="M360" s="388" t="s">
        <v>795</v>
      </c>
      <c r="N360" s="388" t="s">
        <v>2242</v>
      </c>
      <c r="O360" s="388" t="s">
        <v>2702</v>
      </c>
      <c r="P360" s="390"/>
      <c r="Q360" s="390"/>
      <c r="R360" s="390"/>
      <c r="S360" s="390"/>
      <c r="T360" s="390"/>
      <c r="U360" s="390"/>
      <c r="V360" s="390"/>
      <c r="W360" s="495" t="str">
        <f t="shared" si="27"/>
        <v xml:space="preserve">   cnDatabase.Execute "IF EXISTS (SELECT *FROM GeneralMaster WHERE Code='*15006' OR Name='Bundle (700)') Print 'Exist' ELSE Insert Into GeneralMaster VALUES ('*15006','Bundle (700)','Bundle','15','700','000001',GetDate(),'NULL',NULL,'N','N','NULL')</v>
      </c>
      <c r="AP360" s="304" t="str">
        <f t="shared" si="31"/>
        <v>Update PaperMaster Set UOM='*15006' Where UOM = '001218'</v>
      </c>
      <c r="AW360" s="304" t="str">
        <f t="shared" si="32"/>
        <v xml:space="preserve">   cnDatabase.Execute "IF EXISTS (Select * From GeneralMaster Where NAME='Bundle (700)' AND TYPE=15) Update PaperMaster Set UOM='*15006' Where UOM=(Select Code From GeneralMaster Where NAME='Bundle (700)' AND Type=15) ELSE Print 'UOM NOT Exist' ;</v>
      </c>
      <c r="AX360" s="304" t="str">
        <f t="shared" si="33"/>
        <v>IF EXISTS (Select * From GeneralMaster Where NAME='Bundle (700)' AND TYPE=15) Update GeneralMaster Set Code='*15006' Where Code=(Select Code From GeneralMaster Where NAME='Bundle (700)' AND Type=15) ELSE Print 'UOM NOT Exist'</v>
      </c>
      <c r="BW360" s="161" t="str">
        <f t="shared" si="34"/>
        <v xml:space="preserve">   cnDatabase.Execute "IF EXISTS (Select * From GeneralMaster Where NAME='Bundle (700)' AND TYPE=15) Update GeneralMaster Set PrintName='Bundle'  Where NAME='Bundle (700)' AND Type=15 ELSE Print 'UOM NOT Exist' ;</v>
      </c>
    </row>
    <row r="361" spans="1:75">
      <c r="A361" s="388" t="s">
        <v>2703</v>
      </c>
      <c r="B361" s="388" t="s">
        <v>1196</v>
      </c>
      <c r="C361" s="388" t="s">
        <v>608</v>
      </c>
      <c r="D361" s="389">
        <v>15</v>
      </c>
      <c r="E361" s="390">
        <v>200</v>
      </c>
      <c r="F361" s="388" t="s">
        <v>135</v>
      </c>
      <c r="G361" s="391" t="s">
        <v>2070</v>
      </c>
      <c r="H361" s="390" t="s">
        <v>795</v>
      </c>
      <c r="I361" s="390" t="s">
        <v>795</v>
      </c>
      <c r="J361" s="390" t="s">
        <v>304</v>
      </c>
      <c r="K361" s="390" t="s">
        <v>304</v>
      </c>
      <c r="L361" s="392" t="str">
        <f t="shared" si="30"/>
        <v>NULL</v>
      </c>
      <c r="M361" s="388" t="s">
        <v>795</v>
      </c>
      <c r="N361" s="388" t="s">
        <v>2315</v>
      </c>
      <c r="O361" s="388" t="s">
        <v>2703</v>
      </c>
      <c r="P361" s="390"/>
      <c r="Q361" s="390"/>
      <c r="R361" s="390"/>
      <c r="S361" s="390"/>
      <c r="T361" s="390"/>
      <c r="U361" s="390"/>
      <c r="V361" s="390"/>
      <c r="W361" s="495" t="str">
        <f t="shared" si="27"/>
        <v xml:space="preserve">   cnDatabase.Execute "IF EXISTS (SELECT *FROM GeneralMaster WHERE Code='*15007' OR Name='Packet(200)') Print 'Exist' ELSE Insert Into GeneralMaster VALUES ('*15007','Packet(200)','Packet','15','200','000001',GetDate(),'NULL',NULL,'N','N','NULL')</v>
      </c>
      <c r="AP361" s="304" t="str">
        <f t="shared" si="31"/>
        <v>Update PaperMaster Set UOM='*15007' Where UOM = '001380'</v>
      </c>
      <c r="AW361" s="304" t="str">
        <f t="shared" si="32"/>
        <v xml:space="preserve">   cnDatabase.Execute "IF EXISTS (Select * From GeneralMaster Where NAME='Packet(200)' AND TYPE=15) Update PaperMaster Set UOM='*15007' Where UOM=(Select Code From GeneralMaster Where NAME='Packet(200)' AND Type=15) ELSE Print 'UOM NOT Exist' ;</v>
      </c>
      <c r="AX361" s="304" t="str">
        <f t="shared" si="33"/>
        <v>IF EXISTS (Select * From GeneralMaster Where NAME='Packet(200)' AND TYPE=15) Update GeneralMaster Set Code='*15007' Where Code=(Select Code From GeneralMaster Where NAME='Packet(200)' AND Type=15) ELSE Print 'UOM NOT Exist'</v>
      </c>
      <c r="BW361" s="161" t="str">
        <f t="shared" si="34"/>
        <v xml:space="preserve">   cnDatabase.Execute "IF EXISTS (Select * From GeneralMaster Where NAME='Packet(200)' AND TYPE=15) Update GeneralMaster Set PrintName='Packet'  Where NAME='Packet(200)' AND Type=15 ELSE Print 'UOM NOT Exist' ;</v>
      </c>
    </row>
    <row r="362" spans="1:75">
      <c r="A362" s="388" t="s">
        <v>2704</v>
      </c>
      <c r="B362" s="388" t="s">
        <v>1197</v>
      </c>
      <c r="C362" s="388" t="s">
        <v>1197</v>
      </c>
      <c r="D362" s="389">
        <v>15</v>
      </c>
      <c r="E362" s="390">
        <v>1</v>
      </c>
      <c r="F362" s="388" t="s">
        <v>135</v>
      </c>
      <c r="G362" s="391" t="s">
        <v>2070</v>
      </c>
      <c r="H362" s="390" t="s">
        <v>795</v>
      </c>
      <c r="I362" s="390" t="s">
        <v>795</v>
      </c>
      <c r="J362" s="390" t="s">
        <v>304</v>
      </c>
      <c r="K362" s="390" t="s">
        <v>304</v>
      </c>
      <c r="L362" s="392" t="str">
        <f t="shared" si="30"/>
        <v>NULL</v>
      </c>
      <c r="M362" s="388" t="s">
        <v>795</v>
      </c>
      <c r="N362" s="388" t="s">
        <v>2391</v>
      </c>
      <c r="O362" s="388" t="s">
        <v>2704</v>
      </c>
      <c r="P362" s="390"/>
      <c r="Q362" s="390"/>
      <c r="R362" s="390"/>
      <c r="S362" s="390"/>
      <c r="T362" s="390"/>
      <c r="U362" s="390"/>
      <c r="V362" s="390"/>
      <c r="W362" s="495" t="str">
        <f t="shared" si="27"/>
        <v xml:space="preserve">   cnDatabase.Execute "IF EXISTS (SELECT *FROM GeneralMaster WHERE Code='*15008' OR Name='PACKET') Print 'Exist' ELSE Insert Into GeneralMaster VALUES ('*15008','PACKET','PACKET','15','1','000001',GetDate(),'NULL',NULL,'N','N','NULL')</v>
      </c>
      <c r="AP362" s="304" t="str">
        <f t="shared" si="31"/>
        <v>Update PaperMaster Set UOM='*15008' Where UOM = '001462'</v>
      </c>
      <c r="AW362" s="304" t="str">
        <f t="shared" si="32"/>
        <v xml:space="preserve">   cnDatabase.Execute "IF EXISTS (Select * From GeneralMaster Where NAME='PACKET' AND TYPE=15) Update PaperMaster Set UOM='*15008' Where UOM=(Select Code From GeneralMaster Where NAME='PACKET' AND Type=15) ELSE Print 'UOM NOT Exist' ;</v>
      </c>
      <c r="AX362" s="304" t="str">
        <f t="shared" si="33"/>
        <v>IF EXISTS (Select * From GeneralMaster Where NAME='PACKET' AND TYPE=15) Update GeneralMaster Set Code='*15008' Where Code=(Select Code From GeneralMaster Where NAME='PACKET' AND Type=15) ELSE Print 'UOM NOT Exist'</v>
      </c>
      <c r="BW362" s="161" t="str">
        <f t="shared" si="34"/>
        <v xml:space="preserve">   cnDatabase.Execute "IF EXISTS (Select * From GeneralMaster Where NAME='PACKET' AND TYPE=15) Update GeneralMaster Set PrintName='PACKET'  Where NAME='PACKET' AND Type=15 ELSE Print 'UOM NOT Exist' ;</v>
      </c>
    </row>
    <row r="363" spans="1:75">
      <c r="A363" s="388" t="s">
        <v>2705</v>
      </c>
      <c r="B363" s="388" t="s">
        <v>606</v>
      </c>
      <c r="C363" s="388" t="s">
        <v>606</v>
      </c>
      <c r="D363" s="389">
        <v>15</v>
      </c>
      <c r="E363" s="390">
        <v>1</v>
      </c>
      <c r="F363" s="388" t="s">
        <v>135</v>
      </c>
      <c r="G363" s="391" t="s">
        <v>2070</v>
      </c>
      <c r="H363" s="390" t="s">
        <v>795</v>
      </c>
      <c r="I363" s="390" t="s">
        <v>795</v>
      </c>
      <c r="J363" s="390" t="s">
        <v>304</v>
      </c>
      <c r="K363" s="390" t="s">
        <v>304</v>
      </c>
      <c r="L363" s="392" t="str">
        <f t="shared" si="30"/>
        <v>NULL</v>
      </c>
      <c r="M363" s="388" t="s">
        <v>795</v>
      </c>
      <c r="N363" s="388" t="s">
        <v>2409</v>
      </c>
      <c r="O363" s="388" t="s">
        <v>2705</v>
      </c>
      <c r="P363" s="390"/>
      <c r="Q363" s="390"/>
      <c r="R363" s="390"/>
      <c r="S363" s="390"/>
      <c r="T363" s="390"/>
      <c r="U363" s="390"/>
      <c r="V363" s="390"/>
      <c r="W363" s="495" t="str">
        <f t="shared" si="27"/>
        <v xml:space="preserve">   cnDatabase.Execute "IF EXISTS (SELECT *FROM GeneralMaster WHERE Code='*15009' OR Name='Sheet') Print 'Exist' ELSE Insert Into GeneralMaster VALUES ('*15009','Sheet','Sheet','15','1','000001',GetDate(),'NULL',NULL,'N','N','NULL')</v>
      </c>
      <c r="AP363" s="304" t="str">
        <f t="shared" si="31"/>
        <v>Update PaperMaster Set UOM='*15009' Where UOM = '001499'</v>
      </c>
      <c r="AW363" s="304" t="str">
        <f t="shared" si="32"/>
        <v xml:space="preserve">   cnDatabase.Execute "IF EXISTS (Select * From GeneralMaster Where NAME='Sheet' AND TYPE=15) Update PaperMaster Set UOM='*15009' Where UOM=(Select Code From GeneralMaster Where NAME='Sheet' AND Type=15) ELSE Print 'UOM NOT Exist' ;</v>
      </c>
      <c r="AX363" s="304" t="str">
        <f t="shared" si="33"/>
        <v>IF EXISTS (Select * From GeneralMaster Where NAME='Sheet' AND TYPE=15) Update GeneralMaster Set Code='*15009' Where Code=(Select Code From GeneralMaster Where NAME='Sheet' AND Type=15) ELSE Print 'UOM NOT Exist'</v>
      </c>
      <c r="BW363" s="161" t="str">
        <f t="shared" si="34"/>
        <v xml:space="preserve">   cnDatabase.Execute "IF EXISTS (Select * From GeneralMaster Where NAME='Sheet' AND TYPE=15) Update GeneralMaster Set PrintName='Sheet'  Where NAME='Sheet' AND Type=15 ELSE Print 'UOM NOT Exist' ;</v>
      </c>
    </row>
    <row r="364" spans="1:75">
      <c r="A364" s="388" t="s">
        <v>2706</v>
      </c>
      <c r="B364" s="388" t="s">
        <v>1200</v>
      </c>
      <c r="C364" s="388" t="s">
        <v>608</v>
      </c>
      <c r="D364" s="389">
        <v>15</v>
      </c>
      <c r="E364" s="390">
        <v>250</v>
      </c>
      <c r="F364" s="388" t="s">
        <v>135</v>
      </c>
      <c r="G364" s="391" t="s">
        <v>2070</v>
      </c>
      <c r="H364" s="390" t="s">
        <v>795</v>
      </c>
      <c r="I364" s="390" t="s">
        <v>795</v>
      </c>
      <c r="J364" s="390" t="s">
        <v>304</v>
      </c>
      <c r="K364" s="390" t="s">
        <v>304</v>
      </c>
      <c r="L364" s="392" t="str">
        <f t="shared" si="30"/>
        <v>NULL</v>
      </c>
      <c r="M364" s="388" t="s">
        <v>795</v>
      </c>
      <c r="N364" s="388" t="s">
        <v>2424</v>
      </c>
      <c r="O364" s="388" t="s">
        <v>2706</v>
      </c>
      <c r="P364" s="390"/>
      <c r="Q364" s="390"/>
      <c r="R364" s="390"/>
      <c r="S364" s="390"/>
      <c r="T364" s="390"/>
      <c r="U364" s="390"/>
      <c r="V364" s="390"/>
      <c r="W364" s="495" t="str">
        <f t="shared" si="27"/>
        <v xml:space="preserve">   cnDatabase.Execute "IF EXISTS (SELECT *FROM GeneralMaster WHERE Code='*15010' OR Name='Packet (250)') Print 'Exist' ELSE Insert Into GeneralMaster VALUES ('*15010','Packet (250)','Packet','15','250','000001',GetDate(),'NULL',NULL,'N','N','NULL')</v>
      </c>
      <c r="AP364" s="304" t="str">
        <f t="shared" si="31"/>
        <v>Update PaperMaster Set UOM='*15010' Where UOM = '001537'</v>
      </c>
      <c r="AW364" s="304" t="str">
        <f t="shared" si="32"/>
        <v xml:space="preserve">   cnDatabase.Execute "IF EXISTS (Select * From GeneralMaster Where NAME='Packet (250)' AND TYPE=15) Update PaperMaster Set UOM='*15010' Where UOM=(Select Code From GeneralMaster Where NAME='Packet (250)' AND Type=15) ELSE Print 'UOM NOT Exist' ;</v>
      </c>
      <c r="AX364" s="304" t="str">
        <f t="shared" si="33"/>
        <v>IF EXISTS (Select * From GeneralMaster Where NAME='Packet (250)' AND TYPE=15) Update GeneralMaster Set Code='*15010' Where Code=(Select Code From GeneralMaster Where NAME='Packet (250)' AND Type=15) ELSE Print 'UOM NOT Exist'</v>
      </c>
      <c r="BW364" s="161" t="str">
        <f t="shared" si="34"/>
        <v xml:space="preserve">   cnDatabase.Execute "IF EXISTS (Select * From GeneralMaster Where NAME='Packet (250)' AND TYPE=15) Update GeneralMaster Set PrintName='Packet'  Where NAME='Packet (250)' AND Type=15 ELSE Print 'UOM NOT Exist' ;</v>
      </c>
    </row>
    <row r="365" spans="1:75">
      <c r="A365" s="393" t="s">
        <v>2719</v>
      </c>
      <c r="B365" s="393" t="s">
        <v>308</v>
      </c>
      <c r="C365" s="393" t="s">
        <v>308</v>
      </c>
      <c r="D365" s="70">
        <v>16</v>
      </c>
      <c r="E365" s="394">
        <v>0.95</v>
      </c>
      <c r="F365" s="393" t="s">
        <v>135</v>
      </c>
      <c r="G365" s="395" t="s">
        <v>2070</v>
      </c>
      <c r="H365" s="394" t="s">
        <v>795</v>
      </c>
      <c r="I365" s="394" t="s">
        <v>795</v>
      </c>
      <c r="J365" s="394" t="s">
        <v>304</v>
      </c>
      <c r="K365" s="394" t="s">
        <v>304</v>
      </c>
      <c r="L365" s="396" t="str">
        <f t="shared" si="30"/>
        <v>NULL</v>
      </c>
      <c r="M365" s="393" t="s">
        <v>795</v>
      </c>
      <c r="N365" s="393" t="s">
        <v>307</v>
      </c>
      <c r="O365" s="393" t="s">
        <v>2719</v>
      </c>
      <c r="P365" s="394"/>
      <c r="Q365" s="394"/>
      <c r="R365" s="394"/>
      <c r="S365" s="394"/>
      <c r="T365" s="394"/>
      <c r="U365" s="394"/>
      <c r="V365" s="394"/>
      <c r="W365" s="495" t="str">
        <f t="shared" si="27"/>
        <v xml:space="preserve">   cnDatabase.Execute "IF EXISTS (SELECT *FROM GeneralMaster WHERE Code='*16001' OR Name='Coated Matt') Print 'Exist' ELSE Insert Into GeneralMaster VALUES ('*16001','Coated Matt','Coated Matt','16','0.95','000001',GetDate(),'NULL',NULL,'N','N','NULL')</v>
      </c>
      <c r="AW365" s="169" t="str">
        <f>W$1&amp;AW$1&amp;"IF EXISTS (Select * From GeneralMaster Where NAME='"&amp;B365&amp;"' AND TYPE="&amp;D365&amp;") Update PaperMaster Set Quality='"&amp;A365&amp;"' Where Quality=(Select Code From GeneralMaster Where NAME='"&amp;B365&amp;"' AND Type="&amp;D365&amp;") ELSE Print 'Quality NOT Exist' ;"</f>
        <v xml:space="preserve">   cnDatabase.Execute "IF EXISTS (Select * From GeneralMaster Where NAME='Coated Matt' AND TYPE=16) Update PaperMaster Set Quality='*16001' Where Quality=(Select Code From GeneralMaster Where NAME='Coated Matt' AND Type=16) ELSE Print 'Quality NOT Exist' ;</v>
      </c>
      <c r="AX365" s="304" t="str">
        <f>"IF EXISTS (Select * From GeneralMaster Where NAME='"&amp;B365&amp;"' AND TYPE="&amp;D365&amp;") Update GeneralMaster Set Code='"&amp;A365&amp;"' Where Code=(Select Code From GeneralMaster Where NAME='"&amp;B365&amp;"' AND Type="&amp;D365&amp;") ELSE Print 'Quality NOT Exist'"</f>
        <v>IF EXISTS (Select * From GeneralMaster Where NAME='Coated Matt' AND TYPE=16) Update GeneralMaster Set Code='*16001' Where Code=(Select Code From GeneralMaster Where NAME='Coated Matt' AND Type=16) ELSE Print 'Quality NOT Exist'</v>
      </c>
    </row>
    <row r="366" spans="1:75">
      <c r="A366" s="393" t="s">
        <v>2720</v>
      </c>
      <c r="B366" s="393" t="s">
        <v>311</v>
      </c>
      <c r="C366" s="393" t="s">
        <v>311</v>
      </c>
      <c r="D366" s="70">
        <v>16</v>
      </c>
      <c r="E366" s="394">
        <v>0.9</v>
      </c>
      <c r="F366" s="393" t="s">
        <v>135</v>
      </c>
      <c r="G366" s="395" t="s">
        <v>2070</v>
      </c>
      <c r="H366" s="394" t="s">
        <v>795</v>
      </c>
      <c r="I366" s="394" t="s">
        <v>795</v>
      </c>
      <c r="J366" s="394" t="s">
        <v>304</v>
      </c>
      <c r="K366" s="394" t="s">
        <v>304</v>
      </c>
      <c r="L366" s="396" t="str">
        <f t="shared" si="30"/>
        <v>NULL</v>
      </c>
      <c r="M366" s="393" t="s">
        <v>795</v>
      </c>
      <c r="N366" s="393" t="s">
        <v>310</v>
      </c>
      <c r="O366" s="393" t="s">
        <v>2720</v>
      </c>
      <c r="P366" s="394"/>
      <c r="Q366" s="394"/>
      <c r="R366" s="394"/>
      <c r="S366" s="394"/>
      <c r="T366" s="394"/>
      <c r="U366" s="394"/>
      <c r="V366" s="394"/>
      <c r="W366" s="495" t="str">
        <f t="shared" si="27"/>
        <v xml:space="preserve">   cnDatabase.Execute "IF EXISTS (SELECT *FROM GeneralMaster WHERE Code='*16002' OR Name='Coated Gloss') Print 'Exist' ELSE Insert Into GeneralMaster VALUES ('*16002','Coated Gloss','Coated Gloss','16','0.9','000001',GetDate(),'NULL',NULL,'N','N','NULL')</v>
      </c>
      <c r="AW366" s="169" t="str">
        <f>W$1&amp;AW$1&amp;"IF EXISTS (Select * From GeneralMaster Where NAME='"&amp;B366&amp;"' AND TYPE="&amp;D366&amp;") Update PaperMaster Set Quality='"&amp;A366&amp;"' Where Quality=(Select Code From GeneralMaster Where NAME='"&amp;B366&amp;"' AND Type="&amp;D366&amp;") ELSE Print 'Quality NOT Exist' ;"</f>
        <v xml:space="preserve">   cnDatabase.Execute "IF EXISTS (Select * From GeneralMaster Where NAME='Coated Gloss' AND TYPE=16) Update PaperMaster Set Quality='*16002' Where Quality=(Select Code From GeneralMaster Where NAME='Coated Gloss' AND Type=16) ELSE Print 'Quality NOT Exist' ;</v>
      </c>
      <c r="AX366" s="304" t="str">
        <f>"IF EXISTS (Select * From GeneralMaster Where NAME='"&amp;B366&amp;"' AND TYPE="&amp;D366&amp;") Update GeneralMaster Set Code='"&amp;A366&amp;"' Where Code=(Select Code From GeneralMaster Where NAME='"&amp;B366&amp;"' AND Type="&amp;D366&amp;") ELSE Print 'Quality NOT Exist'"</f>
        <v>IF EXISTS (Select * From GeneralMaster Where NAME='Coated Gloss' AND TYPE=16) Update GeneralMaster Set Code='*16002' Where Code=(Select Code From GeneralMaster Where NAME='Coated Gloss' AND Type=16) ELSE Print 'Quality NOT Exist'</v>
      </c>
    </row>
    <row r="367" spans="1:75" s="475" customFormat="1">
      <c r="A367" s="490" t="s">
        <v>2721</v>
      </c>
      <c r="B367" s="490" t="s">
        <v>314</v>
      </c>
      <c r="C367" s="490" t="s">
        <v>314</v>
      </c>
      <c r="D367" s="491">
        <v>16</v>
      </c>
      <c r="E367" s="492">
        <v>1.35</v>
      </c>
      <c r="F367" s="490" t="s">
        <v>135</v>
      </c>
      <c r="G367" s="493" t="s">
        <v>2070</v>
      </c>
      <c r="H367" s="492" t="s">
        <v>795</v>
      </c>
      <c r="I367" s="492" t="s">
        <v>795</v>
      </c>
      <c r="J367" s="492" t="s">
        <v>304</v>
      </c>
      <c r="K367" s="492" t="s">
        <v>304</v>
      </c>
      <c r="L367" s="494" t="str">
        <f t="shared" si="30"/>
        <v>NULL</v>
      </c>
      <c r="M367" s="490" t="s">
        <v>795</v>
      </c>
      <c r="N367" s="490" t="s">
        <v>312</v>
      </c>
      <c r="O367" s="490" t="s">
        <v>2721</v>
      </c>
      <c r="P367" s="492"/>
      <c r="Q367" s="492"/>
      <c r="R367" s="492"/>
      <c r="S367" s="492"/>
      <c r="T367" s="492"/>
      <c r="U367" s="492"/>
      <c r="V367" s="492"/>
      <c r="W367" s="495" t="str">
        <f t="shared" si="27"/>
        <v xml:space="preserve">   cnDatabase.Execute "IF EXISTS (SELECT *FROM GeneralMaster WHERE Code='*16003' OR Name='Uncoated') Print 'Exist' ELSE Insert Into GeneralMaster VALUES ('*16003','Uncoated','Uncoated','16','1.35','000001',GetDate(),'NULL',NULL,'N','N','NULL')</v>
      </c>
      <c r="AW367" s="475" t="str">
        <f>W$1&amp;AW$1&amp;"IF EXISTS (Select * From GeneralMaster Where NAME='"&amp;B367&amp;"' AND TYPE="&amp;D367&amp;") Update PaperMaster Set Quality='"&amp;A367&amp;"' Where Quality=(Select Code From GeneralMaster Where NAME='"&amp;B367&amp;"' AND Type="&amp;D367&amp;") ELSE Print 'Quality NOT Exist' ;"</f>
        <v xml:space="preserve">   cnDatabase.Execute "IF EXISTS (Select * From GeneralMaster Where NAME='Uncoated' AND TYPE=16) Update PaperMaster Set Quality='*16003' Where Quality=(Select Code From GeneralMaster Where NAME='Uncoated' AND Type=16) ELSE Print 'Quality NOT Exist' ;</v>
      </c>
      <c r="AX367" s="475" t="str">
        <f>"IF EXISTS (Select * From GeneralMaster Where NAME='"&amp;B367&amp;"' AND TYPE="&amp;D367&amp;") Update GeneralMaster Set Code='"&amp;A367&amp;"' Where Code=(Select Code From GeneralMaster Where NAME='"&amp;B367&amp;"' AND Type="&amp;D367&amp;") ELSE Print 'Quality NOT Exist'"</f>
        <v>IF EXISTS (Select * From GeneralMaster Where NAME='Uncoated' AND TYPE=16) Update GeneralMaster Set Code='*16003' Where Code=(Select Code From GeneralMaster Where NAME='Uncoated' AND Type=16) ELSE Print 'Quality NOT Exist'</v>
      </c>
    </row>
    <row r="368" spans="1:75" s="475" customFormat="1">
      <c r="A368" s="490" t="s">
        <v>2722</v>
      </c>
      <c r="B368" s="490" t="s">
        <v>316</v>
      </c>
      <c r="C368" s="490" t="s">
        <v>316</v>
      </c>
      <c r="D368" s="491">
        <v>16</v>
      </c>
      <c r="E368" s="492">
        <v>1.4</v>
      </c>
      <c r="F368" s="490" t="s">
        <v>135</v>
      </c>
      <c r="G368" s="493" t="s">
        <v>2070</v>
      </c>
      <c r="H368" s="492" t="s">
        <v>795</v>
      </c>
      <c r="I368" s="492" t="s">
        <v>795</v>
      </c>
      <c r="J368" s="492" t="s">
        <v>304</v>
      </c>
      <c r="K368" s="492" t="s">
        <v>304</v>
      </c>
      <c r="L368" s="494" t="str">
        <f t="shared" si="30"/>
        <v>NULL</v>
      </c>
      <c r="M368" s="490" t="s">
        <v>795</v>
      </c>
      <c r="N368" s="490" t="s">
        <v>315</v>
      </c>
      <c r="O368" s="490" t="s">
        <v>2722</v>
      </c>
      <c r="P368" s="492"/>
      <c r="Q368" s="492"/>
      <c r="R368" s="492"/>
      <c r="S368" s="492"/>
      <c r="T368" s="492"/>
      <c r="U368" s="492"/>
      <c r="V368" s="492"/>
      <c r="W368" s="495" t="str">
        <f t="shared" si="27"/>
        <v xml:space="preserve">   cnDatabase.Execute "IF EXISTS (SELECT *FROM GeneralMaster WHERE Code='*16004' OR Name='High Bulk') Print 'Exist' ELSE Insert Into GeneralMaster VALUES ('*16004','High Bulk','High Bulk','16','1.4','000001',GetDate(),'NULL',NULL,'N','N','NULL')</v>
      </c>
      <c r="AW368" s="475" t="str">
        <f>W$1&amp;AW$1&amp;"IF EXISTS (Select * From GeneralMaster Where NAME='"&amp;B368&amp;"' AND TYPE="&amp;D368&amp;") Update PaperMaster Set Quality='"&amp;A368&amp;"' Where Quality=(Select Code From GeneralMaster Where NAME='"&amp;B368&amp;"' AND Type="&amp;D368&amp;") ELSE Print 'Quality NOT Exist' ;"</f>
        <v xml:space="preserve">   cnDatabase.Execute "IF EXISTS (Select * From GeneralMaster Where NAME='High Bulk' AND TYPE=16) Update PaperMaster Set Quality='*16004' Where Quality=(Select Code From GeneralMaster Where NAME='High Bulk' AND Type=16) ELSE Print 'Quality NOT Exist' ;</v>
      </c>
      <c r="AX368" s="475" t="str">
        <f>"IF EXISTS (Select * From GeneralMaster Where NAME='"&amp;B368&amp;"' AND TYPE="&amp;D368&amp;") Update GeneralMaster Set Code='"&amp;A368&amp;"' Where Code=(Select Code From GeneralMaster Where NAME='"&amp;B368&amp;"' AND Type="&amp;D368&amp;") ELSE Print 'Quality NOT Exist'"</f>
        <v>IF EXISTS (Select * From GeneralMaster Where NAME='High Bulk' AND TYPE=16) Update GeneralMaster Set Code='*16004' Where Code=(Select Code From GeneralMaster Where NAME='High Bulk' AND Type=16) ELSE Print 'Quality NOT Exist'</v>
      </c>
    </row>
    <row r="369" spans="1:23">
      <c r="A369" s="347" t="s">
        <v>2708</v>
      </c>
      <c r="B369" s="347" t="s">
        <v>317</v>
      </c>
      <c r="C369" s="347" t="s">
        <v>318</v>
      </c>
      <c r="D369" s="350">
        <v>17</v>
      </c>
      <c r="E369" s="348">
        <v>1</v>
      </c>
      <c r="F369" s="347" t="s">
        <v>135</v>
      </c>
      <c r="G369" s="349" t="s">
        <v>2070</v>
      </c>
      <c r="H369" s="348" t="s">
        <v>795</v>
      </c>
      <c r="I369" s="348" t="s">
        <v>795</v>
      </c>
      <c r="J369" s="348" t="s">
        <v>304</v>
      </c>
      <c r="K369" s="348" t="s">
        <v>304</v>
      </c>
      <c r="L369" s="352" t="str">
        <f t="shared" si="30"/>
        <v>NULL</v>
      </c>
      <c r="M369" s="347" t="s">
        <v>795</v>
      </c>
      <c r="N369" s="347" t="s">
        <v>139</v>
      </c>
      <c r="O369" s="347" t="s">
        <v>2708</v>
      </c>
      <c r="W369" s="495" t="str">
        <f t="shared" ref="W369:W448" si="35">CONCATENATE(W$1,W$2,"'",A369,"' OR Name='",B369,"') Print 'Exist' ELSE ",W$3,"'",A369,"','",B369,"','",C369,"','",D369,"','",E369,"','",F369,"',",G369,",'",H369,"',",I369,",'",J369,"','",K369,"','",L369,"')")</f>
        <v xml:space="preserve">   cnDatabase.Execute "IF EXISTS (SELECT *FROM GeneralMaster WHERE Code='*17001' OR Name='1. Printing &amp; Finishing Charges of') Print 'Exist' ELSE Insert Into GeneralMaster VALUES ('*17001','1. Printing &amp; Finishing Charges of','Printing &amp; Finishing Charges of','17','1','000001',GetDate(),'NULL',NULL,'N','N','NULL')</v>
      </c>
    </row>
    <row r="370" spans="1:23">
      <c r="A370" s="347" t="s">
        <v>2709</v>
      </c>
      <c r="B370" s="347" t="s">
        <v>321</v>
      </c>
      <c r="C370" s="347" t="s">
        <v>322</v>
      </c>
      <c r="D370" s="350">
        <v>17</v>
      </c>
      <c r="E370" s="348">
        <v>2</v>
      </c>
      <c r="F370" s="347" t="s">
        <v>135</v>
      </c>
      <c r="G370" s="349" t="s">
        <v>2070</v>
      </c>
      <c r="H370" s="348" t="s">
        <v>795</v>
      </c>
      <c r="I370" s="348" t="s">
        <v>795</v>
      </c>
      <c r="J370" s="348" t="s">
        <v>304</v>
      </c>
      <c r="K370" s="348" t="s">
        <v>304</v>
      </c>
      <c r="L370" s="352" t="str">
        <f t="shared" si="30"/>
        <v>NULL</v>
      </c>
      <c r="M370" s="347" t="s">
        <v>795</v>
      </c>
      <c r="N370" s="347" t="s">
        <v>320</v>
      </c>
      <c r="O370" s="347" t="s">
        <v>2709</v>
      </c>
      <c r="W370" s="495" t="str">
        <f t="shared" si="35"/>
        <v xml:space="preserve">   cnDatabase.Execute "IF EXISTS (SELECT *FROM GeneralMaster WHERE Code='*17002' OR Name='1. Text Printing Charges of') Print 'Exist' ELSE Insert Into GeneralMaster VALUES ('*17002','1. Text Printing Charges of','Text Printing Charges of','17','2','000001',GetDate(),'NULL',NULL,'N','N','NULL')</v>
      </c>
    </row>
    <row r="371" spans="1:23">
      <c r="A371" s="347" t="s">
        <v>2710</v>
      </c>
      <c r="B371" s="347" t="s">
        <v>324</v>
      </c>
      <c r="C371" s="347" t="s">
        <v>325</v>
      </c>
      <c r="D371" s="350">
        <v>17</v>
      </c>
      <c r="E371" s="348">
        <v>3</v>
      </c>
      <c r="F371" s="347" t="s">
        <v>135</v>
      </c>
      <c r="G371" s="349" t="s">
        <v>2070</v>
      </c>
      <c r="H371" s="348" t="s">
        <v>795</v>
      </c>
      <c r="I371" s="348" t="s">
        <v>795</v>
      </c>
      <c r="J371" s="348" t="s">
        <v>304</v>
      </c>
      <c r="K371" s="348" t="s">
        <v>304</v>
      </c>
      <c r="L371" s="352" t="str">
        <f t="shared" si="30"/>
        <v>NULL</v>
      </c>
      <c r="M371" s="347" t="s">
        <v>795</v>
      </c>
      <c r="N371" s="347" t="s">
        <v>323</v>
      </c>
      <c r="O371" s="347" t="s">
        <v>2710</v>
      </c>
      <c r="W371" s="495" t="str">
        <f t="shared" si="35"/>
        <v xml:space="preserve">   cnDatabase.Execute "IF EXISTS (SELECT *FROM GeneralMaster WHERE Code='*17003' OR Name='2. Title Printing Charges of') Print 'Exist' ELSE Insert Into GeneralMaster VALUES ('*17003','2. Title Printing Charges of','Title Printing Charges of','17','3','000001',GetDate(),'NULL',NULL,'N','N','NULL')</v>
      </c>
    </row>
    <row r="372" spans="1:23">
      <c r="A372" s="347" t="s">
        <v>2711</v>
      </c>
      <c r="B372" s="347" t="s">
        <v>327</v>
      </c>
      <c r="C372" s="347" t="s">
        <v>328</v>
      </c>
      <c r="D372" s="350">
        <v>17</v>
      </c>
      <c r="E372" s="348">
        <v>4</v>
      </c>
      <c r="F372" s="347" t="s">
        <v>135</v>
      </c>
      <c r="G372" s="349" t="s">
        <v>2070</v>
      </c>
      <c r="H372" s="348" t="s">
        <v>795</v>
      </c>
      <c r="I372" s="348" t="s">
        <v>795</v>
      </c>
      <c r="J372" s="348" t="s">
        <v>304</v>
      </c>
      <c r="K372" s="348" t="s">
        <v>304</v>
      </c>
      <c r="L372" s="352" t="str">
        <f t="shared" si="30"/>
        <v>NULL</v>
      </c>
      <c r="M372" s="347" t="s">
        <v>795</v>
      </c>
      <c r="N372" s="347" t="s">
        <v>326</v>
      </c>
      <c r="O372" s="347" t="s">
        <v>2711</v>
      </c>
      <c r="W372" s="495" t="str">
        <f t="shared" si="35"/>
        <v xml:space="preserve">   cnDatabase.Execute "IF EXISTS (SELECT *FROM GeneralMaster WHERE Code='*17004' OR Name='3. Combo Title Printing Charges of') Print 'Exist' ELSE Insert Into GeneralMaster VALUES ('*17004','3. Combo Title Printing Charges of','Combo Title Printing Charges of','17','4','000001',GetDate(),'NULL',NULL,'N','N','NULL')</v>
      </c>
    </row>
    <row r="373" spans="1:23">
      <c r="A373" s="347" t="s">
        <v>2707</v>
      </c>
      <c r="B373" s="347" t="s">
        <v>330</v>
      </c>
      <c r="C373" s="347" t="s">
        <v>331</v>
      </c>
      <c r="D373" s="350">
        <v>17</v>
      </c>
      <c r="E373" s="348">
        <v>5</v>
      </c>
      <c r="F373" s="347" t="s">
        <v>135</v>
      </c>
      <c r="G373" s="349" t="s">
        <v>2070</v>
      </c>
      <c r="H373" s="348" t="s">
        <v>795</v>
      </c>
      <c r="I373" s="348" t="s">
        <v>795</v>
      </c>
      <c r="J373" s="348" t="s">
        <v>304</v>
      </c>
      <c r="K373" s="348" t="s">
        <v>304</v>
      </c>
      <c r="L373" s="352" t="str">
        <f t="shared" si="30"/>
        <v>NULL</v>
      </c>
      <c r="M373" s="347" t="s">
        <v>795</v>
      </c>
      <c r="N373" s="347" t="s">
        <v>329</v>
      </c>
      <c r="O373" s="347" t="s">
        <v>2707</v>
      </c>
      <c r="W373" s="495" t="str">
        <f t="shared" si="35"/>
        <v xml:space="preserve">   cnDatabase.Execute "IF EXISTS (SELECT *FROM GeneralMaster WHERE Code='*17005' OR Name='4. Finishing Charges of') Print 'Exist' ELSE Insert Into GeneralMaster VALUES ('*17005','4. Finishing Charges of','Finishing Charges of','17','5','000001',GetDate(),'NULL',NULL,'N','N','NULL')</v>
      </c>
    </row>
    <row r="374" spans="1:23">
      <c r="A374" s="347" t="s">
        <v>2712</v>
      </c>
      <c r="B374" s="347" t="s">
        <v>333</v>
      </c>
      <c r="C374" s="347" t="s">
        <v>334</v>
      </c>
      <c r="D374" s="350">
        <v>17</v>
      </c>
      <c r="E374" s="348">
        <v>6</v>
      </c>
      <c r="F374" s="347" t="s">
        <v>135</v>
      </c>
      <c r="G374" s="349" t="s">
        <v>2070</v>
      </c>
      <c r="H374" s="348" t="s">
        <v>795</v>
      </c>
      <c r="I374" s="348" t="s">
        <v>795</v>
      </c>
      <c r="J374" s="348" t="s">
        <v>304</v>
      </c>
      <c r="K374" s="348" t="s">
        <v>304</v>
      </c>
      <c r="L374" s="352" t="str">
        <f t="shared" si="30"/>
        <v>NULL</v>
      </c>
      <c r="M374" s="347" t="s">
        <v>795</v>
      </c>
      <c r="N374" s="347" t="s">
        <v>332</v>
      </c>
      <c r="O374" s="347" t="s">
        <v>2712</v>
      </c>
      <c r="W374" s="495" t="str">
        <f t="shared" si="35"/>
        <v xml:space="preserve">   cnDatabase.Execute "IF EXISTS (SELECT *FROM GeneralMaster WHERE Code='*17006' OR Name='5. Binding Charges of') Print 'Exist' ELSE Insert Into GeneralMaster VALUES ('*17006','5. Binding Charges of','Binding Charges of','17','6','000001',GetDate(),'NULL',NULL,'N','N','NULL')</v>
      </c>
    </row>
    <row r="375" spans="1:23">
      <c r="A375" s="347" t="s">
        <v>2713</v>
      </c>
      <c r="B375" s="347" t="s">
        <v>1342</v>
      </c>
      <c r="C375" s="347" t="s">
        <v>1343</v>
      </c>
      <c r="D375" s="350">
        <v>17</v>
      </c>
      <c r="E375" s="348">
        <v>0</v>
      </c>
      <c r="F375" s="347" t="s">
        <v>135</v>
      </c>
      <c r="G375" s="349" t="s">
        <v>2070</v>
      </c>
      <c r="H375" s="348" t="s">
        <v>795</v>
      </c>
      <c r="I375" s="348" t="s">
        <v>795</v>
      </c>
      <c r="J375" s="348" t="s">
        <v>304</v>
      </c>
      <c r="K375" s="348" t="s">
        <v>304</v>
      </c>
      <c r="L375" s="352" t="str">
        <f t="shared" si="30"/>
        <v>NULL</v>
      </c>
      <c r="M375" s="347" t="s">
        <v>795</v>
      </c>
      <c r="N375" s="347" t="s">
        <v>2236</v>
      </c>
      <c r="O375" s="347" t="s">
        <v>2713</v>
      </c>
      <c r="W375" s="495" t="str">
        <f t="shared" si="35"/>
        <v xml:space="preserve">   cnDatabase.Execute "IF EXISTS (SELECT *FROM GeneralMaster WHERE Code='*17007' OR Name='7. Title Printing &amp; Finishing Charges of') Print 'Exist' ELSE Insert Into GeneralMaster VALUES ('*17007','7. Title Printing &amp; Finishing Charges of','Title Printing &amp; Finishing Charges of','17','0','000001',GetDate(),'NULL',NULL,'N','N','NULL')</v>
      </c>
    </row>
    <row r="376" spans="1:23">
      <c r="A376" s="347" t="s">
        <v>2714</v>
      </c>
      <c r="B376" s="347" t="s">
        <v>1344</v>
      </c>
      <c r="C376" s="347" t="s">
        <v>1345</v>
      </c>
      <c r="D376" s="350">
        <v>17</v>
      </c>
      <c r="E376" s="348">
        <v>0</v>
      </c>
      <c r="F376" s="347" t="s">
        <v>135</v>
      </c>
      <c r="G376" s="349" t="s">
        <v>2070</v>
      </c>
      <c r="H376" s="348" t="s">
        <v>795</v>
      </c>
      <c r="I376" s="348" t="s">
        <v>795</v>
      </c>
      <c r="J376" s="348" t="s">
        <v>304</v>
      </c>
      <c r="K376" s="348" t="s">
        <v>304</v>
      </c>
      <c r="L376" s="352" t="str">
        <f t="shared" si="30"/>
        <v>NULL</v>
      </c>
      <c r="M376" s="347" t="s">
        <v>795</v>
      </c>
      <c r="N376" s="347" t="s">
        <v>2237</v>
      </c>
      <c r="O376" s="347" t="s">
        <v>2714</v>
      </c>
      <c r="W376" s="495" t="str">
        <f t="shared" si="35"/>
        <v xml:space="preserve">   cnDatabase.Execute "IF EXISTS (SELECT *FROM GeneralMaster WHERE Code='*17008' OR Name='6. Text Printing &amp; Finishing Charges of') Print 'Exist' ELSE Insert Into GeneralMaster VALUES ('*17008','6. Text Printing &amp; Finishing Charges of','Text Printing &amp; Finishing Charges of','17','0','000001',GetDate(),'NULL',NULL,'N','N','NULL')</v>
      </c>
    </row>
    <row r="377" spans="1:23">
      <c r="A377" s="347" t="s">
        <v>2715</v>
      </c>
      <c r="B377" s="347" t="s">
        <v>1349</v>
      </c>
      <c r="C377" s="347" t="s">
        <v>1350</v>
      </c>
      <c r="D377" s="350">
        <v>17</v>
      </c>
      <c r="E377" s="348">
        <v>0</v>
      </c>
      <c r="F377" s="347" t="s">
        <v>135</v>
      </c>
      <c r="G377" s="349" t="s">
        <v>2070</v>
      </c>
      <c r="H377" s="348" t="s">
        <v>795</v>
      </c>
      <c r="I377" s="348" t="s">
        <v>795</v>
      </c>
      <c r="J377" s="348" t="s">
        <v>304</v>
      </c>
      <c r="K377" s="348" t="s">
        <v>304</v>
      </c>
      <c r="L377" s="352" t="str">
        <f t="shared" si="30"/>
        <v>NULL</v>
      </c>
      <c r="M377" s="347" t="s">
        <v>795</v>
      </c>
      <c r="N377" s="347" t="s">
        <v>2241</v>
      </c>
      <c r="O377" s="347" t="s">
        <v>2715</v>
      </c>
      <c r="W377" s="495" t="str">
        <f t="shared" si="35"/>
        <v xml:space="preserve">   cnDatabase.Execute "IF EXISTS (SELECT *FROM GeneralMaster WHERE Code='*17009' OR Name='8. Unit Cost Charges of') Print 'Exist' ELSE Insert Into GeneralMaster VALUES ('*17009','8. Unit Cost Charges of','Unit Cost Charges of','17','0','000001',GetDate(),'NULL',NULL,'N','N','NULL')</v>
      </c>
    </row>
    <row r="378" spans="1:23">
      <c r="A378" s="347" t="s">
        <v>2716</v>
      </c>
      <c r="B378" s="347" t="s">
        <v>1354</v>
      </c>
      <c r="C378" s="347" t="s">
        <v>1355</v>
      </c>
      <c r="D378" s="350">
        <v>17</v>
      </c>
      <c r="E378" s="348">
        <v>0</v>
      </c>
      <c r="F378" s="347" t="s">
        <v>135</v>
      </c>
      <c r="G378" s="349" t="s">
        <v>2070</v>
      </c>
      <c r="H378" s="348" t="s">
        <v>795</v>
      </c>
      <c r="I378" s="348" t="s">
        <v>795</v>
      </c>
      <c r="J378" s="348" t="s">
        <v>304</v>
      </c>
      <c r="K378" s="348" t="s">
        <v>304</v>
      </c>
      <c r="L378" s="352" t="str">
        <f t="shared" si="30"/>
        <v>NULL</v>
      </c>
      <c r="M378" s="347" t="s">
        <v>795</v>
      </c>
      <c r="N378" s="347" t="s">
        <v>2248</v>
      </c>
      <c r="O378" s="347" t="s">
        <v>2716</v>
      </c>
      <c r="W378" s="495" t="str">
        <f t="shared" si="35"/>
        <v xml:space="preserve">   cnDatabase.Execute "IF EXISTS (SELECT *FROM GeneralMaster WHERE Code='*17010' OR Name='9. Unit Cost') Print 'Exist' ELSE Insert Into GeneralMaster VALUES ('*17010','9. Unit Cost','.','17','0','000001',GetDate(),'NULL',NULL,'N','N','NULL')</v>
      </c>
    </row>
    <row r="379" spans="1:23">
      <c r="A379" s="347" t="s">
        <v>2717</v>
      </c>
      <c r="B379" s="347" t="s">
        <v>1423</v>
      </c>
      <c r="C379" s="347" t="s">
        <v>1424</v>
      </c>
      <c r="D379" s="350">
        <v>17</v>
      </c>
      <c r="E379" s="348">
        <v>0</v>
      </c>
      <c r="F379" s="347" t="s">
        <v>135</v>
      </c>
      <c r="G379" s="349" t="s">
        <v>2070</v>
      </c>
      <c r="H379" s="348" t="s">
        <v>795</v>
      </c>
      <c r="I379" s="348" t="s">
        <v>795</v>
      </c>
      <c r="J379" s="348" t="s">
        <v>304</v>
      </c>
      <c r="K379" s="348" t="s">
        <v>304</v>
      </c>
      <c r="L379" s="352" t="str">
        <f t="shared" si="30"/>
        <v>NULL</v>
      </c>
      <c r="M379" s="347" t="s">
        <v>795</v>
      </c>
      <c r="N379" s="347" t="s">
        <v>2329</v>
      </c>
      <c r="O379" s="347" t="s">
        <v>2717</v>
      </c>
      <c r="W379" s="495" t="str">
        <f t="shared" si="35"/>
        <v xml:space="preserve">   cnDatabase.Execute "IF EXISTS (SELECT *FROM GeneralMaster WHERE Code='*17011' OR Name='10 Lamination Charges') Print 'Exist' ELSE Insert Into GeneralMaster VALUES ('*17011','10 Lamination Charges','Lamination Charges','17','0','000001',GetDate(),'NULL',NULL,'N','N','NULL')</v>
      </c>
    </row>
    <row r="380" spans="1:23">
      <c r="A380" s="347" t="s">
        <v>2718</v>
      </c>
      <c r="B380" s="347" t="s">
        <v>1431</v>
      </c>
      <c r="C380" s="347" t="s">
        <v>1432</v>
      </c>
      <c r="D380" s="350">
        <v>17</v>
      </c>
      <c r="E380" s="348">
        <v>0</v>
      </c>
      <c r="F380" s="347" t="s">
        <v>135</v>
      </c>
      <c r="G380" s="349" t="s">
        <v>2070</v>
      </c>
      <c r="H380" s="348" t="s">
        <v>795</v>
      </c>
      <c r="I380" s="348" t="s">
        <v>795</v>
      </c>
      <c r="J380" s="348" t="s">
        <v>304</v>
      </c>
      <c r="K380" s="348" t="s">
        <v>304</v>
      </c>
      <c r="L380" s="352" t="str">
        <f t="shared" si="30"/>
        <v>NULL</v>
      </c>
      <c r="M380" s="347" t="s">
        <v>795</v>
      </c>
      <c r="N380" s="347" t="s">
        <v>2336</v>
      </c>
      <c r="O380" s="347" t="s">
        <v>2718</v>
      </c>
      <c r="W380" s="495" t="str">
        <f t="shared" si="35"/>
        <v xml:space="preserve">   cnDatabase.Execute "IF EXISTS (SELECT *FROM GeneralMaster WHERE Code='*17012' OR Name='11 Printed Book') Print 'Exist' ELSE Insert Into GeneralMaster VALUES ('*17012','11 Printed Book','Printed Book','17','0','000001',GetDate(),'NULL',NULL,'N','N','NULL')</v>
      </c>
    </row>
    <row r="381" spans="1:23">
      <c r="A381" s="397" t="s">
        <v>2728</v>
      </c>
      <c r="B381" s="397" t="s">
        <v>2228</v>
      </c>
      <c r="C381" s="397" t="s">
        <v>2228</v>
      </c>
      <c r="D381" s="398">
        <v>18</v>
      </c>
      <c r="E381" s="399">
        <v>0</v>
      </c>
      <c r="F381" s="397" t="s">
        <v>135</v>
      </c>
      <c r="G381" s="400" t="s">
        <v>2070</v>
      </c>
      <c r="H381" s="399" t="s">
        <v>795</v>
      </c>
      <c r="I381" s="399" t="s">
        <v>795</v>
      </c>
      <c r="J381" s="399" t="s">
        <v>304</v>
      </c>
      <c r="K381" s="399" t="s">
        <v>304</v>
      </c>
      <c r="L381" s="401" t="str">
        <f t="shared" si="30"/>
        <v>NULL</v>
      </c>
      <c r="M381" s="397" t="s">
        <v>795</v>
      </c>
      <c r="N381" s="397" t="s">
        <v>2227</v>
      </c>
      <c r="O381" s="397" t="s">
        <v>2728</v>
      </c>
      <c r="P381" s="399"/>
      <c r="Q381" s="399"/>
      <c r="R381" s="399"/>
      <c r="S381" s="399"/>
      <c r="T381" s="399"/>
      <c r="U381" s="399"/>
      <c r="V381" s="399"/>
      <c r="W381" s="495" t="str">
        <f t="shared" si="35"/>
        <v xml:space="preserve">   cnDatabase.Execute "IF EXISTS (SELECT *FROM GeneralMaster WHERE Code='*18001' OR Name='998812') Print 'Exist' ELSE Insert Into GeneralMaster VALUES ('*18001','998812','998812','18','0','000001',GetDate(),'NULL',NULL,'N','N','NULL')</v>
      </c>
    </row>
    <row r="382" spans="1:23">
      <c r="A382" s="397" t="s">
        <v>2729</v>
      </c>
      <c r="B382" s="397" t="s">
        <v>1799</v>
      </c>
      <c r="C382" s="397" t="s">
        <v>1799</v>
      </c>
      <c r="D382" s="398">
        <v>18</v>
      </c>
      <c r="E382" s="399">
        <v>0</v>
      </c>
      <c r="F382" s="397" t="s">
        <v>135</v>
      </c>
      <c r="G382" s="400" t="s">
        <v>2070</v>
      </c>
      <c r="H382" s="399" t="s">
        <v>795</v>
      </c>
      <c r="I382" s="399" t="s">
        <v>795</v>
      </c>
      <c r="J382" s="399" t="s">
        <v>304</v>
      </c>
      <c r="K382" s="399" t="s">
        <v>304</v>
      </c>
      <c r="L382" s="401" t="str">
        <f t="shared" si="30"/>
        <v>NULL</v>
      </c>
      <c r="M382" s="397" t="s">
        <v>795</v>
      </c>
      <c r="N382" s="397" t="s">
        <v>2229</v>
      </c>
      <c r="O382" s="397" t="s">
        <v>2729</v>
      </c>
      <c r="P382" s="399"/>
      <c r="Q382" s="399"/>
      <c r="R382" s="399"/>
      <c r="S382" s="399"/>
      <c r="T382" s="399"/>
      <c r="U382" s="399"/>
      <c r="V382" s="399"/>
      <c r="W382" s="495" t="str">
        <f t="shared" si="35"/>
        <v xml:space="preserve">   cnDatabase.Execute "IF EXISTS (SELECT *FROM GeneralMaster WHERE Code='*18002' OR Name='998912') Print 'Exist' ELSE Insert Into GeneralMaster VALUES ('*18002','998912','998912','18','0','000001',GetDate(),'NULL',NULL,'N','N','NULL')</v>
      </c>
    </row>
    <row r="383" spans="1:23">
      <c r="A383" s="397" t="s">
        <v>2730</v>
      </c>
      <c r="B383" s="397" t="s">
        <v>1798</v>
      </c>
      <c r="C383" s="397" t="s">
        <v>1798</v>
      </c>
      <c r="D383" s="398">
        <v>18</v>
      </c>
      <c r="E383" s="399">
        <v>0</v>
      </c>
      <c r="F383" s="397" t="s">
        <v>135</v>
      </c>
      <c r="G383" s="400" t="s">
        <v>2070</v>
      </c>
      <c r="H383" s="399" t="s">
        <v>795</v>
      </c>
      <c r="I383" s="399" t="s">
        <v>795</v>
      </c>
      <c r="J383" s="399" t="s">
        <v>304</v>
      </c>
      <c r="K383" s="399" t="s">
        <v>304</v>
      </c>
      <c r="L383" s="401" t="str">
        <f t="shared" si="30"/>
        <v>NULL</v>
      </c>
      <c r="M383" s="397" t="s">
        <v>795</v>
      </c>
      <c r="N383" s="397" t="s">
        <v>2243</v>
      </c>
      <c r="O383" s="397" t="s">
        <v>2730</v>
      </c>
      <c r="P383" s="399"/>
      <c r="Q383" s="399"/>
      <c r="R383" s="399"/>
      <c r="S383" s="399"/>
      <c r="T383" s="399"/>
      <c r="U383" s="399"/>
      <c r="V383" s="399"/>
      <c r="W383" s="495" t="str">
        <f t="shared" si="35"/>
        <v xml:space="preserve">   cnDatabase.Execute "IF EXISTS (SELECT *FROM GeneralMaster WHERE Code='*18003' OR Name='4901') Print 'Exist' ELSE Insert Into GeneralMaster VALUES ('*18003','4901','4901','18','0','000001',GetDate(),'NULL',NULL,'N','N','NULL')</v>
      </c>
    </row>
    <row r="384" spans="1:23">
      <c r="A384" s="397" t="s">
        <v>2731</v>
      </c>
      <c r="B384" s="397" t="s">
        <v>1797</v>
      </c>
      <c r="C384" s="397" t="s">
        <v>1797</v>
      </c>
      <c r="D384" s="398">
        <v>18</v>
      </c>
      <c r="E384" s="399">
        <v>0</v>
      </c>
      <c r="F384" s="397" t="s">
        <v>135</v>
      </c>
      <c r="G384" s="400" t="s">
        <v>2070</v>
      </c>
      <c r="H384" s="399" t="s">
        <v>795</v>
      </c>
      <c r="I384" s="399" t="s">
        <v>795</v>
      </c>
      <c r="J384" s="399" t="s">
        <v>304</v>
      </c>
      <c r="K384" s="399" t="s">
        <v>304</v>
      </c>
      <c r="L384" s="401" t="str">
        <f t="shared" si="30"/>
        <v>NULL</v>
      </c>
      <c r="M384" s="397" t="s">
        <v>795</v>
      </c>
      <c r="N384" s="397" t="s">
        <v>2271</v>
      </c>
      <c r="O384" s="397" t="s">
        <v>2731</v>
      </c>
      <c r="P384" s="399"/>
      <c r="Q384" s="399"/>
      <c r="R384" s="399"/>
      <c r="S384" s="399"/>
      <c r="T384" s="399"/>
      <c r="U384" s="399"/>
      <c r="V384" s="399"/>
      <c r="W384" s="495" t="str">
        <f t="shared" si="35"/>
        <v xml:space="preserve">   cnDatabase.Execute "IF EXISTS (SELECT *FROM GeneralMaster WHERE Code='*18004' OR Name='49011010') Print 'Exist' ELSE Insert Into GeneralMaster VALUES ('*18004','49011010','49011010','18','0','000001',GetDate(),'NULL',NULL,'N','N','NULL')</v>
      </c>
    </row>
    <row r="385" spans="1:53">
      <c r="A385" s="344" t="s">
        <v>2732</v>
      </c>
      <c r="B385" s="344" t="s">
        <v>356</v>
      </c>
      <c r="C385" s="344" t="s">
        <v>356</v>
      </c>
      <c r="D385" s="402">
        <v>20</v>
      </c>
      <c r="E385" s="161">
        <v>1</v>
      </c>
      <c r="F385" s="344" t="s">
        <v>135</v>
      </c>
      <c r="G385" s="345" t="s">
        <v>2070</v>
      </c>
      <c r="H385" s="161" t="s">
        <v>795</v>
      </c>
      <c r="I385" s="161" t="s">
        <v>795</v>
      </c>
      <c r="J385" s="161" t="s">
        <v>304</v>
      </c>
      <c r="K385" s="161" t="s">
        <v>304</v>
      </c>
      <c r="L385" s="403" t="str">
        <f t="shared" si="30"/>
        <v>NULL</v>
      </c>
      <c r="M385" s="344" t="s">
        <v>795</v>
      </c>
      <c r="N385" s="344" t="s">
        <v>355</v>
      </c>
      <c r="O385" s="344" t="s">
        <v>2732</v>
      </c>
      <c r="P385" s="161"/>
      <c r="Q385" s="161"/>
      <c r="R385" s="161"/>
      <c r="S385" s="161"/>
      <c r="T385" s="161"/>
      <c r="U385" s="161"/>
      <c r="V385" s="161"/>
      <c r="W385" s="495" t="str">
        <f t="shared" si="35"/>
        <v xml:space="preserve">   cnDatabase.Execute "IF EXISTS (SELECT *FROM GeneralMaster WHERE Code='*20001' OR Name='Per Unit') Print 'Exist' ELSE Insert Into GeneralMaster VALUES ('*20001','Per Unit','Per Unit','20','1','000001',GetDate(),'NULL',NULL,'N','N','NULL')</v>
      </c>
      <c r="BA385" s="355" t="str">
        <f t="shared" ref="BA385:BA394" si="36">CONCATENATE($BA$1,$BA$2,"Name='",$B385,"') Print 'Not Exist' ELSE ",$BA$3,"'",$A385,"' Where Name='",$B385,"'")</f>
        <v xml:space="preserve">   cnDatabase.Execute "IF NOT EXISTS (SELECT *FROM GeneralMaster WHERE Name='Per Unit') Print 'Not Exist' ELSE Update GeneralMaster Set Code='*20001' Where Name='Per Unit'</v>
      </c>
    </row>
    <row r="386" spans="1:53">
      <c r="A386" s="344" t="s">
        <v>2733</v>
      </c>
      <c r="B386" s="344" t="s">
        <v>359</v>
      </c>
      <c r="C386" s="344" t="s">
        <v>359</v>
      </c>
      <c r="D386" s="402">
        <v>20</v>
      </c>
      <c r="E386" s="161">
        <v>1</v>
      </c>
      <c r="F386" s="344" t="s">
        <v>135</v>
      </c>
      <c r="G386" s="345" t="s">
        <v>2070</v>
      </c>
      <c r="H386" s="161" t="s">
        <v>795</v>
      </c>
      <c r="I386" s="161" t="s">
        <v>795</v>
      </c>
      <c r="J386" s="161" t="s">
        <v>304</v>
      </c>
      <c r="K386" s="161" t="s">
        <v>304</v>
      </c>
      <c r="L386" s="403" t="str">
        <f t="shared" si="30"/>
        <v>NULL</v>
      </c>
      <c r="M386" s="344" t="s">
        <v>795</v>
      </c>
      <c r="N386" s="344" t="s">
        <v>358</v>
      </c>
      <c r="O386" s="344" t="s">
        <v>2733</v>
      </c>
      <c r="P386" s="161"/>
      <c r="Q386" s="161"/>
      <c r="R386" s="161"/>
      <c r="S386" s="161"/>
      <c r="T386" s="161"/>
      <c r="U386" s="161"/>
      <c r="V386" s="161"/>
      <c r="W386" s="495" t="str">
        <f t="shared" si="35"/>
        <v xml:space="preserve">   cnDatabase.Execute "IF EXISTS (SELECT *FROM GeneralMaster WHERE Code='*20002' OR Name='Per Inch²') Print 'Exist' ELSE Insert Into GeneralMaster VALUES ('*20002','Per Inch²','Per Inch²','20','1','000001',GetDate(),'NULL',NULL,'N','N','NULL')</v>
      </c>
      <c r="BA386" s="355" t="str">
        <f t="shared" si="36"/>
        <v xml:space="preserve">   cnDatabase.Execute "IF NOT EXISTS (SELECT *FROM GeneralMaster WHERE Name='Per Inch²') Print 'Not Exist' ELSE Update GeneralMaster Set Code='*20002' Where Name='Per Inch²'</v>
      </c>
    </row>
    <row r="387" spans="1:53">
      <c r="A387" s="344" t="s">
        <v>2734</v>
      </c>
      <c r="B387" s="344" t="s">
        <v>361</v>
      </c>
      <c r="C387" s="344" t="s">
        <v>361</v>
      </c>
      <c r="D387" s="402">
        <v>20</v>
      </c>
      <c r="E387" s="161">
        <v>100</v>
      </c>
      <c r="F387" s="344" t="s">
        <v>135</v>
      </c>
      <c r="G387" s="345" t="s">
        <v>2070</v>
      </c>
      <c r="H387" s="161" t="s">
        <v>795</v>
      </c>
      <c r="I387" s="161" t="s">
        <v>795</v>
      </c>
      <c r="J387" s="161" t="s">
        <v>304</v>
      </c>
      <c r="K387" s="161" t="s">
        <v>304</v>
      </c>
      <c r="L387" s="403" t="str">
        <f t="shared" si="30"/>
        <v>NULL</v>
      </c>
      <c r="M387" s="344" t="s">
        <v>795</v>
      </c>
      <c r="N387" s="344" t="s">
        <v>360</v>
      </c>
      <c r="O387" s="344" t="s">
        <v>2734</v>
      </c>
      <c r="P387" s="161"/>
      <c r="Q387" s="161"/>
      <c r="R387" s="161"/>
      <c r="S387" s="161"/>
      <c r="T387" s="161"/>
      <c r="U387" s="161"/>
      <c r="V387" s="161"/>
      <c r="W387" s="495" t="str">
        <f t="shared" si="35"/>
        <v xml:space="preserve">   cnDatabase.Execute "IF EXISTS (SELECT *FROM GeneralMaster WHERE Code='*20003' OR Name='100 Inch²') Print 'Exist' ELSE Insert Into GeneralMaster VALUES ('*20003','100 Inch²','100 Inch²','20','100','000001',GetDate(),'NULL',NULL,'N','N','NULL')</v>
      </c>
      <c r="BA387" s="355" t="str">
        <f t="shared" si="36"/>
        <v xml:space="preserve">   cnDatabase.Execute "IF NOT EXISTS (SELECT *FROM GeneralMaster WHERE Name='100 Inch²') Print 'Not Exist' ELSE Update GeneralMaster Set Code='*20003' Where Name='100 Inch²'</v>
      </c>
    </row>
    <row r="388" spans="1:53">
      <c r="A388" s="344" t="s">
        <v>2735</v>
      </c>
      <c r="B388" s="344" t="s">
        <v>363</v>
      </c>
      <c r="C388" s="344" t="s">
        <v>363</v>
      </c>
      <c r="D388" s="402">
        <v>20</v>
      </c>
      <c r="E388" s="161">
        <v>1000</v>
      </c>
      <c r="F388" s="344" t="s">
        <v>135</v>
      </c>
      <c r="G388" s="345" t="s">
        <v>2070</v>
      </c>
      <c r="H388" s="161" t="s">
        <v>795</v>
      </c>
      <c r="I388" s="161" t="s">
        <v>795</v>
      </c>
      <c r="J388" s="161" t="s">
        <v>304</v>
      </c>
      <c r="K388" s="161" t="s">
        <v>304</v>
      </c>
      <c r="L388" s="403" t="str">
        <f t="shared" si="30"/>
        <v>NULL</v>
      </c>
      <c r="M388" s="344" t="s">
        <v>795</v>
      </c>
      <c r="N388" s="344" t="s">
        <v>362</v>
      </c>
      <c r="O388" s="344" t="s">
        <v>2735</v>
      </c>
      <c r="P388" s="161"/>
      <c r="Q388" s="161"/>
      <c r="R388" s="161"/>
      <c r="S388" s="161"/>
      <c r="T388" s="161"/>
      <c r="U388" s="161"/>
      <c r="V388" s="161"/>
      <c r="W388" s="495" t="str">
        <f t="shared" si="35"/>
        <v xml:space="preserve">   cnDatabase.Execute "IF EXISTS (SELECT *FROM GeneralMaster WHERE Code='*20004' OR Name='1000 Inch²') Print 'Exist' ELSE Insert Into GeneralMaster VALUES ('*20004','1000 Inch²','1000 Inch²','20','1000','000001',GetDate(),'NULL',NULL,'N','N','NULL')</v>
      </c>
      <c r="BA388" s="355" t="str">
        <f t="shared" si="36"/>
        <v xml:space="preserve">   cnDatabase.Execute "IF NOT EXISTS (SELECT *FROM GeneralMaster WHERE Name='1000 Inch²') Print 'Not Exist' ELSE Update GeneralMaster Set Code='*20004' Where Name='1000 Inch²'</v>
      </c>
    </row>
    <row r="389" spans="1:53">
      <c r="A389" s="344" t="s">
        <v>2736</v>
      </c>
      <c r="B389" s="344" t="s">
        <v>365</v>
      </c>
      <c r="C389" s="344" t="s">
        <v>365</v>
      </c>
      <c r="D389" s="402">
        <v>20</v>
      </c>
      <c r="E389" s="161">
        <v>1000</v>
      </c>
      <c r="F389" s="344" t="s">
        <v>135</v>
      </c>
      <c r="G389" s="345" t="s">
        <v>2070</v>
      </c>
      <c r="H389" s="161" t="s">
        <v>795</v>
      </c>
      <c r="I389" s="161" t="s">
        <v>795</v>
      </c>
      <c r="J389" s="161" t="s">
        <v>304</v>
      </c>
      <c r="K389" s="161" t="s">
        <v>304</v>
      </c>
      <c r="L389" s="403" t="str">
        <f t="shared" si="30"/>
        <v>NULL</v>
      </c>
      <c r="M389" s="344" t="s">
        <v>795</v>
      </c>
      <c r="N389" s="344" t="s">
        <v>364</v>
      </c>
      <c r="O389" s="344" t="s">
        <v>2736</v>
      </c>
      <c r="P389" s="161"/>
      <c r="Q389" s="161"/>
      <c r="R389" s="161"/>
      <c r="S389" s="161"/>
      <c r="T389" s="161"/>
      <c r="U389" s="161"/>
      <c r="V389" s="161"/>
      <c r="W389" s="495" t="str">
        <f t="shared" si="35"/>
        <v xml:space="preserve">   cnDatabase.Execute "IF EXISTS (SELECT *FROM GeneralMaster WHERE Code='*20005' OR Name='Per 1000') Print 'Exist' ELSE Insert Into GeneralMaster VALUES ('*20005','Per 1000','Per 1000','20','1000','000001',GetDate(),'NULL',NULL,'N','N','NULL')</v>
      </c>
      <c r="BA389" s="355" t="str">
        <f t="shared" si="36"/>
        <v xml:space="preserve">   cnDatabase.Execute "IF NOT EXISTS (SELECT *FROM GeneralMaster WHERE Name='Per 1000') Print 'Not Exist' ELSE Update GeneralMaster Set Code='*20005' Where Name='Per 1000'</v>
      </c>
    </row>
    <row r="390" spans="1:53" s="304" customFormat="1">
      <c r="A390" s="344" t="s">
        <v>3699</v>
      </c>
      <c r="B390" s="344" t="s">
        <v>3700</v>
      </c>
      <c r="C390" s="344" t="s">
        <v>3700</v>
      </c>
      <c r="D390" s="402">
        <v>20</v>
      </c>
      <c r="E390" s="161">
        <v>0</v>
      </c>
      <c r="F390" s="344" t="s">
        <v>135</v>
      </c>
      <c r="G390" s="345" t="s">
        <v>2070</v>
      </c>
      <c r="H390" s="161" t="s">
        <v>795</v>
      </c>
      <c r="I390" s="161" t="s">
        <v>795</v>
      </c>
      <c r="J390" s="161" t="s">
        <v>304</v>
      </c>
      <c r="K390" s="161" t="s">
        <v>304</v>
      </c>
      <c r="L390" s="403" t="str">
        <f t="shared" ref="L390" si="37">IF(M390&lt;&gt;"Null",CONCATENATE("*26",RIGHT(M390,3)),"NULL")</f>
        <v>NULL</v>
      </c>
      <c r="M390" s="344" t="s">
        <v>795</v>
      </c>
      <c r="N390" s="344" t="s">
        <v>3699</v>
      </c>
      <c r="O390" s="344" t="s">
        <v>3699</v>
      </c>
      <c r="P390" s="161"/>
      <c r="Q390" s="161"/>
      <c r="R390" s="161"/>
      <c r="S390" s="161"/>
      <c r="T390" s="161"/>
      <c r="U390" s="161"/>
      <c r="V390" s="161"/>
      <c r="W390" s="495" t="str">
        <f t="shared" si="35"/>
        <v xml:space="preserve">   cnDatabase.Execute "IF EXISTS (SELECT *FROM GeneralMaster WHERE Code='*20006' OR Name='Per Packet') Print 'Exist' ELSE Insert Into GeneralMaster VALUES ('*20006','Per Packet','Per Packet','20','0','000001',GetDate(),'NULL',NULL,'N','N','NULL')</v>
      </c>
      <c r="BA390" s="355" t="str">
        <f t="shared" si="36"/>
        <v xml:space="preserve">   cnDatabase.Execute "IF NOT EXISTS (SELECT *FROM GeneralMaster WHERE Name='Per Packet') Print 'Not Exist' ELSE Update GeneralMaster Set Code='*20006' Where Name='Per Packet'</v>
      </c>
    </row>
    <row r="391" spans="1:53" s="304" customFormat="1">
      <c r="A391" s="344" t="s">
        <v>3709</v>
      </c>
      <c r="B391" s="344" t="s">
        <v>3710</v>
      </c>
      <c r="C391" s="344" t="s">
        <v>3710</v>
      </c>
      <c r="D391" s="402">
        <v>20</v>
      </c>
      <c r="E391" s="161">
        <v>1</v>
      </c>
      <c r="F391" s="344" t="s">
        <v>135</v>
      </c>
      <c r="G391" s="345" t="s">
        <v>2070</v>
      </c>
      <c r="H391" s="161" t="s">
        <v>795</v>
      </c>
      <c r="I391" s="161" t="s">
        <v>795</v>
      </c>
      <c r="J391" s="161" t="s">
        <v>304</v>
      </c>
      <c r="K391" s="161" t="s">
        <v>304</v>
      </c>
      <c r="L391" s="403" t="str">
        <f t="shared" ref="L391:L393" si="38">IF(M391&lt;&gt;"Null",CONCATENATE("*26",RIGHT(M391,3)),"NULL")</f>
        <v>NULL</v>
      </c>
      <c r="M391" s="344" t="s">
        <v>795</v>
      </c>
      <c r="N391" s="344" t="s">
        <v>3709</v>
      </c>
      <c r="O391" s="344" t="s">
        <v>3709</v>
      </c>
      <c r="P391" s="161"/>
      <c r="Q391" s="161"/>
      <c r="R391" s="161"/>
      <c r="S391" s="161"/>
      <c r="T391" s="161"/>
      <c r="U391" s="161"/>
      <c r="V391" s="161"/>
      <c r="W391" s="495" t="str">
        <f t="shared" si="35"/>
        <v xml:space="preserve">   cnDatabase.Execute "IF EXISTS (SELECT *FROM GeneralMaster WHERE Code='*20007' OR Name='Per Page') Print 'Exist' ELSE Insert Into GeneralMaster VALUES ('*20007','Per Page','Per Page','20','1','000001',GetDate(),'NULL',NULL,'N','N','NULL')</v>
      </c>
      <c r="BA391" s="355" t="str">
        <f t="shared" si="36"/>
        <v xml:space="preserve">   cnDatabase.Execute "IF NOT EXISTS (SELECT *FROM GeneralMaster WHERE Name='Per Page') Print 'Not Exist' ELSE Update GeneralMaster Set Code='*20007' Where Name='Per Page'</v>
      </c>
    </row>
    <row r="392" spans="1:53" s="304" customFormat="1">
      <c r="A392" s="344" t="s">
        <v>3711</v>
      </c>
      <c r="B392" s="344" t="s">
        <v>3712</v>
      </c>
      <c r="C392" s="344" t="s">
        <v>3712</v>
      </c>
      <c r="D392" s="402">
        <v>20</v>
      </c>
      <c r="E392" s="161">
        <v>1</v>
      </c>
      <c r="F392" s="344" t="s">
        <v>135</v>
      </c>
      <c r="G392" s="345" t="s">
        <v>2070</v>
      </c>
      <c r="H392" s="161" t="s">
        <v>795</v>
      </c>
      <c r="I392" s="161" t="s">
        <v>795</v>
      </c>
      <c r="J392" s="161" t="s">
        <v>304</v>
      </c>
      <c r="K392" s="161" t="s">
        <v>304</v>
      </c>
      <c r="L392" s="403" t="str">
        <f t="shared" si="38"/>
        <v>NULL</v>
      </c>
      <c r="M392" s="344" t="s">
        <v>795</v>
      </c>
      <c r="N392" s="344" t="s">
        <v>3711</v>
      </c>
      <c r="O392" s="344" t="s">
        <v>3711</v>
      </c>
      <c r="P392" s="161"/>
      <c r="Q392" s="161"/>
      <c r="R392" s="161"/>
      <c r="S392" s="161"/>
      <c r="T392" s="161"/>
      <c r="U392" s="161"/>
      <c r="V392" s="161"/>
      <c r="W392" s="495" t="str">
        <f t="shared" si="35"/>
        <v xml:space="preserve">   cnDatabase.Execute "IF EXISTS (SELECT *FROM GeneralMaster WHERE Code='*20008' OR Name='Per Paisa Inch²') Print 'Exist' ELSE Insert Into GeneralMaster VALUES ('*20008','Per Paisa Inch²','Per Paisa Inch²','20','1','000001',GetDate(),'NULL',NULL,'N','N','NULL')</v>
      </c>
      <c r="BA392" s="355" t="str">
        <f t="shared" si="36"/>
        <v xml:space="preserve">   cnDatabase.Execute "IF NOT EXISTS (SELECT *FROM GeneralMaster WHERE Name='Per Paisa Inch²') Print 'Not Exist' ELSE Update GeneralMaster Set Code='*20008' Where Name='Per Paisa Inch²'</v>
      </c>
    </row>
    <row r="393" spans="1:53" s="304" customFormat="1">
      <c r="A393" s="344" t="s">
        <v>4113</v>
      </c>
      <c r="B393" s="344" t="s">
        <v>4114</v>
      </c>
      <c r="C393" s="344" t="s">
        <v>4114</v>
      </c>
      <c r="D393" s="402">
        <v>20</v>
      </c>
      <c r="E393" s="161">
        <v>0</v>
      </c>
      <c r="F393" s="344" t="s">
        <v>135</v>
      </c>
      <c r="G393" s="345" t="s">
        <v>2070</v>
      </c>
      <c r="H393" s="161" t="s">
        <v>795</v>
      </c>
      <c r="I393" s="161" t="s">
        <v>795</v>
      </c>
      <c r="J393" s="161" t="s">
        <v>304</v>
      </c>
      <c r="K393" s="161" t="s">
        <v>304</v>
      </c>
      <c r="L393" s="403" t="str">
        <f t="shared" si="38"/>
        <v>NULL</v>
      </c>
      <c r="M393" s="344" t="s">
        <v>795</v>
      </c>
      <c r="N393" s="344" t="s">
        <v>4113</v>
      </c>
      <c r="O393" s="344" t="s">
        <v>4113</v>
      </c>
      <c r="P393" s="161"/>
      <c r="Q393" s="161"/>
      <c r="R393" s="161"/>
      <c r="S393" s="161"/>
      <c r="T393" s="161"/>
      <c r="U393" s="161"/>
      <c r="V393" s="161"/>
      <c r="W393" s="495" t="str">
        <f t="shared" ref="W393" si="39">CONCATENATE(W$1,W$2,"'",A393,"' OR Name='",B393,"') Print 'Exist' ELSE ",W$3,"'",A393,"','",B393,"','",C393,"','",D393,"','",E393,"','",F393,"',",G393,",'",H393,"',",I393,",'",J393,"','",K393,"','",L393,"')")</f>
        <v xml:space="preserve">   cnDatabase.Execute "IF EXISTS (SELECT *FROM GeneralMaster WHERE Code='*20009' OR Name='Per Box') Print 'Exist' ELSE Insert Into GeneralMaster VALUES ('*20009','Per Box','Per Box','20','0','000001',GetDate(),'NULL',NULL,'N','N','NULL')</v>
      </c>
      <c r="BA393" s="355" t="str">
        <f t="shared" si="36"/>
        <v xml:space="preserve">   cnDatabase.Execute "IF NOT EXISTS (SELECT *FROM GeneralMaster WHERE Name='Per Box') Print 'Not Exist' ELSE Update GeneralMaster Set Code='*20009' Where Name='Per Box'</v>
      </c>
    </row>
    <row r="394" spans="1:53" s="304" customFormat="1">
      <c r="A394" s="344" t="s">
        <v>4116</v>
      </c>
      <c r="B394" s="344" t="s">
        <v>4115</v>
      </c>
      <c r="C394" s="344" t="s">
        <v>4115</v>
      </c>
      <c r="D394" s="402">
        <v>20</v>
      </c>
      <c r="E394" s="161">
        <v>0</v>
      </c>
      <c r="F394" s="344" t="s">
        <v>135</v>
      </c>
      <c r="G394" s="345" t="s">
        <v>2070</v>
      </c>
      <c r="H394" s="161" t="s">
        <v>795</v>
      </c>
      <c r="I394" s="161" t="s">
        <v>795</v>
      </c>
      <c r="J394" s="161" t="s">
        <v>304</v>
      </c>
      <c r="K394" s="161" t="s">
        <v>304</v>
      </c>
      <c r="L394" s="403" t="str">
        <f t="shared" ref="L394" si="40">IF(M394&lt;&gt;"Null",CONCATENATE("*26",RIGHT(M394,3)),"NULL")</f>
        <v>NULL</v>
      </c>
      <c r="M394" s="344" t="s">
        <v>795</v>
      </c>
      <c r="N394" s="344" t="s">
        <v>4116</v>
      </c>
      <c r="O394" s="344" t="s">
        <v>4116</v>
      </c>
      <c r="P394" s="161"/>
      <c r="Q394" s="161"/>
      <c r="R394" s="161"/>
      <c r="S394" s="161"/>
      <c r="T394" s="161"/>
      <c r="U394" s="161"/>
      <c r="V394" s="161"/>
      <c r="W394" s="495" t="str">
        <f t="shared" ref="W394" si="41">CONCATENATE(W$1,W$2,"'",A394,"' OR Name='",B394,"') Print 'Exist' ELSE ",W$3,"'",A394,"','",B394,"','",C394,"','",D394,"','",E394,"','",F394,"',",G394,",'",H394,"',",I394,",'",J394,"','",K394,"','",L394,"')")</f>
        <v xml:space="preserve">   cnDatabase.Execute "IF EXISTS (SELECT *FROM GeneralMaster WHERE Code='*20010' OR Name='Per Bundle') Print 'Exist' ELSE Insert Into GeneralMaster VALUES ('*20010','Per Bundle','Per Bundle','20','0','000001',GetDate(),'NULL',NULL,'N','N','NULL')</v>
      </c>
      <c r="BA394" s="355" t="str">
        <f t="shared" si="36"/>
        <v xml:space="preserve">   cnDatabase.Execute "IF NOT EXISTS (SELECT *FROM GeneralMaster WHERE Name='Per Bundle') Print 'Not Exist' ELSE Update GeneralMaster Set Code='*20010' Where Name='Per Bundle'</v>
      </c>
    </row>
    <row r="395" spans="1:53">
      <c r="A395" s="404" t="s">
        <v>2723</v>
      </c>
      <c r="B395" s="404" t="s">
        <v>393</v>
      </c>
      <c r="C395" s="404" t="s">
        <v>393</v>
      </c>
      <c r="D395" s="405">
        <v>21</v>
      </c>
      <c r="E395" s="406">
        <v>1</v>
      </c>
      <c r="F395" s="404" t="s">
        <v>135</v>
      </c>
      <c r="G395" s="407" t="s">
        <v>2070</v>
      </c>
      <c r="H395" s="406" t="s">
        <v>795</v>
      </c>
      <c r="I395" s="406" t="s">
        <v>795</v>
      </c>
      <c r="J395" s="406" t="s">
        <v>304</v>
      </c>
      <c r="K395" s="406" t="s">
        <v>304</v>
      </c>
      <c r="L395" s="408" t="str">
        <f t="shared" si="30"/>
        <v>NULL</v>
      </c>
      <c r="M395" s="404" t="s">
        <v>795</v>
      </c>
      <c r="N395" s="404" t="s">
        <v>392</v>
      </c>
      <c r="O395" s="404" t="s">
        <v>2723</v>
      </c>
      <c r="P395" s="406"/>
      <c r="Q395" s="406"/>
      <c r="R395" s="406"/>
      <c r="S395" s="406"/>
      <c r="T395" s="406"/>
      <c r="U395" s="406"/>
      <c r="V395" s="406"/>
      <c r="W395" s="495" t="str">
        <f t="shared" si="35"/>
        <v xml:space="preserve">   cnDatabase.Execute "IF EXISTS (SELECT *FROM GeneralMaster WHERE Code='*21046' OR Name='Machine To Be Decide') Print 'Exist' ELSE Insert Into GeneralMaster VALUES ('*21046','Machine To Be Decide','Machine To Be Decide','21','1','000001',GetDate(),'NULL',NULL,'N','N','NULL')</v>
      </c>
    </row>
    <row r="396" spans="1:53">
      <c r="A396" s="404" t="s">
        <v>2724</v>
      </c>
      <c r="B396" s="404" t="s">
        <v>1444</v>
      </c>
      <c r="C396" s="404" t="s">
        <v>1444</v>
      </c>
      <c r="D396" s="405">
        <v>21</v>
      </c>
      <c r="E396" s="406">
        <v>0</v>
      </c>
      <c r="F396" s="404" t="s">
        <v>135</v>
      </c>
      <c r="G396" s="407" t="s">
        <v>2070</v>
      </c>
      <c r="H396" s="406" t="s">
        <v>795</v>
      </c>
      <c r="I396" s="406" t="s">
        <v>795</v>
      </c>
      <c r="J396" s="406" t="s">
        <v>304</v>
      </c>
      <c r="K396" s="406" t="s">
        <v>304</v>
      </c>
      <c r="L396" s="408" t="str">
        <f t="shared" si="30"/>
        <v>NULL</v>
      </c>
      <c r="M396" s="404" t="s">
        <v>795</v>
      </c>
      <c r="N396" s="404" t="s">
        <v>2349</v>
      </c>
      <c r="O396" s="404" t="s">
        <v>2724</v>
      </c>
      <c r="P396" s="406"/>
      <c r="Q396" s="406"/>
      <c r="R396" s="406"/>
      <c r="S396" s="406"/>
      <c r="T396" s="406"/>
      <c r="U396" s="406"/>
      <c r="V396" s="406"/>
      <c r="W396" s="495" t="str">
        <f t="shared" si="35"/>
        <v xml:space="preserve">   cnDatabase.Execute "IF EXISTS (SELECT *FROM GeneralMaster WHERE Code='*21047' OR Name='RYOBI - 4 Col') Print 'Exist' ELSE Insert Into GeneralMaster VALUES ('*21047','RYOBI - 4 Col','RYOBI - 4 Col','21','0','000001',GetDate(),'NULL',NULL,'N','N','NULL')</v>
      </c>
    </row>
    <row r="397" spans="1:53">
      <c r="A397" s="404" t="s">
        <v>2725</v>
      </c>
      <c r="B397" s="404" t="s">
        <v>1445</v>
      </c>
      <c r="C397" s="404" t="s">
        <v>1445</v>
      </c>
      <c r="D397" s="405">
        <v>21</v>
      </c>
      <c r="E397" s="406">
        <v>0</v>
      </c>
      <c r="F397" s="404" t="s">
        <v>135</v>
      </c>
      <c r="G397" s="407" t="s">
        <v>2070</v>
      </c>
      <c r="H397" s="406" t="s">
        <v>795</v>
      </c>
      <c r="I397" s="406" t="s">
        <v>795</v>
      </c>
      <c r="J397" s="406" t="s">
        <v>304</v>
      </c>
      <c r="K397" s="406" t="s">
        <v>304</v>
      </c>
      <c r="L397" s="408" t="str">
        <f t="shared" si="30"/>
        <v>NULL</v>
      </c>
      <c r="M397" s="404" t="s">
        <v>795</v>
      </c>
      <c r="N397" s="404" t="s">
        <v>2350</v>
      </c>
      <c r="O397" s="404" t="s">
        <v>2725</v>
      </c>
      <c r="P397" s="406"/>
      <c r="Q397" s="406"/>
      <c r="R397" s="406"/>
      <c r="S397" s="406"/>
      <c r="T397" s="406"/>
      <c r="U397" s="406"/>
      <c r="V397" s="406"/>
      <c r="W397" s="495" t="str">
        <f t="shared" si="35"/>
        <v xml:space="preserve">   cnDatabase.Execute "IF EXISTS (SELECT *FROM GeneralMaster WHERE Code='*21048' OR Name='SM 102 28x40') Print 'Exist' ELSE Insert Into GeneralMaster VALUES ('*21048','SM 102 28x40','SM 102 28x40','21','0','000001',GetDate(),'NULL',NULL,'N','N','NULL')</v>
      </c>
    </row>
    <row r="398" spans="1:53">
      <c r="A398" s="404" t="s">
        <v>2726</v>
      </c>
      <c r="B398" s="404" t="s">
        <v>1448</v>
      </c>
      <c r="C398" s="404" t="s">
        <v>1448</v>
      </c>
      <c r="D398" s="405">
        <v>21</v>
      </c>
      <c r="E398" s="406">
        <v>0</v>
      </c>
      <c r="F398" s="404" t="s">
        <v>135</v>
      </c>
      <c r="G398" s="407" t="s">
        <v>2070</v>
      </c>
      <c r="H398" s="406" t="s">
        <v>795</v>
      </c>
      <c r="I398" s="406" t="s">
        <v>795</v>
      </c>
      <c r="J398" s="406" t="s">
        <v>304</v>
      </c>
      <c r="K398" s="406" t="s">
        <v>304</v>
      </c>
      <c r="L398" s="408" t="str">
        <f t="shared" si="30"/>
        <v>NULL</v>
      </c>
      <c r="M398" s="404" t="s">
        <v>795</v>
      </c>
      <c r="N398" s="404" t="s">
        <v>2354</v>
      </c>
      <c r="O398" s="404" t="s">
        <v>2726</v>
      </c>
      <c r="P398" s="406"/>
      <c r="Q398" s="406"/>
      <c r="R398" s="406"/>
      <c r="S398" s="406"/>
      <c r="T398" s="406"/>
      <c r="U398" s="406"/>
      <c r="V398" s="406"/>
      <c r="W398" s="495" t="str">
        <f t="shared" si="35"/>
        <v xml:space="preserve">   cnDatabase.Execute "IF EXISTS (SELECT *FROM GeneralMaster WHERE Code='*21049' OR Name='SM 74 20x29') Print 'Exist' ELSE Insert Into GeneralMaster VALUES ('*21049','SM 74 20x29','SM 74 20x29','21','0','000001',GetDate(),'NULL',NULL,'N','N','NULL')</v>
      </c>
    </row>
    <row r="399" spans="1:53">
      <c r="A399" s="404" t="s">
        <v>2727</v>
      </c>
      <c r="B399" s="404" t="s">
        <v>1449</v>
      </c>
      <c r="C399" s="404" t="s">
        <v>1449</v>
      </c>
      <c r="D399" s="405">
        <v>21</v>
      </c>
      <c r="E399" s="406">
        <v>0</v>
      </c>
      <c r="F399" s="404" t="s">
        <v>135</v>
      </c>
      <c r="G399" s="407" t="s">
        <v>2070</v>
      </c>
      <c r="H399" s="406" t="s">
        <v>795</v>
      </c>
      <c r="I399" s="406" t="s">
        <v>795</v>
      </c>
      <c r="J399" s="406" t="s">
        <v>304</v>
      </c>
      <c r="K399" s="406" t="s">
        <v>304</v>
      </c>
      <c r="L399" s="408" t="str">
        <f t="shared" si="30"/>
        <v>NULL</v>
      </c>
      <c r="M399" s="404" t="s">
        <v>795</v>
      </c>
      <c r="N399" s="404" t="s">
        <v>2355</v>
      </c>
      <c r="O399" s="404" t="s">
        <v>2727</v>
      </c>
      <c r="P399" s="406"/>
      <c r="Q399" s="406"/>
      <c r="R399" s="406"/>
      <c r="S399" s="406"/>
      <c r="T399" s="406"/>
      <c r="U399" s="406"/>
      <c r="V399" s="406"/>
      <c r="W399" s="495" t="str">
        <f t="shared" si="35"/>
        <v xml:space="preserve">   cnDatabase.Execute "IF EXISTS (SELECT *FROM GeneralMaster WHERE Code='*21050' OR Name='Heidel 2 Col') Print 'Exist' ELSE Insert Into GeneralMaster VALUES ('*21050','Heidel 2 Col','Heidel 2 Col','21','0','000001',GetDate(),'NULL',NULL,'N','N','NULL')</v>
      </c>
    </row>
    <row r="400" spans="1:53">
      <c r="A400" s="409" t="s">
        <v>2737</v>
      </c>
      <c r="B400" s="409" t="s">
        <v>283</v>
      </c>
      <c r="C400" s="409" t="s">
        <v>2795</v>
      </c>
      <c r="D400" s="410">
        <v>25</v>
      </c>
      <c r="E400" s="411">
        <v>1</v>
      </c>
      <c r="F400" s="409" t="s">
        <v>135</v>
      </c>
      <c r="G400" s="412" t="s">
        <v>2070</v>
      </c>
      <c r="H400" s="411" t="s">
        <v>795</v>
      </c>
      <c r="I400" s="411" t="s">
        <v>795</v>
      </c>
      <c r="J400" s="411" t="s">
        <v>304</v>
      </c>
      <c r="K400" s="411" t="s">
        <v>304</v>
      </c>
      <c r="L400" s="413" t="str">
        <f t="shared" si="30"/>
        <v>NULL</v>
      </c>
      <c r="M400" s="409" t="s">
        <v>795</v>
      </c>
      <c r="N400" s="409" t="s">
        <v>371</v>
      </c>
      <c r="O400" s="409" t="s">
        <v>2737</v>
      </c>
      <c r="P400" s="411"/>
      <c r="Q400" s="411"/>
      <c r="R400" s="411"/>
      <c r="S400" s="411"/>
      <c r="T400" s="411"/>
      <c r="U400" s="411"/>
      <c r="V400" s="411"/>
      <c r="W400" s="495" t="str">
        <f t="shared" si="35"/>
        <v xml:space="preserve">   cnDatabase.Execute "IF EXISTS (SELECT *FROM GeneralMaster WHERE Code='*25001' OR Name='Kilogram') Print 'Exist' ELSE Insert Into GeneralMaster VALUES ('*25001','Kilogram','kg.','25','1','000001',GetDate(),'NULL',NULL,'N','N','NULL')</v>
      </c>
    </row>
    <row r="401" spans="1:23">
      <c r="A401" s="409" t="s">
        <v>2738</v>
      </c>
      <c r="B401" s="409" t="s">
        <v>282</v>
      </c>
      <c r="C401" s="409" t="s">
        <v>2796</v>
      </c>
      <c r="D401" s="410">
        <v>25</v>
      </c>
      <c r="E401" s="411">
        <v>1</v>
      </c>
      <c r="F401" s="409" t="s">
        <v>135</v>
      </c>
      <c r="G401" s="412" t="s">
        <v>2070</v>
      </c>
      <c r="H401" s="411" t="s">
        <v>795</v>
      </c>
      <c r="I401" s="411" t="s">
        <v>795</v>
      </c>
      <c r="J401" s="411" t="s">
        <v>304</v>
      </c>
      <c r="K401" s="411" t="s">
        <v>304</v>
      </c>
      <c r="L401" s="413" t="str">
        <f t="shared" si="30"/>
        <v>NULL</v>
      </c>
      <c r="M401" s="409" t="s">
        <v>795</v>
      </c>
      <c r="N401" s="409" t="s">
        <v>373</v>
      </c>
      <c r="O401" s="409" t="s">
        <v>2738</v>
      </c>
      <c r="P401" s="411"/>
      <c r="Q401" s="411"/>
      <c r="R401" s="411"/>
      <c r="S401" s="411"/>
      <c r="T401" s="411"/>
      <c r="U401" s="411"/>
      <c r="V401" s="411"/>
      <c r="W401" s="495" t="str">
        <f t="shared" si="35"/>
        <v xml:space="preserve">   cnDatabase.Execute "IF EXISTS (SELECT *FROM GeneralMaster WHERE Code='*25002' OR Name='Gram') Print 'Exist' ELSE Insert Into GeneralMaster VALUES ('*25002','Gram','gm.','25','1','000001',GetDate(),'NULL',NULL,'N','N','NULL')</v>
      </c>
    </row>
    <row r="402" spans="1:23">
      <c r="A402" s="409" t="s">
        <v>2739</v>
      </c>
      <c r="B402" s="409" t="s">
        <v>286</v>
      </c>
      <c r="C402" s="409" t="s">
        <v>2797</v>
      </c>
      <c r="D402" s="410">
        <v>25</v>
      </c>
      <c r="E402" s="411">
        <v>1</v>
      </c>
      <c r="F402" s="409" t="s">
        <v>135</v>
      </c>
      <c r="G402" s="412" t="s">
        <v>2070</v>
      </c>
      <c r="H402" s="411" t="s">
        <v>795</v>
      </c>
      <c r="I402" s="411" t="s">
        <v>795</v>
      </c>
      <c r="J402" s="411" t="s">
        <v>304</v>
      </c>
      <c r="K402" s="411" t="s">
        <v>304</v>
      </c>
      <c r="L402" s="413" t="str">
        <f t="shared" si="30"/>
        <v>NULL</v>
      </c>
      <c r="M402" s="409" t="s">
        <v>795</v>
      </c>
      <c r="N402" s="409" t="s">
        <v>374</v>
      </c>
      <c r="O402" s="409" t="s">
        <v>2739</v>
      </c>
      <c r="P402" s="411"/>
      <c r="Q402" s="411"/>
      <c r="R402" s="411"/>
      <c r="S402" s="411"/>
      <c r="T402" s="411"/>
      <c r="U402" s="411"/>
      <c r="V402" s="411"/>
      <c r="W402" s="495" t="str">
        <f t="shared" si="35"/>
        <v xml:space="preserve">   cnDatabase.Execute "IF EXISTS (SELECT *FROM GeneralMaster WHERE Code='*25003' OR Name='Milligram') Print 'Exist' ELSE Insert Into GeneralMaster VALUES ('*25003','Milligram','mg.','25','1','000001',GetDate(),'NULL',NULL,'N','N','NULL')</v>
      </c>
    </row>
    <row r="403" spans="1:23">
      <c r="A403" s="409" t="s">
        <v>2740</v>
      </c>
      <c r="B403" s="409" t="s">
        <v>277</v>
      </c>
      <c r="C403" s="409" t="s">
        <v>2798</v>
      </c>
      <c r="D403" s="410">
        <v>25</v>
      </c>
      <c r="E403" s="411">
        <v>1</v>
      </c>
      <c r="F403" s="409" t="s">
        <v>135</v>
      </c>
      <c r="G403" s="412" t="s">
        <v>2070</v>
      </c>
      <c r="H403" s="411" t="s">
        <v>795</v>
      </c>
      <c r="I403" s="411" t="s">
        <v>795</v>
      </c>
      <c r="J403" s="411" t="s">
        <v>304</v>
      </c>
      <c r="K403" s="411" t="s">
        <v>304</v>
      </c>
      <c r="L403" s="413" t="str">
        <f t="shared" si="30"/>
        <v>NULL</v>
      </c>
      <c r="M403" s="409" t="s">
        <v>795</v>
      </c>
      <c r="N403" s="409" t="s">
        <v>375</v>
      </c>
      <c r="O403" s="409" t="s">
        <v>2740</v>
      </c>
      <c r="P403" s="411"/>
      <c r="Q403" s="411"/>
      <c r="R403" s="411"/>
      <c r="S403" s="411"/>
      <c r="T403" s="411"/>
      <c r="U403" s="411"/>
      <c r="V403" s="411"/>
      <c r="W403" s="495" t="str">
        <f t="shared" si="35"/>
        <v xml:space="preserve">   cnDatabase.Execute "IF EXISTS (SELECT *FROM GeneralMaster WHERE Code='*25004' OR Name='Liter') Print 'Exist' ELSE Insert Into GeneralMaster VALUES ('*25004','Liter','ltr.','25','1','000001',GetDate(),'NULL',NULL,'N','N','NULL')</v>
      </c>
    </row>
    <row r="404" spans="1:23">
      <c r="A404" s="409" t="s">
        <v>2741</v>
      </c>
      <c r="B404" s="409" t="s">
        <v>281</v>
      </c>
      <c r="C404" s="409" t="s">
        <v>631</v>
      </c>
      <c r="D404" s="410">
        <v>25</v>
      </c>
      <c r="E404" s="411">
        <v>1</v>
      </c>
      <c r="F404" s="409" t="s">
        <v>135</v>
      </c>
      <c r="G404" s="412" t="s">
        <v>2070</v>
      </c>
      <c r="H404" s="411" t="s">
        <v>795</v>
      </c>
      <c r="I404" s="411" t="s">
        <v>795</v>
      </c>
      <c r="J404" s="411" t="s">
        <v>304</v>
      </c>
      <c r="K404" s="411" t="s">
        <v>304</v>
      </c>
      <c r="L404" s="413" t="str">
        <f t="shared" si="30"/>
        <v>NULL</v>
      </c>
      <c r="M404" s="409" t="s">
        <v>795</v>
      </c>
      <c r="N404" s="409" t="s">
        <v>376</v>
      </c>
      <c r="O404" s="409" t="s">
        <v>2741</v>
      </c>
      <c r="P404" s="411"/>
      <c r="Q404" s="411"/>
      <c r="R404" s="411"/>
      <c r="S404" s="411"/>
      <c r="T404" s="411"/>
      <c r="U404" s="411"/>
      <c r="V404" s="411"/>
      <c r="W404" s="495" t="str">
        <f t="shared" si="35"/>
        <v xml:space="preserve">   cnDatabase.Execute "IF EXISTS (SELECT *FROM GeneralMaster WHERE Code='*25005' OR Name='Milliliter') Print 'Exist' ELSE Insert Into GeneralMaster VALUES ('*25005','Milliliter','ml.','25','1','000001',GetDate(),'NULL',NULL,'N','N','NULL')</v>
      </c>
    </row>
    <row r="405" spans="1:23">
      <c r="A405" s="409" t="s">
        <v>2742</v>
      </c>
      <c r="B405" s="409" t="s">
        <v>298</v>
      </c>
      <c r="C405" s="409" t="s">
        <v>2799</v>
      </c>
      <c r="D405" s="410">
        <v>25</v>
      </c>
      <c r="E405" s="411">
        <v>1</v>
      </c>
      <c r="F405" s="409" t="s">
        <v>135</v>
      </c>
      <c r="G405" s="412" t="s">
        <v>2070</v>
      </c>
      <c r="H405" s="411" t="s">
        <v>795</v>
      </c>
      <c r="I405" s="411" t="s">
        <v>795</v>
      </c>
      <c r="J405" s="411" t="s">
        <v>304</v>
      </c>
      <c r="K405" s="411" t="s">
        <v>304</v>
      </c>
      <c r="L405" s="413" t="str">
        <f t="shared" si="30"/>
        <v>NULL</v>
      </c>
      <c r="M405" s="409" t="s">
        <v>795</v>
      </c>
      <c r="N405" s="409" t="s">
        <v>377</v>
      </c>
      <c r="O405" s="409" t="s">
        <v>2742</v>
      </c>
      <c r="P405" s="411"/>
      <c r="Q405" s="411"/>
      <c r="R405" s="411"/>
      <c r="S405" s="411"/>
      <c r="T405" s="411"/>
      <c r="U405" s="411"/>
      <c r="V405" s="411"/>
      <c r="W405" s="495" t="str">
        <f t="shared" si="35"/>
        <v xml:space="preserve">   cnDatabase.Execute "IF EXISTS (SELECT *FROM GeneralMaster WHERE Code='*25006' OR Name='Feet') Print 'Exist' ELSE Insert Into GeneralMaster VALUES ('*25006','Feet','ft.','25','1','000001',GetDate(),'NULL',NULL,'N','N','NULL')</v>
      </c>
    </row>
    <row r="406" spans="1:23">
      <c r="A406" s="409" t="s">
        <v>2743</v>
      </c>
      <c r="B406" s="409" t="s">
        <v>279</v>
      </c>
      <c r="C406" s="409" t="s">
        <v>2800</v>
      </c>
      <c r="D406" s="410">
        <v>25</v>
      </c>
      <c r="E406" s="411">
        <v>1</v>
      </c>
      <c r="F406" s="409" t="s">
        <v>135</v>
      </c>
      <c r="G406" s="412" t="s">
        <v>2070</v>
      </c>
      <c r="H406" s="411" t="s">
        <v>795</v>
      </c>
      <c r="I406" s="411" t="s">
        <v>795</v>
      </c>
      <c r="J406" s="411" t="s">
        <v>304</v>
      </c>
      <c r="K406" s="411" t="s">
        <v>304</v>
      </c>
      <c r="L406" s="413" t="str">
        <f t="shared" si="30"/>
        <v>NULL</v>
      </c>
      <c r="M406" s="409" t="s">
        <v>795</v>
      </c>
      <c r="N406" s="409" t="s">
        <v>378</v>
      </c>
      <c r="O406" s="409" t="s">
        <v>2743</v>
      </c>
      <c r="P406" s="411"/>
      <c r="Q406" s="411"/>
      <c r="R406" s="411"/>
      <c r="S406" s="411"/>
      <c r="T406" s="411"/>
      <c r="U406" s="411"/>
      <c r="V406" s="411"/>
      <c r="W406" s="495" t="str">
        <f t="shared" si="35"/>
        <v xml:space="preserve">   cnDatabase.Execute "IF EXISTS (SELECT *FROM GeneralMaster WHERE Code='*25007' OR Name='Inch') Print 'Exist' ELSE Insert Into GeneralMaster VALUES ('*25007','Inch','in.','25','1','000001',GetDate(),'NULL',NULL,'N','N','NULL')</v>
      </c>
    </row>
    <row r="407" spans="1:23">
      <c r="A407" s="409" t="s">
        <v>2744</v>
      </c>
      <c r="B407" s="411" t="s">
        <v>280</v>
      </c>
      <c r="C407" s="411" t="s">
        <v>2792</v>
      </c>
      <c r="D407" s="410">
        <v>25</v>
      </c>
      <c r="E407" s="411">
        <v>1</v>
      </c>
      <c r="F407" s="409" t="s">
        <v>135</v>
      </c>
      <c r="G407" s="412" t="s">
        <v>2070</v>
      </c>
      <c r="H407" s="411" t="s">
        <v>795</v>
      </c>
      <c r="I407" s="411" t="s">
        <v>795</v>
      </c>
      <c r="J407" s="411" t="s">
        <v>304</v>
      </c>
      <c r="K407" s="411" t="s">
        <v>304</v>
      </c>
      <c r="L407" s="413" t="str">
        <f t="shared" si="30"/>
        <v>NULL</v>
      </c>
      <c r="M407" s="409" t="s">
        <v>795</v>
      </c>
      <c r="N407" s="409" t="s">
        <v>379</v>
      </c>
      <c r="O407" s="409" t="s">
        <v>2744</v>
      </c>
      <c r="P407" s="411"/>
      <c r="Q407" s="411"/>
      <c r="R407" s="411"/>
      <c r="S407" s="411"/>
      <c r="T407" s="411"/>
      <c r="U407" s="411"/>
      <c r="V407" s="411"/>
      <c r="W407" s="495" t="str">
        <f t="shared" si="35"/>
        <v xml:space="preserve">   cnDatabase.Execute "IF EXISTS (SELECT *FROM GeneralMaster WHERE Code='*25008' OR Name='Meter') Print 'Exist' ELSE Insert Into GeneralMaster VALUES ('*25008','Meter','mtr.','25','1','000001',GetDate(),'NULL',NULL,'N','N','NULL')</v>
      </c>
    </row>
    <row r="408" spans="1:23">
      <c r="A408" s="409" t="s">
        <v>2745</v>
      </c>
      <c r="B408" s="409" t="s">
        <v>295</v>
      </c>
      <c r="C408" s="409" t="s">
        <v>296</v>
      </c>
      <c r="D408" s="410">
        <v>25</v>
      </c>
      <c r="E408" s="411">
        <v>1</v>
      </c>
      <c r="F408" s="409" t="s">
        <v>135</v>
      </c>
      <c r="G408" s="412" t="s">
        <v>2070</v>
      </c>
      <c r="H408" s="411" t="s">
        <v>795</v>
      </c>
      <c r="I408" s="411" t="s">
        <v>795</v>
      </c>
      <c r="J408" s="411" t="s">
        <v>304</v>
      </c>
      <c r="K408" s="411" t="s">
        <v>304</v>
      </c>
      <c r="L408" s="413" t="str">
        <f t="shared" si="30"/>
        <v>NULL</v>
      </c>
      <c r="M408" s="409" t="s">
        <v>795</v>
      </c>
      <c r="N408" s="409" t="s">
        <v>380</v>
      </c>
      <c r="O408" s="409" t="s">
        <v>2745</v>
      </c>
      <c r="P408" s="411"/>
      <c r="Q408" s="411"/>
      <c r="R408" s="411"/>
      <c r="S408" s="411"/>
      <c r="T408" s="411"/>
      <c r="U408" s="411"/>
      <c r="V408" s="411"/>
      <c r="W408" s="495" t="str">
        <f t="shared" si="35"/>
        <v xml:space="preserve">   cnDatabase.Execute "IF EXISTS (SELECT *FROM GeneralMaster WHERE Code='*25009' OR Name='Centimeter') Print 'Exist' ELSE Insert Into GeneralMaster VALUES ('*25009','Centimeter','cm.','25','1','000001',GetDate(),'NULL',NULL,'N','N','NULL')</v>
      </c>
    </row>
    <row r="409" spans="1:23">
      <c r="A409" s="409" t="s">
        <v>2746</v>
      </c>
      <c r="B409" s="409" t="s">
        <v>293</v>
      </c>
      <c r="C409" s="409" t="s">
        <v>294</v>
      </c>
      <c r="D409" s="410">
        <v>25</v>
      </c>
      <c r="E409" s="411">
        <v>1</v>
      </c>
      <c r="F409" s="409" t="s">
        <v>135</v>
      </c>
      <c r="G409" s="412" t="s">
        <v>2070</v>
      </c>
      <c r="H409" s="411" t="s">
        <v>795</v>
      </c>
      <c r="I409" s="411" t="s">
        <v>795</v>
      </c>
      <c r="J409" s="411" t="s">
        <v>304</v>
      </c>
      <c r="K409" s="411" t="s">
        <v>304</v>
      </c>
      <c r="L409" s="413" t="str">
        <f t="shared" si="30"/>
        <v>NULL</v>
      </c>
      <c r="M409" s="409" t="s">
        <v>795</v>
      </c>
      <c r="N409" s="409" t="s">
        <v>381</v>
      </c>
      <c r="O409" s="409" t="s">
        <v>2746</v>
      </c>
      <c r="P409" s="411"/>
      <c r="Q409" s="411"/>
      <c r="R409" s="411"/>
      <c r="S409" s="411"/>
      <c r="T409" s="411"/>
      <c r="U409" s="411"/>
      <c r="V409" s="411"/>
      <c r="W409" s="495" t="str">
        <f t="shared" si="35"/>
        <v xml:space="preserve">   cnDatabase.Execute "IF EXISTS (SELECT *FROM GeneralMaster WHERE Code='*25010' OR Name='Millimeter') Print 'Exist' ELSE Insert Into GeneralMaster VALUES ('*25010','Millimeter','mm.','25','1','000001',GetDate(),'NULL',NULL,'N','N','NULL')</v>
      </c>
    </row>
    <row r="410" spans="1:23">
      <c r="A410" s="409" t="s">
        <v>2747</v>
      </c>
      <c r="B410" s="409" t="s">
        <v>383</v>
      </c>
      <c r="C410" s="409" t="s">
        <v>2801</v>
      </c>
      <c r="D410" s="410">
        <v>25</v>
      </c>
      <c r="E410" s="411">
        <v>1</v>
      </c>
      <c r="F410" s="409" t="s">
        <v>135</v>
      </c>
      <c r="G410" s="412" t="s">
        <v>2070</v>
      </c>
      <c r="H410" s="411" t="s">
        <v>795</v>
      </c>
      <c r="I410" s="411" t="s">
        <v>795</v>
      </c>
      <c r="J410" s="411" t="s">
        <v>304</v>
      </c>
      <c r="K410" s="411" t="s">
        <v>304</v>
      </c>
      <c r="L410" s="413" t="str">
        <f t="shared" si="30"/>
        <v>NULL</v>
      </c>
      <c r="M410" s="409" t="s">
        <v>795</v>
      </c>
      <c r="N410" s="409" t="s">
        <v>382</v>
      </c>
      <c r="O410" s="409" t="s">
        <v>2747</v>
      </c>
      <c r="P410" s="411"/>
      <c r="Q410" s="411"/>
      <c r="R410" s="411"/>
      <c r="S410" s="411"/>
      <c r="T410" s="411"/>
      <c r="U410" s="411"/>
      <c r="V410" s="411"/>
      <c r="W410" s="495" t="str">
        <f t="shared" si="35"/>
        <v xml:space="preserve">   cnDatabase.Execute "IF EXISTS (SELECT *FROM GeneralMaster WHERE Code='*25011' OR Name='Piece') Print 'Exist' ELSE Insert Into GeneralMaster VALUES ('*25011','Piece','pec.','25','1','000001',GetDate(),'NULL',NULL,'N','N','NULL')</v>
      </c>
    </row>
    <row r="411" spans="1:23">
      <c r="A411" s="409" t="s">
        <v>2748</v>
      </c>
      <c r="B411" s="409" t="s">
        <v>442</v>
      </c>
      <c r="C411" s="409" t="s">
        <v>2802</v>
      </c>
      <c r="D411" s="410">
        <v>25</v>
      </c>
      <c r="E411" s="411">
        <v>1</v>
      </c>
      <c r="F411" s="409" t="s">
        <v>135</v>
      </c>
      <c r="G411" s="412" t="s">
        <v>2070</v>
      </c>
      <c r="H411" s="411" t="s">
        <v>795</v>
      </c>
      <c r="I411" s="411" t="s">
        <v>795</v>
      </c>
      <c r="J411" s="411" t="s">
        <v>304</v>
      </c>
      <c r="K411" s="411" t="s">
        <v>304</v>
      </c>
      <c r="L411" s="413" t="str">
        <f t="shared" si="30"/>
        <v>NULL</v>
      </c>
      <c r="M411" s="409" t="s">
        <v>795</v>
      </c>
      <c r="N411" s="409" t="s">
        <v>386</v>
      </c>
      <c r="O411" s="409" t="s">
        <v>2748</v>
      </c>
      <c r="P411" s="411"/>
      <c r="Q411" s="411"/>
      <c r="R411" s="411"/>
      <c r="S411" s="411"/>
      <c r="T411" s="411"/>
      <c r="U411" s="411"/>
      <c r="V411" s="411"/>
      <c r="W411" s="495" t="str">
        <f t="shared" si="35"/>
        <v xml:space="preserve">   cnDatabase.Execute "IF EXISTS (SELECT *FROM GeneralMaster WHERE Code='*25012' OR Name='Bags') Print 'Exist' ELSE Insert Into GeneralMaster VALUES ('*25012','Bags','bags','25','1','000001',GetDate(),'NULL',NULL,'N','N','NULL')</v>
      </c>
    </row>
    <row r="412" spans="1:23">
      <c r="A412" s="409" t="s">
        <v>2749</v>
      </c>
      <c r="B412" s="409" t="s">
        <v>389</v>
      </c>
      <c r="C412" s="409" t="s">
        <v>2803</v>
      </c>
      <c r="D412" s="410">
        <v>25</v>
      </c>
      <c r="E412" s="411">
        <v>1</v>
      </c>
      <c r="F412" s="409" t="s">
        <v>135</v>
      </c>
      <c r="G412" s="412" t="s">
        <v>2070</v>
      </c>
      <c r="H412" s="411" t="s">
        <v>795</v>
      </c>
      <c r="I412" s="411" t="s">
        <v>795</v>
      </c>
      <c r="J412" s="411" t="s">
        <v>304</v>
      </c>
      <c r="K412" s="411" t="s">
        <v>304</v>
      </c>
      <c r="L412" s="413" t="str">
        <f t="shared" si="30"/>
        <v>NULL</v>
      </c>
      <c r="M412" s="409" t="s">
        <v>795</v>
      </c>
      <c r="N412" s="409" t="s">
        <v>388</v>
      </c>
      <c r="O412" s="409" t="s">
        <v>2749</v>
      </c>
      <c r="P412" s="411"/>
      <c r="Q412" s="411"/>
      <c r="R412" s="411"/>
      <c r="S412" s="411"/>
      <c r="T412" s="411"/>
      <c r="U412" s="411"/>
      <c r="V412" s="411"/>
      <c r="W412" s="495" t="str">
        <f t="shared" si="35"/>
        <v xml:space="preserve">   cnDatabase.Execute "IF EXISTS (SELECT *FROM GeneralMaster WHERE Code='*25013' OR Name='Roll') Print 'Exist' ELSE Insert Into GeneralMaster VALUES ('*25013','Roll','roll','25','1','000001',GetDate(),'NULL',NULL,'N','N','NULL')</v>
      </c>
    </row>
    <row r="413" spans="1:23">
      <c r="A413" s="409" t="s">
        <v>2750</v>
      </c>
      <c r="B413" s="409" t="s">
        <v>443</v>
      </c>
      <c r="C413" s="409" t="s">
        <v>2804</v>
      </c>
      <c r="D413" s="410">
        <v>25</v>
      </c>
      <c r="E413" s="411">
        <v>1</v>
      </c>
      <c r="F413" s="409" t="s">
        <v>135</v>
      </c>
      <c r="G413" s="412" t="s">
        <v>2070</v>
      </c>
      <c r="H413" s="411" t="s">
        <v>795</v>
      </c>
      <c r="I413" s="411" t="s">
        <v>795</v>
      </c>
      <c r="J413" s="411" t="s">
        <v>304</v>
      </c>
      <c r="K413" s="411" t="s">
        <v>304</v>
      </c>
      <c r="L413" s="413" t="str">
        <f t="shared" si="30"/>
        <v>NULL</v>
      </c>
      <c r="M413" s="409" t="s">
        <v>795</v>
      </c>
      <c r="N413" s="409" t="s">
        <v>390</v>
      </c>
      <c r="O413" s="409" t="s">
        <v>2750</v>
      </c>
      <c r="P413" s="411"/>
      <c r="Q413" s="411"/>
      <c r="R413" s="411"/>
      <c r="S413" s="411"/>
      <c r="T413" s="411"/>
      <c r="U413" s="411"/>
      <c r="V413" s="411"/>
      <c r="W413" s="495" t="str">
        <f t="shared" si="35"/>
        <v xml:space="preserve">   cnDatabase.Execute "IF EXISTS (SELECT *FROM GeneralMaster WHERE Code='*25014' OR Name='Sets') Print 'Exist' ELSE Insert Into GeneralMaster VALUES ('*25014','Sets','sets','25','1','000001',GetDate(),'NULL',NULL,'N','N','NULL')</v>
      </c>
    </row>
    <row r="414" spans="1:23">
      <c r="A414" s="409" t="s">
        <v>2751</v>
      </c>
      <c r="B414" s="409" t="s">
        <v>445</v>
      </c>
      <c r="C414" s="409" t="s">
        <v>2805</v>
      </c>
      <c r="D414" s="410">
        <v>25</v>
      </c>
      <c r="E414" s="411">
        <v>1</v>
      </c>
      <c r="F414" s="409" t="s">
        <v>135</v>
      </c>
      <c r="G414" s="412" t="s">
        <v>2070</v>
      </c>
      <c r="H414" s="411" t="s">
        <v>795</v>
      </c>
      <c r="I414" s="411" t="s">
        <v>795</v>
      </c>
      <c r="J414" s="411" t="s">
        <v>304</v>
      </c>
      <c r="K414" s="411" t="s">
        <v>304</v>
      </c>
      <c r="L414" s="413" t="str">
        <f t="shared" si="30"/>
        <v>NULL</v>
      </c>
      <c r="M414" s="409" t="s">
        <v>795</v>
      </c>
      <c r="N414" s="409" t="s">
        <v>444</v>
      </c>
      <c r="O414" s="409" t="s">
        <v>2751</v>
      </c>
      <c r="P414" s="411"/>
      <c r="Q414" s="411"/>
      <c r="R414" s="411"/>
      <c r="S414" s="411"/>
      <c r="T414" s="411"/>
      <c r="U414" s="411"/>
      <c r="V414" s="411"/>
      <c r="W414" s="495" t="str">
        <f t="shared" si="35"/>
        <v xml:space="preserve">   cnDatabase.Execute "IF EXISTS (SELECT *FROM GeneralMaster WHERE Code='*25015' OR Name='Packets') Print 'Exist' ELSE Insert Into GeneralMaster VALUES ('*25015','Packets','packets','25','1','000001',GetDate(),'NULL',NULL,'N','N','NULL')</v>
      </c>
    </row>
    <row r="415" spans="1:23" s="304" customFormat="1">
      <c r="A415" s="409" t="s">
        <v>2752</v>
      </c>
      <c r="B415" s="409" t="s">
        <v>618</v>
      </c>
      <c r="C415" s="411" t="s">
        <v>2793</v>
      </c>
      <c r="D415" s="410">
        <v>25</v>
      </c>
      <c r="E415" s="411">
        <v>1</v>
      </c>
      <c r="F415" s="409" t="s">
        <v>135</v>
      </c>
      <c r="G415" s="412" t="s">
        <v>2070</v>
      </c>
      <c r="H415" s="411" t="s">
        <v>795</v>
      </c>
      <c r="I415" s="411" t="s">
        <v>795</v>
      </c>
      <c r="J415" s="411" t="s">
        <v>304</v>
      </c>
      <c r="K415" s="411" t="s">
        <v>304</v>
      </c>
      <c r="L415" s="413" t="str">
        <f t="shared" si="30"/>
        <v>NULL</v>
      </c>
      <c r="M415" s="409" t="s">
        <v>795</v>
      </c>
      <c r="N415" s="409"/>
      <c r="O415" s="409" t="s">
        <v>2752</v>
      </c>
      <c r="P415" s="411"/>
      <c r="Q415" s="411"/>
      <c r="R415" s="411"/>
      <c r="S415" s="411"/>
      <c r="T415" s="411"/>
      <c r="U415" s="411"/>
      <c r="V415" s="411"/>
      <c r="W415" s="495" t="str">
        <f t="shared" si="35"/>
        <v xml:space="preserve">   cnDatabase.Execute "IF EXISTS (SELECT *FROM GeneralMaster WHERE Code='*25016' OR Name='Gross') Print 'Exist' ELSE Insert Into GeneralMaster VALUES ('*25016','Gross','gross','25','1','000001',GetDate(),'NULL',NULL,'N','N','NULL')</v>
      </c>
    </row>
    <row r="416" spans="1:23" s="304" customFormat="1">
      <c r="A416" s="409" t="s">
        <v>2753</v>
      </c>
      <c r="B416" s="411" t="s">
        <v>624</v>
      </c>
      <c r="C416" s="411" t="s">
        <v>2794</v>
      </c>
      <c r="D416" s="410">
        <v>25</v>
      </c>
      <c r="E416" s="411">
        <v>1</v>
      </c>
      <c r="F416" s="409" t="s">
        <v>135</v>
      </c>
      <c r="G416" s="412" t="s">
        <v>2070</v>
      </c>
      <c r="H416" s="411" t="s">
        <v>795</v>
      </c>
      <c r="I416" s="411" t="s">
        <v>795</v>
      </c>
      <c r="J416" s="411" t="s">
        <v>304</v>
      </c>
      <c r="K416" s="411" t="s">
        <v>304</v>
      </c>
      <c r="L416" s="413" t="str">
        <f t="shared" si="30"/>
        <v>NULL</v>
      </c>
      <c r="M416" s="409" t="s">
        <v>795</v>
      </c>
      <c r="N416" s="409"/>
      <c r="O416" s="409" t="s">
        <v>2753</v>
      </c>
      <c r="P416" s="411"/>
      <c r="Q416" s="411"/>
      <c r="R416" s="411"/>
      <c r="S416" s="411"/>
      <c r="T416" s="411"/>
      <c r="U416" s="411"/>
      <c r="V416" s="411"/>
      <c r="W416" s="495" t="str">
        <f t="shared" si="35"/>
        <v xml:space="preserve">   cnDatabase.Execute "IF EXISTS (SELECT *FROM GeneralMaster WHERE Code='*25017' OR Name='Dozen') Print 'Exist' ELSE Insert Into GeneralMaster VALUES ('*25017','Dozen','dozen','25','1','000001',GetDate(),'NULL',NULL,'N','N','NULL')</v>
      </c>
    </row>
    <row r="417" spans="1:23" s="304" customFormat="1">
      <c r="A417" s="409" t="s">
        <v>2754</v>
      </c>
      <c r="B417" s="411" t="s">
        <v>632</v>
      </c>
      <c r="C417" s="411" t="s">
        <v>2806</v>
      </c>
      <c r="D417" s="410">
        <v>25</v>
      </c>
      <c r="E417" s="411">
        <v>1</v>
      </c>
      <c r="F417" s="409" t="s">
        <v>135</v>
      </c>
      <c r="G417" s="412" t="s">
        <v>2070</v>
      </c>
      <c r="H417" s="411" t="s">
        <v>795</v>
      </c>
      <c r="I417" s="411" t="s">
        <v>795</v>
      </c>
      <c r="J417" s="411" t="s">
        <v>304</v>
      </c>
      <c r="K417" s="411" t="s">
        <v>304</v>
      </c>
      <c r="L417" s="413" t="str">
        <f t="shared" si="30"/>
        <v>NULL</v>
      </c>
      <c r="M417" s="409" t="s">
        <v>795</v>
      </c>
      <c r="N417" s="409"/>
      <c r="O417" s="409" t="s">
        <v>2754</v>
      </c>
      <c r="P417" s="411"/>
      <c r="Q417" s="411"/>
      <c r="R417" s="411"/>
      <c r="S417" s="411"/>
      <c r="T417" s="411"/>
      <c r="U417" s="411"/>
      <c r="V417" s="411"/>
      <c r="W417" s="495" t="str">
        <f t="shared" si="35"/>
        <v xml:space="preserve">   cnDatabase.Execute "IF EXISTS (SELECT *FROM GeneralMaster WHERE Code='*25018' OR Name='Tonn') Print 'Exist' ELSE Insert Into GeneralMaster VALUES ('*25018','Tonn','tonn','25','1','000001',GetDate(),'NULL',NULL,'N','N','NULL')</v>
      </c>
    </row>
    <row r="418" spans="1:23" s="304" customFormat="1">
      <c r="A418" s="409" t="s">
        <v>4942</v>
      </c>
      <c r="B418" s="411" t="s">
        <v>4943</v>
      </c>
      <c r="C418" s="411" t="s">
        <v>4944</v>
      </c>
      <c r="D418" s="410">
        <v>25</v>
      </c>
      <c r="E418" s="411">
        <v>1</v>
      </c>
      <c r="F418" s="409" t="s">
        <v>135</v>
      </c>
      <c r="G418" s="412" t="s">
        <v>2070</v>
      </c>
      <c r="H418" s="411" t="s">
        <v>795</v>
      </c>
      <c r="I418" s="411" t="s">
        <v>795</v>
      </c>
      <c r="J418" s="411" t="s">
        <v>304</v>
      </c>
      <c r="K418" s="411" t="s">
        <v>304</v>
      </c>
      <c r="L418" s="413" t="str">
        <f t="shared" ref="L418" si="42">IF(M418&lt;&gt;"Null",CONCATENATE("*26",RIGHT(M418,3)),"NULL")</f>
        <v>NULL</v>
      </c>
      <c r="M418" s="409" t="s">
        <v>795</v>
      </c>
      <c r="N418" s="409"/>
      <c r="O418" s="409" t="s">
        <v>4942</v>
      </c>
      <c r="P418" s="411"/>
      <c r="Q418" s="411"/>
      <c r="R418" s="411"/>
      <c r="S418" s="411"/>
      <c r="T418" s="411"/>
      <c r="U418" s="411"/>
      <c r="V418" s="411"/>
      <c r="W418" s="495" t="str">
        <f t="shared" si="35"/>
        <v xml:space="preserve">   cnDatabase.Execute "IF EXISTS (SELECT *FROM GeneralMaster WHERE Code='*25019' OR Name='Numbers') Print 'Exist' ELSE Insert Into GeneralMaster VALUES ('*25019','Numbers','No','25','1','000001',GetDate(),'NULL',NULL,'N','N','NULL')</v>
      </c>
    </row>
    <row r="419" spans="1:23" s="304" customFormat="1">
      <c r="A419" s="409"/>
      <c r="B419" s="411"/>
      <c r="C419" s="411"/>
      <c r="D419" s="410"/>
      <c r="E419" s="411"/>
      <c r="F419" s="409"/>
      <c r="G419" s="412"/>
      <c r="H419" s="411"/>
      <c r="I419" s="411"/>
      <c r="J419" s="411"/>
      <c r="K419" s="411"/>
      <c r="L419" s="413"/>
      <c r="M419" s="409"/>
      <c r="N419" s="409"/>
      <c r="O419" s="409"/>
      <c r="P419" s="411"/>
      <c r="Q419" s="411"/>
      <c r="R419" s="411"/>
      <c r="S419" s="411"/>
      <c r="T419" s="411"/>
      <c r="U419" s="411"/>
      <c r="V419" s="411"/>
      <c r="W419" s="495"/>
    </row>
    <row r="420" spans="1:23" s="304" customFormat="1">
      <c r="A420" s="409"/>
      <c r="B420" s="411"/>
      <c r="C420" s="411"/>
      <c r="D420" s="410"/>
      <c r="E420" s="411"/>
      <c r="F420" s="409"/>
      <c r="G420" s="412"/>
      <c r="H420" s="411"/>
      <c r="I420" s="411"/>
      <c r="J420" s="411"/>
      <c r="K420" s="411"/>
      <c r="L420" s="413"/>
      <c r="M420" s="409"/>
      <c r="N420" s="409"/>
      <c r="O420" s="409"/>
      <c r="P420" s="411"/>
      <c r="Q420" s="411"/>
      <c r="R420" s="411"/>
      <c r="S420" s="411"/>
      <c r="T420" s="411"/>
      <c r="U420" s="411"/>
      <c r="V420" s="411"/>
      <c r="W420" s="495"/>
    </row>
    <row r="421" spans="1:23" s="304" customFormat="1">
      <c r="A421" s="409"/>
      <c r="B421" s="411"/>
      <c r="C421" s="411"/>
      <c r="D421" s="410"/>
      <c r="E421" s="411"/>
      <c r="F421" s="409"/>
      <c r="G421" s="412"/>
      <c r="H421" s="411"/>
      <c r="I421" s="411"/>
      <c r="J421" s="411"/>
      <c r="K421" s="411"/>
      <c r="L421" s="413"/>
      <c r="M421" s="409"/>
      <c r="N421" s="409"/>
      <c r="O421" s="409"/>
      <c r="P421" s="411"/>
      <c r="Q421" s="411"/>
      <c r="R421" s="411"/>
      <c r="S421" s="411"/>
      <c r="T421" s="411"/>
      <c r="U421" s="411"/>
      <c r="V421" s="411"/>
      <c r="W421" s="495"/>
    </row>
    <row r="422" spans="1:23" s="304" customFormat="1">
      <c r="A422" s="409"/>
      <c r="B422" s="411"/>
      <c r="C422" s="411"/>
      <c r="D422" s="410"/>
      <c r="E422" s="411"/>
      <c r="F422" s="409"/>
      <c r="G422" s="412"/>
      <c r="H422" s="411"/>
      <c r="I422" s="411"/>
      <c r="J422" s="411"/>
      <c r="K422" s="411"/>
      <c r="L422" s="413"/>
      <c r="M422" s="409"/>
      <c r="N422" s="409"/>
      <c r="O422" s="409"/>
      <c r="P422" s="411"/>
      <c r="Q422" s="411"/>
      <c r="R422" s="411"/>
      <c r="S422" s="411"/>
      <c r="T422" s="411"/>
      <c r="U422" s="411"/>
      <c r="V422" s="411"/>
      <c r="W422" s="495"/>
    </row>
    <row r="423" spans="1:23" s="304" customFormat="1">
      <c r="A423" s="409"/>
      <c r="B423" s="411"/>
      <c r="C423" s="411"/>
      <c r="D423" s="410"/>
      <c r="E423" s="411"/>
      <c r="F423" s="409"/>
      <c r="G423" s="412"/>
      <c r="H423" s="411"/>
      <c r="I423" s="411"/>
      <c r="J423" s="411"/>
      <c r="K423" s="411"/>
      <c r="L423" s="413"/>
      <c r="M423" s="409"/>
      <c r="N423" s="409"/>
      <c r="O423" s="409"/>
      <c r="P423" s="411"/>
      <c r="Q423" s="411"/>
      <c r="R423" s="411"/>
      <c r="S423" s="411"/>
      <c r="T423" s="411"/>
      <c r="U423" s="411"/>
      <c r="V423" s="411"/>
      <c r="W423" s="495"/>
    </row>
    <row r="424" spans="1:23" s="304" customFormat="1">
      <c r="A424" s="409"/>
      <c r="B424" s="411"/>
      <c r="C424" s="411"/>
      <c r="D424" s="410"/>
      <c r="E424" s="411"/>
      <c r="F424" s="409"/>
      <c r="G424" s="412"/>
      <c r="H424" s="411"/>
      <c r="I424" s="411"/>
      <c r="J424" s="411"/>
      <c r="K424" s="411"/>
      <c r="L424" s="413"/>
      <c r="M424" s="409"/>
      <c r="N424" s="409"/>
      <c r="O424" s="409"/>
      <c r="P424" s="411"/>
      <c r="Q424" s="411"/>
      <c r="R424" s="411"/>
      <c r="S424" s="411"/>
      <c r="T424" s="411"/>
      <c r="U424" s="411"/>
      <c r="V424" s="411"/>
      <c r="W424" s="495"/>
    </row>
    <row r="425" spans="1:23" s="304" customFormat="1">
      <c r="A425" s="409"/>
      <c r="B425" s="411"/>
      <c r="C425" s="411"/>
      <c r="D425" s="410"/>
      <c r="E425" s="411"/>
      <c r="F425" s="409"/>
      <c r="G425" s="412"/>
      <c r="H425" s="411"/>
      <c r="I425" s="411"/>
      <c r="J425" s="411"/>
      <c r="K425" s="411"/>
      <c r="L425" s="413"/>
      <c r="M425" s="409"/>
      <c r="N425" s="409"/>
      <c r="O425" s="409"/>
      <c r="P425" s="411"/>
      <c r="Q425" s="411"/>
      <c r="R425" s="411"/>
      <c r="S425" s="411"/>
      <c r="T425" s="411"/>
      <c r="U425" s="411"/>
      <c r="V425" s="411"/>
      <c r="W425" s="495"/>
    </row>
    <row r="426" spans="1:23" s="304" customFormat="1">
      <c r="A426" s="409"/>
      <c r="B426" s="411"/>
      <c r="C426" s="411"/>
      <c r="D426" s="410"/>
      <c r="E426" s="411"/>
      <c r="F426" s="409"/>
      <c r="G426" s="412"/>
      <c r="H426" s="411"/>
      <c r="I426" s="411"/>
      <c r="J426" s="411"/>
      <c r="K426" s="411"/>
      <c r="L426" s="413"/>
      <c r="M426" s="409"/>
      <c r="N426" s="409"/>
      <c r="O426" s="409"/>
      <c r="P426" s="411"/>
      <c r="Q426" s="411"/>
      <c r="R426" s="411"/>
      <c r="S426" s="411"/>
      <c r="T426" s="411"/>
      <c r="U426" s="411"/>
      <c r="V426" s="411"/>
      <c r="W426" s="495"/>
    </row>
    <row r="427" spans="1:23" s="304" customFormat="1">
      <c r="A427" s="409"/>
      <c r="B427" s="411"/>
      <c r="C427" s="411"/>
      <c r="D427" s="410"/>
      <c r="E427" s="411"/>
      <c r="F427" s="409"/>
      <c r="G427" s="412"/>
      <c r="H427" s="411"/>
      <c r="I427" s="411"/>
      <c r="J427" s="411"/>
      <c r="K427" s="411"/>
      <c r="L427" s="413"/>
      <c r="M427" s="409"/>
      <c r="N427" s="409"/>
      <c r="O427" s="409"/>
      <c r="P427" s="411"/>
      <c r="Q427" s="411"/>
      <c r="R427" s="411"/>
      <c r="S427" s="411"/>
      <c r="T427" s="411"/>
      <c r="U427" s="411"/>
      <c r="V427" s="411"/>
      <c r="W427" s="495"/>
    </row>
    <row r="428" spans="1:23" s="304" customFormat="1">
      <c r="A428" s="409"/>
      <c r="B428" s="411"/>
      <c r="C428" s="411"/>
      <c r="D428" s="410"/>
      <c r="E428" s="411"/>
      <c r="F428" s="409"/>
      <c r="G428" s="412"/>
      <c r="H428" s="411"/>
      <c r="I428" s="411"/>
      <c r="J428" s="411"/>
      <c r="K428" s="411"/>
      <c r="L428" s="413"/>
      <c r="M428" s="409"/>
      <c r="N428" s="409"/>
      <c r="O428" s="409"/>
      <c r="P428" s="411"/>
      <c r="Q428" s="411"/>
      <c r="R428" s="411"/>
      <c r="S428" s="411"/>
      <c r="T428" s="411"/>
      <c r="U428" s="411"/>
      <c r="V428" s="411"/>
      <c r="W428" s="495"/>
    </row>
    <row r="429" spans="1:23" s="304" customFormat="1">
      <c r="A429" s="409"/>
      <c r="B429" s="411"/>
      <c r="C429" s="411"/>
      <c r="D429" s="410"/>
      <c r="E429" s="411"/>
      <c r="F429" s="409"/>
      <c r="G429" s="412"/>
      <c r="H429" s="411"/>
      <c r="I429" s="411"/>
      <c r="J429" s="411"/>
      <c r="K429" s="411"/>
      <c r="L429" s="413"/>
      <c r="M429" s="409"/>
      <c r="N429" s="409"/>
      <c r="O429" s="409"/>
      <c r="P429" s="411"/>
      <c r="Q429" s="411"/>
      <c r="R429" s="411"/>
      <c r="S429" s="411"/>
      <c r="T429" s="411"/>
      <c r="U429" s="411"/>
      <c r="V429" s="411"/>
      <c r="W429" s="495"/>
    </row>
    <row r="430" spans="1:23" s="304" customFormat="1">
      <c r="A430" s="409"/>
      <c r="B430" s="411"/>
      <c r="C430" s="411"/>
      <c r="D430" s="410"/>
      <c r="E430" s="411"/>
      <c r="F430" s="409"/>
      <c r="G430" s="412"/>
      <c r="H430" s="411"/>
      <c r="I430" s="411"/>
      <c r="J430" s="411"/>
      <c r="K430" s="411"/>
      <c r="L430" s="413"/>
      <c r="M430" s="409"/>
      <c r="N430" s="409"/>
      <c r="O430" s="409"/>
      <c r="P430" s="411"/>
      <c r="Q430" s="411"/>
      <c r="R430" s="411"/>
      <c r="S430" s="411"/>
      <c r="T430" s="411"/>
      <c r="U430" s="411"/>
      <c r="V430" s="411"/>
      <c r="W430" s="495"/>
    </row>
    <row r="431" spans="1:23" s="304" customFormat="1">
      <c r="A431" s="409"/>
      <c r="B431" s="411"/>
      <c r="C431" s="411"/>
      <c r="D431" s="410"/>
      <c r="E431" s="411"/>
      <c r="F431" s="409"/>
      <c r="G431" s="412"/>
      <c r="H431" s="411"/>
      <c r="I431" s="411"/>
      <c r="J431" s="411"/>
      <c r="K431" s="411"/>
      <c r="L431" s="413"/>
      <c r="M431" s="409"/>
      <c r="N431" s="409"/>
      <c r="O431" s="409"/>
      <c r="P431" s="411"/>
      <c r="Q431" s="411"/>
      <c r="R431" s="411"/>
      <c r="S431" s="411"/>
      <c r="T431" s="411"/>
      <c r="U431" s="411"/>
      <c r="V431" s="411"/>
      <c r="W431" s="495"/>
    </row>
    <row r="432" spans="1:23">
      <c r="A432" s="353" t="s">
        <v>2757</v>
      </c>
      <c r="B432" s="353" t="s">
        <v>1732</v>
      </c>
      <c r="C432" s="353" t="s">
        <v>1732</v>
      </c>
      <c r="D432" s="354">
        <v>26</v>
      </c>
      <c r="E432" s="355">
        <v>1</v>
      </c>
      <c r="F432" s="353" t="s">
        <v>135</v>
      </c>
      <c r="G432" s="356" t="s">
        <v>2070</v>
      </c>
      <c r="H432" s="355" t="s">
        <v>795</v>
      </c>
      <c r="I432" s="355" t="s">
        <v>795</v>
      </c>
      <c r="J432" s="355" t="s">
        <v>304</v>
      </c>
      <c r="K432" s="355" t="s">
        <v>304</v>
      </c>
      <c r="L432" s="357" t="str">
        <f>IF(M432&lt;&gt;"Null",CONCATENATE("*26",RIGHT(M432,3)),"NULL")</f>
        <v>NULL</v>
      </c>
      <c r="M432" s="353" t="s">
        <v>795</v>
      </c>
      <c r="N432" s="353" t="s">
        <v>2008</v>
      </c>
      <c r="O432" s="353" t="s">
        <v>2757</v>
      </c>
      <c r="W432" s="495" t="str">
        <f t="shared" si="35"/>
        <v xml:space="preserve">   cnDatabase.Execute "IF EXISTS (SELECT *FROM GeneralMaster WHERE Code='*26001' OR Name='Profit &amp; Loss') Print 'Exist' ELSE Insert Into GeneralMaster VALUES ('*26001','Profit &amp; Loss','Profit &amp; Loss','26','1','000001',GetDate(),'NULL',NULL,'N','N','NULL')</v>
      </c>
    </row>
    <row r="433" spans="1:23">
      <c r="A433" s="353" t="s">
        <v>2758</v>
      </c>
      <c r="B433" s="353" t="s">
        <v>1735</v>
      </c>
      <c r="C433" s="353" t="s">
        <v>1735</v>
      </c>
      <c r="D433" s="354">
        <v>26</v>
      </c>
      <c r="E433" s="355">
        <v>1</v>
      </c>
      <c r="F433" s="353" t="s">
        <v>135</v>
      </c>
      <c r="G433" s="356" t="s">
        <v>2070</v>
      </c>
      <c r="H433" s="355" t="s">
        <v>795</v>
      </c>
      <c r="I433" s="355" t="s">
        <v>795</v>
      </c>
      <c r="J433" s="355" t="s">
        <v>304</v>
      </c>
      <c r="K433" s="355" t="s">
        <v>304</v>
      </c>
      <c r="L433" s="357" t="str">
        <f t="shared" ref="L433:L465" si="43">IF(M433&lt;&gt;"Null",CONCATENATE("*26",RIGHT(M433,3)),"NULL")</f>
        <v>NULL</v>
      </c>
      <c r="M433" s="353" t="s">
        <v>795</v>
      </c>
      <c r="N433" s="353" t="s">
        <v>2010</v>
      </c>
      <c r="O433" s="353" t="s">
        <v>2758</v>
      </c>
      <c r="W433" s="495" t="str">
        <f t="shared" si="35"/>
        <v xml:space="preserve">   cnDatabase.Execute "IF EXISTS (SELECT *FROM GeneralMaster WHERE Code='*26002' OR Name='Revenue Accounts') Print 'Exist' ELSE Insert Into GeneralMaster VALUES ('*26002','Revenue Accounts','Revenue Accounts','26','1','000001',GetDate(),'NULL',NULL,'N','N','NULL')</v>
      </c>
    </row>
    <row r="434" spans="1:23">
      <c r="A434" s="353" t="s">
        <v>2759</v>
      </c>
      <c r="B434" s="353" t="s">
        <v>1738</v>
      </c>
      <c r="C434" s="353" t="s">
        <v>1738</v>
      </c>
      <c r="D434" s="354">
        <v>26</v>
      </c>
      <c r="E434" s="355">
        <v>0</v>
      </c>
      <c r="F434" s="353" t="s">
        <v>135</v>
      </c>
      <c r="G434" s="356" t="s">
        <v>2070</v>
      </c>
      <c r="H434" s="355" t="s">
        <v>795</v>
      </c>
      <c r="I434" s="355" t="s">
        <v>795</v>
      </c>
      <c r="J434" s="355" t="s">
        <v>304</v>
      </c>
      <c r="K434" s="355" t="s">
        <v>304</v>
      </c>
      <c r="L434" s="357" t="str">
        <f t="shared" si="43"/>
        <v>*26008</v>
      </c>
      <c r="M434" s="353" t="s">
        <v>2016</v>
      </c>
      <c r="N434" s="353" t="s">
        <v>2012</v>
      </c>
      <c r="O434" s="353" t="s">
        <v>2759</v>
      </c>
      <c r="W434" s="495" t="str">
        <f t="shared" si="35"/>
        <v xml:space="preserve">   cnDatabase.Execute "IF EXISTS (SELECT *FROM GeneralMaster WHERE Code='*26003' OR Name='Stock-in-hand') Print 'Exist' ELSE Insert Into GeneralMaster VALUES ('*26003','Stock-in-hand','Stock-in-hand','26','0','000001',GetDate(),'NULL',NULL,'N','N','*26008')</v>
      </c>
    </row>
    <row r="435" spans="1:23">
      <c r="A435" s="353" t="s">
        <v>2760</v>
      </c>
      <c r="B435" s="353" t="s">
        <v>1716</v>
      </c>
      <c r="C435" s="353" t="s">
        <v>1716</v>
      </c>
      <c r="D435" s="354">
        <v>26</v>
      </c>
      <c r="E435" s="355">
        <v>0</v>
      </c>
      <c r="F435" s="353" t="s">
        <v>135</v>
      </c>
      <c r="G435" s="356" t="s">
        <v>2070</v>
      </c>
      <c r="H435" s="355" t="s">
        <v>795</v>
      </c>
      <c r="I435" s="355" t="s">
        <v>795</v>
      </c>
      <c r="J435" s="355" t="s">
        <v>304</v>
      </c>
      <c r="K435" s="355" t="s">
        <v>304</v>
      </c>
      <c r="L435" s="357" t="str">
        <f t="shared" si="43"/>
        <v>*26008</v>
      </c>
      <c r="M435" s="353" t="s">
        <v>2016</v>
      </c>
      <c r="N435" s="353" t="s">
        <v>2013</v>
      </c>
      <c r="O435" s="353" t="s">
        <v>2760</v>
      </c>
      <c r="W435" s="495" t="str">
        <f t="shared" si="35"/>
        <v xml:space="preserve">   cnDatabase.Execute "IF EXISTS (SELECT *FROM GeneralMaster WHERE Code='*26004' OR Name='Bank Accounts') Print 'Exist' ELSE Insert Into GeneralMaster VALUES ('*26004','Bank Accounts','Bank Accounts','26','0','000001',GetDate(),'NULL',NULL,'N','N','*26008')</v>
      </c>
    </row>
    <row r="436" spans="1:23">
      <c r="A436" s="353" t="s">
        <v>2761</v>
      </c>
      <c r="B436" s="353" t="s">
        <v>1717</v>
      </c>
      <c r="C436" s="353" t="s">
        <v>1717</v>
      </c>
      <c r="D436" s="354">
        <v>26</v>
      </c>
      <c r="E436" s="355">
        <v>0</v>
      </c>
      <c r="F436" s="353" t="s">
        <v>135</v>
      </c>
      <c r="G436" s="356" t="s">
        <v>2070</v>
      </c>
      <c r="H436" s="355" t="s">
        <v>795</v>
      </c>
      <c r="I436" s="355" t="s">
        <v>795</v>
      </c>
      <c r="J436" s="355" t="s">
        <v>304</v>
      </c>
      <c r="K436" s="355" t="s">
        <v>304</v>
      </c>
      <c r="L436" s="357" t="str">
        <f t="shared" si="43"/>
        <v>*26022</v>
      </c>
      <c r="M436" s="353" t="s">
        <v>2029</v>
      </c>
      <c r="N436" s="353" t="s">
        <v>2014</v>
      </c>
      <c r="O436" s="353" t="s">
        <v>2761</v>
      </c>
      <c r="W436" s="495" t="str">
        <f t="shared" si="35"/>
        <v xml:space="preserve">   cnDatabase.Execute "IF EXISTS (SELECT *FROM GeneralMaster WHERE Code='*26005' OR Name='Bank O/D Account') Print 'Exist' ELSE Insert Into GeneralMaster VALUES ('*26005','Bank O/D Account','Bank O/D Account','26','0','000001',GetDate(),'NULL',NULL,'N','N','*26022')</v>
      </c>
    </row>
    <row r="437" spans="1:23">
      <c r="A437" s="353" t="s">
        <v>2762</v>
      </c>
      <c r="B437" s="353" t="s">
        <v>1718</v>
      </c>
      <c r="C437" s="353" t="s">
        <v>1718</v>
      </c>
      <c r="D437" s="354">
        <v>26</v>
      </c>
      <c r="E437" s="355">
        <v>1</v>
      </c>
      <c r="F437" s="353" t="s">
        <v>135</v>
      </c>
      <c r="G437" s="356" t="s">
        <v>2070</v>
      </c>
      <c r="H437" s="355" t="s">
        <v>795</v>
      </c>
      <c r="I437" s="355" t="s">
        <v>795</v>
      </c>
      <c r="J437" s="355" t="s">
        <v>304</v>
      </c>
      <c r="K437" s="355" t="s">
        <v>304</v>
      </c>
      <c r="L437" s="357" t="str">
        <f t="shared" si="43"/>
        <v>NULL</v>
      </c>
      <c r="M437" s="353" t="s">
        <v>795</v>
      </c>
      <c r="N437" s="353" t="s">
        <v>2015</v>
      </c>
      <c r="O437" s="353" t="s">
        <v>2762</v>
      </c>
      <c r="W437" s="495" t="str">
        <f t="shared" si="35"/>
        <v xml:space="preserve">   cnDatabase.Execute "IF EXISTS (SELECT *FROM GeneralMaster WHERE Code='*26006' OR Name='Capital Account') Print 'Exist' ELSE Insert Into GeneralMaster VALUES ('*26006','Capital Account','Capital Account','26','1','000001',GetDate(),'NULL',NULL,'N','N','NULL')</v>
      </c>
    </row>
    <row r="438" spans="1:23">
      <c r="A438" s="353" t="s">
        <v>2763</v>
      </c>
      <c r="B438" s="353" t="s">
        <v>1719</v>
      </c>
      <c r="C438" s="353" t="s">
        <v>1719</v>
      </c>
      <c r="D438" s="354">
        <v>26</v>
      </c>
      <c r="E438" s="355">
        <v>0</v>
      </c>
      <c r="F438" s="353" t="s">
        <v>135</v>
      </c>
      <c r="G438" s="356" t="s">
        <v>2070</v>
      </c>
      <c r="H438" s="355" t="s">
        <v>795</v>
      </c>
      <c r="I438" s="355" t="s">
        <v>795</v>
      </c>
      <c r="J438" s="355" t="s">
        <v>304</v>
      </c>
      <c r="K438" s="355" t="s">
        <v>304</v>
      </c>
      <c r="L438" s="357" t="str">
        <f t="shared" si="43"/>
        <v>*26008</v>
      </c>
      <c r="M438" s="353" t="s">
        <v>2016</v>
      </c>
      <c r="N438" s="353" t="s">
        <v>2009</v>
      </c>
      <c r="O438" s="353" t="s">
        <v>2763</v>
      </c>
      <c r="W438" s="495" t="str">
        <f t="shared" si="35"/>
        <v xml:space="preserve">   cnDatabase.Execute "IF EXISTS (SELECT *FROM GeneralMaster WHERE Code='*26007' OR Name='Cash-in-hand') Print 'Exist' ELSE Insert Into GeneralMaster VALUES ('*26007','Cash-in-hand','Cash-in-hand','26','0','000001',GetDate(),'NULL',NULL,'N','N','*26008')</v>
      </c>
    </row>
    <row r="439" spans="1:23">
      <c r="A439" s="353" t="s">
        <v>2764</v>
      </c>
      <c r="B439" s="353" t="s">
        <v>1720</v>
      </c>
      <c r="C439" s="353" t="s">
        <v>1720</v>
      </c>
      <c r="D439" s="354">
        <v>26</v>
      </c>
      <c r="E439" s="355">
        <v>1</v>
      </c>
      <c r="F439" s="353" t="s">
        <v>135</v>
      </c>
      <c r="G439" s="356" t="s">
        <v>2070</v>
      </c>
      <c r="H439" s="355" t="s">
        <v>795</v>
      </c>
      <c r="I439" s="355" t="s">
        <v>795</v>
      </c>
      <c r="J439" s="355" t="s">
        <v>304</v>
      </c>
      <c r="K439" s="355" t="s">
        <v>304</v>
      </c>
      <c r="L439" s="357" t="str">
        <f t="shared" si="43"/>
        <v>NULL</v>
      </c>
      <c r="M439" s="353" t="s">
        <v>795</v>
      </c>
      <c r="N439" s="353" t="s">
        <v>2016</v>
      </c>
      <c r="O439" s="353" t="s">
        <v>2764</v>
      </c>
      <c r="W439" s="495" t="str">
        <f t="shared" si="35"/>
        <v xml:space="preserve">   cnDatabase.Execute "IF EXISTS (SELECT *FROM GeneralMaster WHERE Code='*26008' OR Name='Current Assets') Print 'Exist' ELSE Insert Into GeneralMaster VALUES ('*26008','Current Assets','Current Assets','26','1','000001',GetDate(),'NULL',NULL,'N','N','NULL')</v>
      </c>
    </row>
    <row r="440" spans="1:23">
      <c r="A440" s="353" t="s">
        <v>2765</v>
      </c>
      <c r="B440" s="353" t="s">
        <v>1721</v>
      </c>
      <c r="C440" s="353" t="s">
        <v>1721</v>
      </c>
      <c r="D440" s="354">
        <v>26</v>
      </c>
      <c r="E440" s="355">
        <v>1</v>
      </c>
      <c r="F440" s="353" t="s">
        <v>135</v>
      </c>
      <c r="G440" s="356" t="s">
        <v>2070</v>
      </c>
      <c r="H440" s="355" t="s">
        <v>795</v>
      </c>
      <c r="I440" s="355" t="s">
        <v>795</v>
      </c>
      <c r="J440" s="355" t="s">
        <v>304</v>
      </c>
      <c r="K440" s="355" t="s">
        <v>304</v>
      </c>
      <c r="L440" s="357" t="str">
        <f t="shared" si="43"/>
        <v>NULL</v>
      </c>
      <c r="M440" s="353" t="s">
        <v>795</v>
      </c>
      <c r="N440" s="353" t="s">
        <v>2017</v>
      </c>
      <c r="O440" s="353" t="s">
        <v>2765</v>
      </c>
      <c r="W440" s="495" t="str">
        <f t="shared" si="35"/>
        <v xml:space="preserve">   cnDatabase.Execute "IF EXISTS (SELECT *FROM GeneralMaster WHERE Code='*26009' OR Name='Current Liabilities') Print 'Exist' ELSE Insert Into GeneralMaster VALUES ('*26009','Current Liabilities','Current Liabilities','26','1','000001',GetDate(),'NULL',NULL,'N','N','NULL')</v>
      </c>
    </row>
    <row r="441" spans="1:23">
      <c r="A441" s="353" t="s">
        <v>2766</v>
      </c>
      <c r="B441" s="353" t="s">
        <v>2087</v>
      </c>
      <c r="C441" s="353" t="s">
        <v>2087</v>
      </c>
      <c r="D441" s="354">
        <v>26</v>
      </c>
      <c r="E441" s="355">
        <v>0</v>
      </c>
      <c r="F441" s="353" t="s">
        <v>135</v>
      </c>
      <c r="G441" s="356" t="s">
        <v>2070</v>
      </c>
      <c r="H441" s="355" t="s">
        <v>795</v>
      </c>
      <c r="I441" s="355" t="s">
        <v>795</v>
      </c>
      <c r="J441" s="355" t="s">
        <v>304</v>
      </c>
      <c r="K441" s="355" t="s">
        <v>304</v>
      </c>
      <c r="L441" s="357" t="str">
        <f t="shared" si="43"/>
        <v>*26016</v>
      </c>
      <c r="M441" s="353" t="s">
        <v>2023</v>
      </c>
      <c r="N441" s="353" t="s">
        <v>2018</v>
      </c>
      <c r="O441" s="353" t="s">
        <v>2766</v>
      </c>
      <c r="W441" s="495" t="str">
        <f t="shared" si="35"/>
        <v xml:space="preserve">   cnDatabase.Execute "IF EXISTS (SELECT *FROM GeneralMaster WHERE Code='*26010' OR Name='Depreciation Res On Machine') Print 'Exist' ELSE Insert Into GeneralMaster VALUES ('*26010','Depreciation Res On Machine','Depreciation Res On Machine','26','0','000001',GetDate(),'NULL',NULL,'N','N','*26016')</v>
      </c>
    </row>
    <row r="442" spans="1:23">
      <c r="A442" s="353" t="s">
        <v>2767</v>
      </c>
      <c r="B442" s="353" t="s">
        <v>1722</v>
      </c>
      <c r="C442" s="353" t="s">
        <v>1722</v>
      </c>
      <c r="D442" s="354">
        <v>26</v>
      </c>
      <c r="E442" s="355">
        <v>0</v>
      </c>
      <c r="F442" s="353" t="s">
        <v>135</v>
      </c>
      <c r="G442" s="356" t="s">
        <v>2070</v>
      </c>
      <c r="H442" s="355" t="s">
        <v>795</v>
      </c>
      <c r="I442" s="355" t="s">
        <v>795</v>
      </c>
      <c r="J442" s="355" t="s">
        <v>304</v>
      </c>
      <c r="K442" s="355" t="s">
        <v>304</v>
      </c>
      <c r="L442" s="357" t="str">
        <f t="shared" si="43"/>
        <v>*26009</v>
      </c>
      <c r="M442" s="353" t="s">
        <v>2017</v>
      </c>
      <c r="N442" s="353" t="s">
        <v>2011</v>
      </c>
      <c r="O442" s="353" t="s">
        <v>2767</v>
      </c>
      <c r="W442" s="495" t="str">
        <f t="shared" si="35"/>
        <v xml:space="preserve">   cnDatabase.Execute "IF EXISTS (SELECT *FROM GeneralMaster WHERE Code='*26011' OR Name='Duties &amp; Taxes') Print 'Exist' ELSE Insert Into GeneralMaster VALUES ('*26011','Duties &amp; Taxes','Duties &amp; Taxes','26','0','000001',GetDate(),'NULL',NULL,'N','N','*26009')</v>
      </c>
    </row>
    <row r="443" spans="1:23">
      <c r="A443" s="353" t="s">
        <v>2768</v>
      </c>
      <c r="B443" s="353" t="s">
        <v>1723</v>
      </c>
      <c r="C443" s="353" t="s">
        <v>1723</v>
      </c>
      <c r="D443" s="354">
        <v>26</v>
      </c>
      <c r="E443" s="355">
        <v>0</v>
      </c>
      <c r="F443" s="353" t="s">
        <v>135</v>
      </c>
      <c r="G443" s="356" t="s">
        <v>2070</v>
      </c>
      <c r="H443" s="355" t="s">
        <v>795</v>
      </c>
      <c r="I443" s="355" t="s">
        <v>795</v>
      </c>
      <c r="J443" s="355" t="s">
        <v>304</v>
      </c>
      <c r="K443" s="355" t="s">
        <v>304</v>
      </c>
      <c r="L443" s="357" t="str">
        <f t="shared" si="43"/>
        <v>*26002</v>
      </c>
      <c r="M443" s="353" t="s">
        <v>2010</v>
      </c>
      <c r="N443" s="353" t="s">
        <v>2019</v>
      </c>
      <c r="O443" s="353" t="s">
        <v>2768</v>
      </c>
      <c r="W443" s="495" t="str">
        <f t="shared" si="35"/>
        <v xml:space="preserve">   cnDatabase.Execute "IF EXISTS (SELECT *FROM GeneralMaster WHERE Code='*26012' OR Name='Expenses (Direct/Mfg.)') Print 'Exist' ELSE Insert Into GeneralMaster VALUES ('*26012','Expenses (Direct/Mfg.)','Expenses (Direct/Mfg.)','26','0','000001',GetDate(),'NULL',NULL,'N','N','*26002')</v>
      </c>
    </row>
    <row r="444" spans="1:23">
      <c r="A444" s="353" t="s">
        <v>2769</v>
      </c>
      <c r="B444" s="353" t="s">
        <v>1724</v>
      </c>
      <c r="C444" s="353" t="s">
        <v>1724</v>
      </c>
      <c r="D444" s="354">
        <v>26</v>
      </c>
      <c r="E444" s="355">
        <v>0</v>
      </c>
      <c r="F444" s="353" t="s">
        <v>135</v>
      </c>
      <c r="G444" s="356" t="s">
        <v>2070</v>
      </c>
      <c r="H444" s="355" t="s">
        <v>795</v>
      </c>
      <c r="I444" s="355" t="s">
        <v>795</v>
      </c>
      <c r="J444" s="355" t="s">
        <v>304</v>
      </c>
      <c r="K444" s="355" t="s">
        <v>304</v>
      </c>
      <c r="L444" s="357" t="str">
        <f t="shared" si="43"/>
        <v>*26002</v>
      </c>
      <c r="M444" s="353" t="s">
        <v>2010</v>
      </c>
      <c r="N444" s="353" t="s">
        <v>2020</v>
      </c>
      <c r="O444" s="353" t="s">
        <v>2769</v>
      </c>
      <c r="W444" s="495" t="str">
        <f t="shared" si="35"/>
        <v xml:space="preserve">   cnDatabase.Execute "IF EXISTS (SELECT *FROM GeneralMaster WHERE Code='*26013' OR Name='Expenses (Indirect/Admn.)') Print 'Exist' ELSE Insert Into GeneralMaster VALUES ('*26013','Expenses (Indirect/Admn.)','Expenses (Indirect/Admn.)','26','0','000001',GetDate(),'NULL',NULL,'N','N','*26002')</v>
      </c>
    </row>
    <row r="445" spans="1:23">
      <c r="A445" s="353" t="s">
        <v>2770</v>
      </c>
      <c r="B445" s="353" t="s">
        <v>2088</v>
      </c>
      <c r="C445" s="353" t="s">
        <v>2088</v>
      </c>
      <c r="D445" s="354">
        <v>26</v>
      </c>
      <c r="E445" s="355">
        <v>0</v>
      </c>
      <c r="F445" s="353" t="s">
        <v>135</v>
      </c>
      <c r="G445" s="356" t="s">
        <v>2070</v>
      </c>
      <c r="H445" s="355" t="s">
        <v>795</v>
      </c>
      <c r="I445" s="355" t="s">
        <v>795</v>
      </c>
      <c r="J445" s="355" t="s">
        <v>304</v>
      </c>
      <c r="K445" s="355" t="s">
        <v>304</v>
      </c>
      <c r="L445" s="357" t="str">
        <f t="shared" si="43"/>
        <v>*26030</v>
      </c>
      <c r="M445" s="353" t="s">
        <v>2037</v>
      </c>
      <c r="N445" s="353" t="s">
        <v>2021</v>
      </c>
      <c r="O445" s="353" t="s">
        <v>2770</v>
      </c>
      <c r="W445" s="495" t="str">
        <f t="shared" si="35"/>
        <v xml:space="preserve">   cnDatabase.Execute "IF EXISTS (SELECT *FROM GeneralMaster WHERE Code='*26014' OR Name='File-Sundry Creditors') Print 'Exist' ELSE Insert Into GeneralMaster VALUES ('*26014','File-Sundry Creditors','File-Sundry Creditors','26','0','000001',GetDate(),'NULL',NULL,'N','N','*26030')</v>
      </c>
    </row>
    <row r="446" spans="1:23">
      <c r="A446" s="353" t="s">
        <v>2771</v>
      </c>
      <c r="B446" s="353" t="s">
        <v>2089</v>
      </c>
      <c r="C446" s="353" t="s">
        <v>2089</v>
      </c>
      <c r="D446" s="354">
        <v>26</v>
      </c>
      <c r="E446" s="355">
        <v>0</v>
      </c>
      <c r="F446" s="353" t="s">
        <v>135</v>
      </c>
      <c r="G446" s="356" t="s">
        <v>2070</v>
      </c>
      <c r="H446" s="355" t="s">
        <v>795</v>
      </c>
      <c r="I446" s="355" t="s">
        <v>795</v>
      </c>
      <c r="J446" s="355" t="s">
        <v>304</v>
      </c>
      <c r="K446" s="355" t="s">
        <v>304</v>
      </c>
      <c r="L446" s="357" t="str">
        <f t="shared" si="43"/>
        <v>*26031</v>
      </c>
      <c r="M446" s="353" t="s">
        <v>2038</v>
      </c>
      <c r="N446" s="353" t="s">
        <v>2022</v>
      </c>
      <c r="O446" s="353" t="s">
        <v>2771</v>
      </c>
      <c r="W446" s="495" t="str">
        <f t="shared" si="35"/>
        <v xml:space="preserve">   cnDatabase.Execute "IF EXISTS (SELECT *FROM GeneralMaster WHERE Code='*26015' OR Name='File-Sundry Debtors') Print 'Exist' ELSE Insert Into GeneralMaster VALUES ('*26015','File-Sundry Debtors','File-Sundry Debtors','26','0','000001',GetDate(),'NULL',NULL,'N','N','*26031')</v>
      </c>
    </row>
    <row r="447" spans="1:23">
      <c r="A447" s="353" t="s">
        <v>2772</v>
      </c>
      <c r="B447" s="353" t="s">
        <v>1725</v>
      </c>
      <c r="C447" s="353" t="s">
        <v>1725</v>
      </c>
      <c r="D447" s="354">
        <v>26</v>
      </c>
      <c r="E447" s="355">
        <v>1</v>
      </c>
      <c r="F447" s="353" t="s">
        <v>135</v>
      </c>
      <c r="G447" s="356" t="s">
        <v>2070</v>
      </c>
      <c r="H447" s="355" t="s">
        <v>795</v>
      </c>
      <c r="I447" s="355" t="s">
        <v>795</v>
      </c>
      <c r="J447" s="355" t="s">
        <v>304</v>
      </c>
      <c r="K447" s="355" t="s">
        <v>304</v>
      </c>
      <c r="L447" s="357" t="str">
        <f t="shared" si="43"/>
        <v>NULL</v>
      </c>
      <c r="M447" s="353" t="s">
        <v>795</v>
      </c>
      <c r="N447" s="353" t="s">
        <v>2023</v>
      </c>
      <c r="O447" s="353" t="s">
        <v>2772</v>
      </c>
      <c r="W447" s="495" t="str">
        <f t="shared" si="35"/>
        <v xml:space="preserve">   cnDatabase.Execute "IF EXISTS (SELECT *FROM GeneralMaster WHERE Code='*26016' OR Name='Fixed Assets') Print 'Exist' ELSE Insert Into GeneralMaster VALUES ('*26016','Fixed Assets','Fixed Assets','26','1','000001',GetDate(),'NULL',NULL,'N','N','NULL')</v>
      </c>
    </row>
    <row r="448" spans="1:23">
      <c r="A448" s="353" t="s">
        <v>2773</v>
      </c>
      <c r="B448" s="353" t="s">
        <v>1726</v>
      </c>
      <c r="C448" s="353" t="s">
        <v>1726</v>
      </c>
      <c r="D448" s="354">
        <v>26</v>
      </c>
      <c r="E448" s="355">
        <v>0</v>
      </c>
      <c r="F448" s="353" t="s">
        <v>135</v>
      </c>
      <c r="G448" s="356" t="s">
        <v>2070</v>
      </c>
      <c r="H448" s="355" t="s">
        <v>795</v>
      </c>
      <c r="I448" s="355" t="s">
        <v>795</v>
      </c>
      <c r="J448" s="355" t="s">
        <v>304</v>
      </c>
      <c r="K448" s="355" t="s">
        <v>304</v>
      </c>
      <c r="L448" s="357" t="str">
        <f t="shared" si="43"/>
        <v>*26002</v>
      </c>
      <c r="M448" s="353" t="s">
        <v>2010</v>
      </c>
      <c r="N448" s="353" t="s">
        <v>2024</v>
      </c>
      <c r="O448" s="353" t="s">
        <v>2773</v>
      </c>
      <c r="W448" s="495" t="str">
        <f t="shared" si="35"/>
        <v xml:space="preserve">   cnDatabase.Execute "IF EXISTS (SELECT *FROM GeneralMaster WHERE Code='*26017' OR Name='Income (Direct/Opr.)') Print 'Exist' ELSE Insert Into GeneralMaster VALUES ('*26017','Income (Direct/Opr.)','Income (Direct/Opr.)','26','0','000001',GetDate(),'NULL',NULL,'N','N','*26002')</v>
      </c>
    </row>
    <row r="449" spans="1:23">
      <c r="A449" s="353" t="s">
        <v>2774</v>
      </c>
      <c r="B449" s="353" t="s">
        <v>1727</v>
      </c>
      <c r="C449" s="353" t="s">
        <v>1727</v>
      </c>
      <c r="D449" s="354">
        <v>26</v>
      </c>
      <c r="E449" s="355">
        <v>0</v>
      </c>
      <c r="F449" s="353" t="s">
        <v>135</v>
      </c>
      <c r="G449" s="356" t="s">
        <v>2070</v>
      </c>
      <c r="H449" s="355" t="s">
        <v>795</v>
      </c>
      <c r="I449" s="355" t="s">
        <v>795</v>
      </c>
      <c r="J449" s="355" t="s">
        <v>304</v>
      </c>
      <c r="K449" s="355" t="s">
        <v>304</v>
      </c>
      <c r="L449" s="357" t="str">
        <f t="shared" si="43"/>
        <v>*26002</v>
      </c>
      <c r="M449" s="353" t="s">
        <v>2010</v>
      </c>
      <c r="N449" s="353" t="s">
        <v>2025</v>
      </c>
      <c r="O449" s="353" t="s">
        <v>2774</v>
      </c>
      <c r="W449" s="495" t="str">
        <f t="shared" ref="W449:W513" si="44">CONCATENATE(W$1,W$2,"'",A449,"' OR Name='",B449,"') Print 'Exist' ELSE ",W$3,"'",A449,"','",B449,"','",C449,"','",D449,"','",E449,"','",F449,"',",G449,",'",H449,"',",I449,",'",J449,"','",K449,"','",L449,"')")</f>
        <v xml:space="preserve">   cnDatabase.Execute "IF EXISTS (SELECT *FROM GeneralMaster WHERE Code='*26018' OR Name='Income (Indirect)') Print 'Exist' ELSE Insert Into GeneralMaster VALUES ('*26018','Income (Indirect)','Income (Indirect)','26','0','000001',GetDate(),'NULL',NULL,'N','N','*26002')</v>
      </c>
    </row>
    <row r="450" spans="1:23">
      <c r="A450" s="353" t="s">
        <v>2775</v>
      </c>
      <c r="B450" s="353" t="s">
        <v>2090</v>
      </c>
      <c r="C450" s="353" t="s">
        <v>2090</v>
      </c>
      <c r="D450" s="354">
        <v>26</v>
      </c>
      <c r="E450" s="355">
        <v>0</v>
      </c>
      <c r="F450" s="353" t="s">
        <v>135</v>
      </c>
      <c r="G450" s="356" t="s">
        <v>2070</v>
      </c>
      <c r="H450" s="355" t="s">
        <v>795</v>
      </c>
      <c r="I450" s="355" t="s">
        <v>795</v>
      </c>
      <c r="J450" s="355" t="s">
        <v>304</v>
      </c>
      <c r="K450" s="355" t="s">
        <v>304</v>
      </c>
      <c r="L450" s="357" t="str">
        <f t="shared" si="43"/>
        <v>*26021</v>
      </c>
      <c r="M450" s="353" t="s">
        <v>2028</v>
      </c>
      <c r="N450" s="353" t="s">
        <v>2026</v>
      </c>
      <c r="O450" s="353" t="s">
        <v>2775</v>
      </c>
      <c r="W450" s="495" t="str">
        <f t="shared" si="44"/>
        <v xml:space="preserve">   cnDatabase.Execute "IF EXISTS (SELECT *FROM GeneralMaster WHERE Code='*26019' OR Name='Income Tax Advance') Print 'Exist' ELSE Insert Into GeneralMaster VALUES ('*26019','Income Tax Advance','Income Tax Advance','26','0','000001',GetDate(),'NULL',NULL,'N','N','*26021')</v>
      </c>
    </row>
    <row r="451" spans="1:23">
      <c r="A451" s="353" t="s">
        <v>2776</v>
      </c>
      <c r="B451" s="353" t="s">
        <v>1728</v>
      </c>
      <c r="C451" s="353" t="s">
        <v>1728</v>
      </c>
      <c r="D451" s="354">
        <v>26</v>
      </c>
      <c r="E451" s="355">
        <v>1</v>
      </c>
      <c r="F451" s="353" t="s">
        <v>135</v>
      </c>
      <c r="G451" s="356" t="s">
        <v>2070</v>
      </c>
      <c r="H451" s="355" t="s">
        <v>795</v>
      </c>
      <c r="I451" s="355" t="s">
        <v>795</v>
      </c>
      <c r="J451" s="355" t="s">
        <v>304</v>
      </c>
      <c r="K451" s="355" t="s">
        <v>304</v>
      </c>
      <c r="L451" s="357" t="str">
        <f t="shared" si="43"/>
        <v>NULL</v>
      </c>
      <c r="M451" s="353" t="s">
        <v>795</v>
      </c>
      <c r="N451" s="353" t="s">
        <v>2027</v>
      </c>
      <c r="O451" s="353" t="s">
        <v>2776</v>
      </c>
      <c r="W451" s="495" t="str">
        <f t="shared" si="44"/>
        <v xml:space="preserve">   cnDatabase.Execute "IF EXISTS (SELECT *FROM GeneralMaster WHERE Code='*26020' OR Name='Investments') Print 'Exist' ELSE Insert Into GeneralMaster VALUES ('*26020','Investments','Investments','26','1','000001',GetDate(),'NULL',NULL,'N','N','NULL')</v>
      </c>
    </row>
    <row r="452" spans="1:23">
      <c r="A452" s="353" t="s">
        <v>2777</v>
      </c>
      <c r="B452" s="353" t="s">
        <v>1729</v>
      </c>
      <c r="C452" s="353" t="s">
        <v>1729</v>
      </c>
      <c r="D452" s="354">
        <v>26</v>
      </c>
      <c r="E452" s="355">
        <v>0</v>
      </c>
      <c r="F452" s="353" t="s">
        <v>135</v>
      </c>
      <c r="G452" s="356" t="s">
        <v>2070</v>
      </c>
      <c r="H452" s="355" t="s">
        <v>795</v>
      </c>
      <c r="I452" s="355" t="s">
        <v>795</v>
      </c>
      <c r="J452" s="355" t="s">
        <v>304</v>
      </c>
      <c r="K452" s="355" t="s">
        <v>304</v>
      </c>
      <c r="L452" s="357" t="str">
        <f t="shared" si="43"/>
        <v>*26008</v>
      </c>
      <c r="M452" s="353" t="s">
        <v>2016</v>
      </c>
      <c r="N452" s="353" t="s">
        <v>2028</v>
      </c>
      <c r="O452" s="353" t="s">
        <v>2777</v>
      </c>
      <c r="W452" s="495" t="str">
        <f t="shared" si="44"/>
        <v xml:space="preserve">   cnDatabase.Execute "IF EXISTS (SELECT *FROM GeneralMaster WHERE Code='*26021' OR Name='Loans &amp; Advances (Asset)') Print 'Exist' ELSE Insert Into GeneralMaster VALUES ('*26021','Loans &amp; Advances (Asset)','Loans &amp; Advances (Asset)','26','0','000001',GetDate(),'NULL',NULL,'N','N','*26008')</v>
      </c>
    </row>
    <row r="453" spans="1:23">
      <c r="A453" s="353" t="s">
        <v>2778</v>
      </c>
      <c r="B453" s="353" t="s">
        <v>1730</v>
      </c>
      <c r="C453" s="353" t="s">
        <v>1730</v>
      </c>
      <c r="D453" s="354">
        <v>26</v>
      </c>
      <c r="E453" s="355">
        <v>1</v>
      </c>
      <c r="F453" s="353" t="s">
        <v>135</v>
      </c>
      <c r="G453" s="356" t="s">
        <v>2070</v>
      </c>
      <c r="H453" s="355" t="s">
        <v>795</v>
      </c>
      <c r="I453" s="355" t="s">
        <v>795</v>
      </c>
      <c r="J453" s="355" t="s">
        <v>304</v>
      </c>
      <c r="K453" s="355" t="s">
        <v>304</v>
      </c>
      <c r="L453" s="357" t="str">
        <f t="shared" si="43"/>
        <v>NULL</v>
      </c>
      <c r="M453" s="353" t="s">
        <v>795</v>
      </c>
      <c r="N453" s="353" t="s">
        <v>2029</v>
      </c>
      <c r="O453" s="353" t="s">
        <v>2778</v>
      </c>
      <c r="W453" s="495" t="str">
        <f t="shared" si="44"/>
        <v xml:space="preserve">   cnDatabase.Execute "IF EXISTS (SELECT *FROM GeneralMaster WHERE Code='*26022' OR Name='Loans (Liability)') Print 'Exist' ELSE Insert Into GeneralMaster VALUES ('*26022','Loans (Liability)','Loans (Liability)','26','1','000001',GetDate(),'NULL',NULL,'N','N','NULL')</v>
      </c>
    </row>
    <row r="454" spans="1:23">
      <c r="A454" s="353" t="s">
        <v>2779</v>
      </c>
      <c r="B454" s="353" t="s">
        <v>1731</v>
      </c>
      <c r="C454" s="353" t="s">
        <v>1731</v>
      </c>
      <c r="D454" s="354">
        <v>26</v>
      </c>
      <c r="E454" s="355">
        <v>1</v>
      </c>
      <c r="F454" s="353" t="s">
        <v>135</v>
      </c>
      <c r="G454" s="356" t="s">
        <v>2070</v>
      </c>
      <c r="H454" s="355" t="s">
        <v>795</v>
      </c>
      <c r="I454" s="355" t="s">
        <v>795</v>
      </c>
      <c r="J454" s="355" t="s">
        <v>304</v>
      </c>
      <c r="K454" s="355" t="s">
        <v>304</v>
      </c>
      <c r="L454" s="357" t="str">
        <f t="shared" si="43"/>
        <v>NULL</v>
      </c>
      <c r="M454" s="353" t="s">
        <v>795</v>
      </c>
      <c r="N454" s="353" t="s">
        <v>2030</v>
      </c>
      <c r="O454" s="353" t="s">
        <v>2779</v>
      </c>
      <c r="W454" s="495" t="str">
        <f t="shared" si="44"/>
        <v xml:space="preserve">   cnDatabase.Execute "IF EXISTS (SELECT *FROM GeneralMaster WHERE Code='*26023' OR Name='Pre-Operative Expenses') Print 'Exist' ELSE Insert Into GeneralMaster VALUES ('*26023','Pre-Operative Expenses','Pre-Operative Expenses','26','1','000001',GetDate(),'NULL',NULL,'N','N','NULL')</v>
      </c>
    </row>
    <row r="455" spans="1:23">
      <c r="A455" s="353" t="s">
        <v>2780</v>
      </c>
      <c r="B455" s="353" t="s">
        <v>1733</v>
      </c>
      <c r="C455" s="353" t="s">
        <v>1733</v>
      </c>
      <c r="D455" s="354">
        <v>26</v>
      </c>
      <c r="E455" s="355">
        <v>0</v>
      </c>
      <c r="F455" s="353" t="s">
        <v>135</v>
      </c>
      <c r="G455" s="356" t="s">
        <v>2070</v>
      </c>
      <c r="H455" s="355" t="s">
        <v>795</v>
      </c>
      <c r="I455" s="355" t="s">
        <v>795</v>
      </c>
      <c r="J455" s="355" t="s">
        <v>304</v>
      </c>
      <c r="K455" s="355" t="s">
        <v>304</v>
      </c>
      <c r="L455" s="357" t="str">
        <f t="shared" si="43"/>
        <v>*26009</v>
      </c>
      <c r="M455" s="353" t="s">
        <v>2017</v>
      </c>
      <c r="N455" s="353" t="s">
        <v>2031</v>
      </c>
      <c r="O455" s="353" t="s">
        <v>2780</v>
      </c>
      <c r="W455" s="495" t="str">
        <f t="shared" si="44"/>
        <v xml:space="preserve">   cnDatabase.Execute "IF EXISTS (SELECT *FROM GeneralMaster WHERE Code='*26024' OR Name='Provisions/Expenses Payable') Print 'Exist' ELSE Insert Into GeneralMaster VALUES ('*26024','Provisions/Expenses Payable','Provisions/Expenses Payable','26','0','000001',GetDate(),'NULL',NULL,'N','N','*26009')</v>
      </c>
    </row>
    <row r="456" spans="1:23">
      <c r="A456" s="353" t="s">
        <v>2781</v>
      </c>
      <c r="B456" s="353" t="s">
        <v>64</v>
      </c>
      <c r="C456" s="353" t="s">
        <v>64</v>
      </c>
      <c r="D456" s="354">
        <v>26</v>
      </c>
      <c r="E456" s="355">
        <v>0</v>
      </c>
      <c r="F456" s="353" t="s">
        <v>135</v>
      </c>
      <c r="G456" s="356" t="s">
        <v>2070</v>
      </c>
      <c r="H456" s="355" t="s">
        <v>795</v>
      </c>
      <c r="I456" s="355" t="s">
        <v>795</v>
      </c>
      <c r="J456" s="355" t="s">
        <v>304</v>
      </c>
      <c r="K456" s="355" t="s">
        <v>304</v>
      </c>
      <c r="L456" s="357" t="str">
        <f t="shared" si="43"/>
        <v>*26002</v>
      </c>
      <c r="M456" s="353" t="s">
        <v>2010</v>
      </c>
      <c r="N456" s="353" t="s">
        <v>2032</v>
      </c>
      <c r="O456" s="353" t="s">
        <v>2781</v>
      </c>
      <c r="W456" s="495" t="str">
        <f t="shared" si="44"/>
        <v xml:space="preserve">   cnDatabase.Execute "IF EXISTS (SELECT *FROM GeneralMaster WHERE Code='*26025' OR Name='Purchase') Print 'Exist' ELSE Insert Into GeneralMaster VALUES ('*26025','Purchase','Purchase','26','0','000001',GetDate(),'NULL',NULL,'N','N','*26002')</v>
      </c>
    </row>
    <row r="457" spans="1:23">
      <c r="A457" s="353" t="s">
        <v>2782</v>
      </c>
      <c r="B457" s="353" t="s">
        <v>1734</v>
      </c>
      <c r="C457" s="353" t="s">
        <v>1734</v>
      </c>
      <c r="D457" s="354">
        <v>26</v>
      </c>
      <c r="E457" s="355">
        <v>0</v>
      </c>
      <c r="F457" s="353" t="s">
        <v>135</v>
      </c>
      <c r="G457" s="356" t="s">
        <v>2070</v>
      </c>
      <c r="H457" s="355" t="s">
        <v>795</v>
      </c>
      <c r="I457" s="355" t="s">
        <v>795</v>
      </c>
      <c r="J457" s="355" t="s">
        <v>304</v>
      </c>
      <c r="K457" s="355" t="s">
        <v>304</v>
      </c>
      <c r="L457" s="357" t="str">
        <f t="shared" si="43"/>
        <v>*26006</v>
      </c>
      <c r="M457" s="353" t="s">
        <v>2015</v>
      </c>
      <c r="N457" s="353" t="s">
        <v>2033</v>
      </c>
      <c r="O457" s="353" t="s">
        <v>2782</v>
      </c>
      <c r="W457" s="495" t="str">
        <f t="shared" si="44"/>
        <v xml:space="preserve">   cnDatabase.Execute "IF EXISTS (SELECT *FROM GeneralMaster WHERE Code='*26026' OR Name='Reserves &amp; Surplus') Print 'Exist' ELSE Insert Into GeneralMaster VALUES ('*26026','Reserves &amp; Surplus','Reserves &amp; Surplus','26','0','000001',GetDate(),'NULL',NULL,'N','N','*26006')</v>
      </c>
    </row>
    <row r="458" spans="1:23">
      <c r="A458" s="353" t="s">
        <v>2783</v>
      </c>
      <c r="B458" s="353" t="s">
        <v>65</v>
      </c>
      <c r="C458" s="353" t="s">
        <v>65</v>
      </c>
      <c r="D458" s="354">
        <v>26</v>
      </c>
      <c r="E458" s="355">
        <v>0</v>
      </c>
      <c r="F458" s="353" t="s">
        <v>135</v>
      </c>
      <c r="G458" s="356" t="s">
        <v>2070</v>
      </c>
      <c r="H458" s="355" t="s">
        <v>795</v>
      </c>
      <c r="I458" s="355" t="s">
        <v>795</v>
      </c>
      <c r="J458" s="355" t="s">
        <v>304</v>
      </c>
      <c r="K458" s="355" t="s">
        <v>304</v>
      </c>
      <c r="L458" s="357" t="str">
        <f t="shared" si="43"/>
        <v>*26002</v>
      </c>
      <c r="M458" s="353" t="s">
        <v>2010</v>
      </c>
      <c r="N458" s="353" t="s">
        <v>2034</v>
      </c>
      <c r="O458" s="353" t="s">
        <v>2783</v>
      </c>
      <c r="W458" s="495" t="str">
        <f t="shared" si="44"/>
        <v xml:space="preserve">   cnDatabase.Execute "IF EXISTS (SELECT *FROM GeneralMaster WHERE Code='*26027' OR Name='Sale') Print 'Exist' ELSE Insert Into GeneralMaster VALUES ('*26027','Sale','Sale','26','0','000001',GetDate(),'NULL',NULL,'N','N','*26002')</v>
      </c>
    </row>
    <row r="459" spans="1:23">
      <c r="A459" s="353" t="s">
        <v>2784</v>
      </c>
      <c r="B459" s="353" t="s">
        <v>1736</v>
      </c>
      <c r="C459" s="353" t="s">
        <v>1736</v>
      </c>
      <c r="D459" s="354">
        <v>26</v>
      </c>
      <c r="E459" s="355">
        <v>0</v>
      </c>
      <c r="F459" s="353" t="s">
        <v>135</v>
      </c>
      <c r="G459" s="356" t="s">
        <v>2070</v>
      </c>
      <c r="H459" s="355" t="s">
        <v>795</v>
      </c>
      <c r="I459" s="355" t="s">
        <v>795</v>
      </c>
      <c r="J459" s="355" t="s">
        <v>304</v>
      </c>
      <c r="K459" s="355" t="s">
        <v>304</v>
      </c>
      <c r="L459" s="357" t="str">
        <f t="shared" si="43"/>
        <v>*26022</v>
      </c>
      <c r="M459" s="353" t="s">
        <v>2029</v>
      </c>
      <c r="N459" s="353" t="s">
        <v>2035</v>
      </c>
      <c r="O459" s="353" t="s">
        <v>2784</v>
      </c>
      <c r="W459" s="495" t="str">
        <f t="shared" si="44"/>
        <v xml:space="preserve">   cnDatabase.Execute "IF EXISTS (SELECT *FROM GeneralMaster WHERE Code='*26028' OR Name='Secured Loans') Print 'Exist' ELSE Insert Into GeneralMaster VALUES ('*26028','Secured Loans','Secured Loans','26','0','000001',GetDate(),'NULL',NULL,'N','N','*26022')</v>
      </c>
    </row>
    <row r="460" spans="1:23">
      <c r="A460" s="353" t="s">
        <v>2785</v>
      </c>
      <c r="B460" s="353" t="s">
        <v>1737</v>
      </c>
      <c r="C460" s="353" t="s">
        <v>1737</v>
      </c>
      <c r="D460" s="354">
        <v>26</v>
      </c>
      <c r="E460" s="355">
        <v>0</v>
      </c>
      <c r="F460" s="353" t="s">
        <v>135</v>
      </c>
      <c r="G460" s="356" t="s">
        <v>2070</v>
      </c>
      <c r="H460" s="355" t="s">
        <v>795</v>
      </c>
      <c r="I460" s="355" t="s">
        <v>795</v>
      </c>
      <c r="J460" s="355" t="s">
        <v>304</v>
      </c>
      <c r="K460" s="355" t="s">
        <v>304</v>
      </c>
      <c r="L460" s="357" t="str">
        <f t="shared" si="43"/>
        <v>*26008</v>
      </c>
      <c r="M460" s="353" t="s">
        <v>2016</v>
      </c>
      <c r="N460" s="353" t="s">
        <v>2036</v>
      </c>
      <c r="O460" s="353" t="s">
        <v>2785</v>
      </c>
      <c r="W460" s="495" t="str">
        <f t="shared" si="44"/>
        <v xml:space="preserve">   cnDatabase.Execute "IF EXISTS (SELECT *FROM GeneralMaster WHERE Code='*26029' OR Name='Securities &amp; Deposits (Asset)') Print 'Exist' ELSE Insert Into GeneralMaster VALUES ('*26029','Securities &amp; Deposits (Asset)','Securities &amp; Deposits (Asset)','26','0','000001',GetDate(),'NULL',NULL,'N','N','*26008')</v>
      </c>
    </row>
    <row r="461" spans="1:23">
      <c r="A461" s="353" t="s">
        <v>2786</v>
      </c>
      <c r="B461" s="353" t="s">
        <v>1739</v>
      </c>
      <c r="C461" s="353" t="s">
        <v>1739</v>
      </c>
      <c r="D461" s="354">
        <v>26</v>
      </c>
      <c r="E461" s="355">
        <v>0</v>
      </c>
      <c r="F461" s="353" t="s">
        <v>135</v>
      </c>
      <c r="G461" s="356" t="s">
        <v>2070</v>
      </c>
      <c r="H461" s="355" t="s">
        <v>795</v>
      </c>
      <c r="I461" s="355" t="s">
        <v>795</v>
      </c>
      <c r="J461" s="355" t="s">
        <v>304</v>
      </c>
      <c r="K461" s="355" t="s">
        <v>304</v>
      </c>
      <c r="L461" s="357" t="str">
        <f t="shared" si="43"/>
        <v>*26009</v>
      </c>
      <c r="M461" s="353" t="s">
        <v>2017</v>
      </c>
      <c r="N461" s="353" t="s">
        <v>2037</v>
      </c>
      <c r="O461" s="353" t="s">
        <v>2786</v>
      </c>
      <c r="W461" s="495" t="str">
        <f t="shared" si="44"/>
        <v xml:space="preserve">   cnDatabase.Execute "IF EXISTS (SELECT *FROM GeneralMaster WHERE Code='*26030' OR Name='Sundry Creditors') Print 'Exist' ELSE Insert Into GeneralMaster VALUES ('*26030','Sundry Creditors','Sundry Creditors','26','0','000001',GetDate(),'NULL',NULL,'N','N','*26009')</v>
      </c>
    </row>
    <row r="462" spans="1:23">
      <c r="A462" s="353" t="s">
        <v>2787</v>
      </c>
      <c r="B462" s="353" t="s">
        <v>1740</v>
      </c>
      <c r="C462" s="353" t="s">
        <v>1740</v>
      </c>
      <c r="D462" s="354">
        <v>26</v>
      </c>
      <c r="E462" s="355">
        <v>0</v>
      </c>
      <c r="F462" s="353" t="s">
        <v>135</v>
      </c>
      <c r="G462" s="356" t="s">
        <v>2070</v>
      </c>
      <c r="H462" s="355" t="s">
        <v>795</v>
      </c>
      <c r="I462" s="355" t="s">
        <v>795</v>
      </c>
      <c r="J462" s="355" t="s">
        <v>304</v>
      </c>
      <c r="K462" s="355" t="s">
        <v>304</v>
      </c>
      <c r="L462" s="357" t="str">
        <f t="shared" si="43"/>
        <v>*26008</v>
      </c>
      <c r="M462" s="353" t="s">
        <v>2016</v>
      </c>
      <c r="N462" s="353" t="s">
        <v>2038</v>
      </c>
      <c r="O462" s="353" t="s">
        <v>2787</v>
      </c>
      <c r="W462" s="495" t="str">
        <f t="shared" si="44"/>
        <v xml:space="preserve">   cnDatabase.Execute "IF EXISTS (SELECT *FROM GeneralMaster WHERE Code='*26031' OR Name='Sundry Debtors') Print 'Exist' ELSE Insert Into GeneralMaster VALUES ('*26031','Sundry Debtors','Sundry Debtors','26','0','000001',GetDate(),'NULL',NULL,'N','N','*26008')</v>
      </c>
    </row>
    <row r="463" spans="1:23">
      <c r="A463" s="353" t="s">
        <v>2788</v>
      </c>
      <c r="B463" s="353" t="s">
        <v>1741</v>
      </c>
      <c r="C463" s="353" t="s">
        <v>1741</v>
      </c>
      <c r="D463" s="354">
        <v>26</v>
      </c>
      <c r="E463" s="355">
        <v>1</v>
      </c>
      <c r="F463" s="353" t="s">
        <v>135</v>
      </c>
      <c r="G463" s="356" t="s">
        <v>2070</v>
      </c>
      <c r="H463" s="355" t="s">
        <v>795</v>
      </c>
      <c r="I463" s="355" t="s">
        <v>795</v>
      </c>
      <c r="J463" s="355" t="s">
        <v>304</v>
      </c>
      <c r="K463" s="355" t="s">
        <v>304</v>
      </c>
      <c r="L463" s="357" t="str">
        <f t="shared" si="43"/>
        <v>NULL</v>
      </c>
      <c r="M463" s="353" t="s">
        <v>795</v>
      </c>
      <c r="N463" s="353" t="s">
        <v>2039</v>
      </c>
      <c r="O463" s="353" t="s">
        <v>2788</v>
      </c>
      <c r="W463" s="495" t="str">
        <f t="shared" si="44"/>
        <v xml:space="preserve">   cnDatabase.Execute "IF EXISTS (SELECT *FROM GeneralMaster WHERE Code='*26032' OR Name='Suspense Account') Print 'Exist' ELSE Insert Into GeneralMaster VALUES ('*26032','Suspense Account','Suspense Account','26','1','000001',GetDate(),'NULL',NULL,'N','N','NULL')</v>
      </c>
    </row>
    <row r="464" spans="1:23">
      <c r="A464" s="353" t="s">
        <v>2789</v>
      </c>
      <c r="B464" s="353" t="s">
        <v>1742</v>
      </c>
      <c r="C464" s="353" t="s">
        <v>1742</v>
      </c>
      <c r="D464" s="354">
        <v>26</v>
      </c>
      <c r="E464" s="355">
        <v>0</v>
      </c>
      <c r="F464" s="353" t="s">
        <v>135</v>
      </c>
      <c r="G464" s="356" t="s">
        <v>2070</v>
      </c>
      <c r="H464" s="355" t="s">
        <v>795</v>
      </c>
      <c r="I464" s="355" t="s">
        <v>795</v>
      </c>
      <c r="J464" s="355" t="s">
        <v>304</v>
      </c>
      <c r="K464" s="355" t="s">
        <v>304</v>
      </c>
      <c r="L464" s="357" t="str">
        <f t="shared" si="43"/>
        <v>*26022</v>
      </c>
      <c r="M464" s="353" t="s">
        <v>2029</v>
      </c>
      <c r="N464" s="353" t="s">
        <v>2040</v>
      </c>
      <c r="O464" s="353" t="s">
        <v>2789</v>
      </c>
      <c r="W464" s="495" t="str">
        <f t="shared" si="44"/>
        <v xml:space="preserve">   cnDatabase.Execute "IF EXISTS (SELECT *FROM GeneralMaster WHERE Code='*26033' OR Name='Unsecured Loans') Print 'Exist' ELSE Insert Into GeneralMaster VALUES ('*26033','Unsecured Loans','Unsecured Loans','26','0','000001',GetDate(),'NULL',NULL,'N','N','*26022')</v>
      </c>
    </row>
    <row r="465" spans="1:23" s="304" customFormat="1">
      <c r="A465" s="241" t="s">
        <v>3701</v>
      </c>
      <c r="B465" s="241" t="s">
        <v>3702</v>
      </c>
      <c r="C465" s="241" t="s">
        <v>3702</v>
      </c>
      <c r="D465" s="69">
        <v>23</v>
      </c>
      <c r="E465" s="355">
        <v>0</v>
      </c>
      <c r="F465" s="353" t="s">
        <v>135</v>
      </c>
      <c r="G465" s="356" t="s">
        <v>2070</v>
      </c>
      <c r="H465" s="355" t="s">
        <v>795</v>
      </c>
      <c r="I465" s="355" t="s">
        <v>795</v>
      </c>
      <c r="J465" s="355" t="s">
        <v>304</v>
      </c>
      <c r="K465" s="355" t="s">
        <v>304</v>
      </c>
      <c r="L465" s="357" t="str">
        <f t="shared" si="43"/>
        <v>NULL</v>
      </c>
      <c r="M465" s="353" t="s">
        <v>795</v>
      </c>
      <c r="N465" s="241" t="s">
        <v>3701</v>
      </c>
      <c r="O465" s="241" t="s">
        <v>3701</v>
      </c>
      <c r="W465" s="495" t="str">
        <f t="shared" si="44"/>
        <v xml:space="preserve">   cnDatabase.Execute "IF EXISTS (SELECT *FROM GeneralMaster WHERE Code='*23000' OR Name='None Color') Print 'Exist' ELSE Insert Into GeneralMaster VALUES ('*23000','None Color','None Color','23','0','000001',GetDate(),'NULL',NULL,'N','N','NULL')</v>
      </c>
    </row>
    <row r="466" spans="1:23">
      <c r="A466" s="241" t="s">
        <v>3586</v>
      </c>
      <c r="B466" s="241" t="s">
        <v>3587</v>
      </c>
      <c r="C466" s="241" t="s">
        <v>3587</v>
      </c>
      <c r="D466" s="69">
        <v>23</v>
      </c>
      <c r="E466" s="355">
        <v>1</v>
      </c>
      <c r="F466" s="353" t="s">
        <v>135</v>
      </c>
      <c r="G466" s="356" t="s">
        <v>2070</v>
      </c>
      <c r="H466" s="355" t="s">
        <v>795</v>
      </c>
      <c r="I466" s="355" t="s">
        <v>795</v>
      </c>
      <c r="J466" s="355" t="s">
        <v>304</v>
      </c>
      <c r="K466" s="355" t="s">
        <v>304</v>
      </c>
      <c r="L466" s="357" t="str">
        <f t="shared" ref="L466:L478" si="45">IF(M466&lt;&gt;"Null",CONCATENATE("*26",RIGHT(M466,3)),"NULL")</f>
        <v>NULL</v>
      </c>
      <c r="M466" s="353" t="s">
        <v>795</v>
      </c>
      <c r="N466" s="241" t="s">
        <v>3586</v>
      </c>
      <c r="O466" s="241" t="s">
        <v>3586</v>
      </c>
      <c r="P466" s="304"/>
      <c r="Q466" s="304"/>
      <c r="R466" s="304"/>
      <c r="S466" s="304"/>
      <c r="T466" s="304"/>
      <c r="U466" s="304"/>
      <c r="V466" s="304"/>
      <c r="W466" s="495" t="str">
        <f t="shared" si="44"/>
        <v xml:space="preserve">   cnDatabase.Execute "IF EXISTS (SELECT *FROM GeneralMaster WHERE Code='*23001' OR Name='01-CMYK') Print 'Exist' ELSE Insert Into GeneralMaster VALUES ('*23001','01-CMYK','01-CMYK','23','1','000001',GetDate(),'NULL',NULL,'N','N','NULL')</v>
      </c>
    </row>
    <row r="467" spans="1:23">
      <c r="A467" s="241" t="s">
        <v>3588</v>
      </c>
      <c r="B467" s="241" t="s">
        <v>3591</v>
      </c>
      <c r="C467" s="241" t="s">
        <v>3591</v>
      </c>
      <c r="D467" s="69">
        <v>23</v>
      </c>
      <c r="E467" s="355">
        <v>2</v>
      </c>
      <c r="F467" s="353" t="s">
        <v>135</v>
      </c>
      <c r="G467" s="356" t="s">
        <v>2070</v>
      </c>
      <c r="H467" s="355" t="s">
        <v>795</v>
      </c>
      <c r="I467" s="355" t="s">
        <v>795</v>
      </c>
      <c r="J467" s="355" t="s">
        <v>304</v>
      </c>
      <c r="K467" s="355" t="s">
        <v>304</v>
      </c>
      <c r="L467" s="357" t="str">
        <f t="shared" si="45"/>
        <v>NULL</v>
      </c>
      <c r="M467" s="353" t="s">
        <v>795</v>
      </c>
      <c r="N467" s="241" t="s">
        <v>3588</v>
      </c>
      <c r="O467" s="241" t="s">
        <v>3588</v>
      </c>
      <c r="P467" s="304"/>
      <c r="Q467" s="304"/>
      <c r="R467" s="304"/>
      <c r="S467" s="304"/>
      <c r="T467" s="304"/>
      <c r="U467" s="304"/>
      <c r="V467" s="304"/>
      <c r="W467" s="495" t="str">
        <f t="shared" si="44"/>
        <v xml:space="preserve">   cnDatabase.Execute "IF EXISTS (SELECT *FROM GeneralMaster WHERE Code='*23002' OR Name='02-CMYK') Print 'Exist' ELSE Insert Into GeneralMaster VALUES ('*23002','02-CMYK','02-CMYK','23','2','000001',GetDate(),'NULL',NULL,'N','N','NULL')</v>
      </c>
    </row>
    <row r="468" spans="1:23">
      <c r="A468" s="241" t="s">
        <v>3589</v>
      </c>
      <c r="B468" s="241" t="s">
        <v>3592</v>
      </c>
      <c r="C468" s="241" t="s">
        <v>3592</v>
      </c>
      <c r="D468" s="69">
        <v>23</v>
      </c>
      <c r="E468" s="355">
        <v>4</v>
      </c>
      <c r="F468" s="353" t="s">
        <v>135</v>
      </c>
      <c r="G468" s="356" t="s">
        <v>2070</v>
      </c>
      <c r="H468" s="355" t="s">
        <v>795</v>
      </c>
      <c r="I468" s="355" t="s">
        <v>795</v>
      </c>
      <c r="J468" s="355" t="s">
        <v>304</v>
      </c>
      <c r="K468" s="355" t="s">
        <v>304</v>
      </c>
      <c r="L468" s="357" t="str">
        <f t="shared" si="45"/>
        <v>NULL</v>
      </c>
      <c r="M468" s="353" t="s">
        <v>795</v>
      </c>
      <c r="N468" s="241" t="s">
        <v>3589</v>
      </c>
      <c r="O468" s="241" t="s">
        <v>3589</v>
      </c>
      <c r="P468" s="304"/>
      <c r="Q468" s="304"/>
      <c r="R468" s="304"/>
      <c r="S468" s="304"/>
      <c r="T468" s="304"/>
      <c r="U468" s="304"/>
      <c r="V468" s="304"/>
      <c r="W468" s="495" t="str">
        <f t="shared" si="44"/>
        <v xml:space="preserve">   cnDatabase.Execute "IF EXISTS (SELECT *FROM GeneralMaster WHERE Code='*23003' OR Name='04-CMYK') Print 'Exist' ELSE Insert Into GeneralMaster VALUES ('*23003','04-CMYK','04-CMYK','23','4','000001',GetDate(),'NULL',NULL,'N','N','NULL')</v>
      </c>
    </row>
    <row r="469" spans="1:23">
      <c r="A469" s="241" t="s">
        <v>3590</v>
      </c>
      <c r="B469" s="241" t="s">
        <v>3593</v>
      </c>
      <c r="C469" s="241" t="s">
        <v>3593</v>
      </c>
      <c r="D469" s="69">
        <v>23</v>
      </c>
      <c r="E469" s="355">
        <v>6</v>
      </c>
      <c r="F469" s="353" t="s">
        <v>135</v>
      </c>
      <c r="G469" s="356" t="s">
        <v>2070</v>
      </c>
      <c r="H469" s="355" t="s">
        <v>795</v>
      </c>
      <c r="I469" s="355" t="s">
        <v>795</v>
      </c>
      <c r="J469" s="355" t="s">
        <v>304</v>
      </c>
      <c r="K469" s="355" t="s">
        <v>304</v>
      </c>
      <c r="L469" s="357" t="str">
        <f t="shared" si="45"/>
        <v>NULL</v>
      </c>
      <c r="M469" s="353" t="s">
        <v>795</v>
      </c>
      <c r="N469" s="241" t="s">
        <v>3590</v>
      </c>
      <c r="O469" s="241" t="s">
        <v>3590</v>
      </c>
      <c r="P469" s="304"/>
      <c r="Q469" s="304"/>
      <c r="R469" s="304"/>
      <c r="S469" s="304"/>
      <c r="T469" s="304"/>
      <c r="U469" s="304"/>
      <c r="V469" s="304"/>
      <c r="W469" s="495" t="str">
        <f t="shared" si="44"/>
        <v xml:space="preserve">   cnDatabase.Execute "IF EXISTS (SELECT *FROM GeneralMaster WHERE Code='*23004' OR Name='06-CMYK') Print 'Exist' ELSE Insert Into GeneralMaster VALUES ('*23004','06-CMYK','06-CMYK','23','6','000001',GetDate(),'NULL',NULL,'N','N','NULL')</v>
      </c>
    </row>
    <row r="470" spans="1:23" s="304" customFormat="1">
      <c r="A470" s="241" t="s">
        <v>3685</v>
      </c>
      <c r="B470" s="241" t="s">
        <v>3690</v>
      </c>
      <c r="C470" s="241" t="s">
        <v>3690</v>
      </c>
      <c r="D470" s="69">
        <v>23</v>
      </c>
      <c r="E470" s="355">
        <v>5</v>
      </c>
      <c r="F470" s="353" t="s">
        <v>135</v>
      </c>
      <c r="G470" s="356" t="s">
        <v>2070</v>
      </c>
      <c r="H470" s="355" t="s">
        <v>795</v>
      </c>
      <c r="I470" s="355" t="s">
        <v>795</v>
      </c>
      <c r="J470" s="355" t="s">
        <v>304</v>
      </c>
      <c r="K470" s="355" t="s">
        <v>304</v>
      </c>
      <c r="L470" s="357" t="str">
        <f t="shared" ref="L470:L473" si="46">IF(M470&lt;&gt;"Null",CONCATENATE("*26",RIGHT(M470,3)),"NULL")</f>
        <v>NULL</v>
      </c>
      <c r="M470" s="353" t="s">
        <v>795</v>
      </c>
      <c r="N470" s="241" t="s">
        <v>3685</v>
      </c>
      <c r="O470" s="241" t="s">
        <v>3685</v>
      </c>
      <c r="W470" s="495" t="str">
        <f t="shared" si="44"/>
        <v xml:space="preserve">   cnDatabase.Execute "IF EXISTS (SELECT *FROM GeneralMaster WHERE Code='*23005' OR Name='05-CMYK') Print 'Exist' ELSE Insert Into GeneralMaster VALUES ('*23005','05-CMYK','05-CMYK','23','5','000001',GetDate(),'NULL',NULL,'N','N','NULL')</v>
      </c>
    </row>
    <row r="471" spans="1:23" s="304" customFormat="1">
      <c r="A471" s="241" t="s">
        <v>3686</v>
      </c>
      <c r="B471" s="241" t="s">
        <v>3692</v>
      </c>
      <c r="C471" s="241" t="s">
        <v>3692</v>
      </c>
      <c r="D471" s="69">
        <v>23</v>
      </c>
      <c r="E471" s="355">
        <v>3</v>
      </c>
      <c r="F471" s="353" t="s">
        <v>135</v>
      </c>
      <c r="G471" s="356" t="s">
        <v>2070</v>
      </c>
      <c r="H471" s="355" t="s">
        <v>795</v>
      </c>
      <c r="I471" s="355" t="s">
        <v>795</v>
      </c>
      <c r="J471" s="355" t="s">
        <v>304</v>
      </c>
      <c r="K471" s="355" t="s">
        <v>304</v>
      </c>
      <c r="L471" s="357" t="str">
        <f t="shared" si="46"/>
        <v>NULL</v>
      </c>
      <c r="M471" s="353" t="s">
        <v>795</v>
      </c>
      <c r="N471" s="241" t="s">
        <v>3686</v>
      </c>
      <c r="O471" s="241" t="s">
        <v>3686</v>
      </c>
      <c r="W471" s="495" t="str">
        <f t="shared" si="44"/>
        <v xml:space="preserve">   cnDatabase.Execute "IF EXISTS (SELECT *FROM GeneralMaster WHERE Code='*23006' OR Name='03-CMYK') Print 'Exist' ELSE Insert Into GeneralMaster VALUES ('*23006','03-CMYK','03-CMYK','23','3','000001',GetDate(),'NULL',NULL,'N','N','NULL')</v>
      </c>
    </row>
    <row r="472" spans="1:23" s="304" customFormat="1">
      <c r="A472" s="241" t="s">
        <v>3687</v>
      </c>
      <c r="B472" s="241" t="s">
        <v>3689</v>
      </c>
      <c r="C472" s="241" t="s">
        <v>3689</v>
      </c>
      <c r="D472" s="69">
        <v>23</v>
      </c>
      <c r="E472" s="355">
        <v>7</v>
      </c>
      <c r="F472" s="353" t="s">
        <v>135</v>
      </c>
      <c r="G472" s="356" t="s">
        <v>2070</v>
      </c>
      <c r="H472" s="355" t="s">
        <v>795</v>
      </c>
      <c r="I472" s="355" t="s">
        <v>795</v>
      </c>
      <c r="J472" s="355" t="s">
        <v>304</v>
      </c>
      <c r="K472" s="355" t="s">
        <v>304</v>
      </c>
      <c r="L472" s="357" t="str">
        <f t="shared" si="46"/>
        <v>NULL</v>
      </c>
      <c r="M472" s="353" t="s">
        <v>795</v>
      </c>
      <c r="N472" s="241" t="s">
        <v>3687</v>
      </c>
      <c r="O472" s="241" t="s">
        <v>3687</v>
      </c>
      <c r="W472" s="495" t="str">
        <f t="shared" si="44"/>
        <v xml:space="preserve">   cnDatabase.Execute "IF EXISTS (SELECT *FROM GeneralMaster WHERE Code='*23007' OR Name='07-CMYK') Print 'Exist' ELSE Insert Into GeneralMaster VALUES ('*23007','07-CMYK','07-CMYK','23','7','000001',GetDate(),'NULL',NULL,'N','N','NULL')</v>
      </c>
    </row>
    <row r="473" spans="1:23" s="304" customFormat="1">
      <c r="A473" s="241" t="s">
        <v>3688</v>
      </c>
      <c r="B473" s="241" t="s">
        <v>3691</v>
      </c>
      <c r="C473" s="241" t="s">
        <v>3691</v>
      </c>
      <c r="D473" s="69">
        <v>23</v>
      </c>
      <c r="E473" s="355">
        <v>8</v>
      </c>
      <c r="F473" s="353" t="s">
        <v>135</v>
      </c>
      <c r="G473" s="356" t="s">
        <v>2070</v>
      </c>
      <c r="H473" s="355" t="s">
        <v>795</v>
      </c>
      <c r="I473" s="355" t="s">
        <v>795</v>
      </c>
      <c r="J473" s="355" t="s">
        <v>304</v>
      </c>
      <c r="K473" s="355" t="s">
        <v>304</v>
      </c>
      <c r="L473" s="357" t="str">
        <f t="shared" si="46"/>
        <v>NULL</v>
      </c>
      <c r="M473" s="353" t="s">
        <v>795</v>
      </c>
      <c r="N473" s="241" t="s">
        <v>3688</v>
      </c>
      <c r="O473" s="241" t="s">
        <v>3688</v>
      </c>
      <c r="W473" s="495" t="str">
        <f t="shared" si="44"/>
        <v xml:space="preserve">   cnDatabase.Execute "IF EXISTS (SELECT *FROM GeneralMaster WHERE Code='*23008' OR Name='08-CMYK') Print 'Exist' ELSE Insert Into GeneralMaster VALUES ('*23008','08-CMYK','08-CMYK','23','8','000001',GetDate(),'NULL',NULL,'N','N','NULL')</v>
      </c>
    </row>
    <row r="474" spans="1:23">
      <c r="A474" s="241" t="s">
        <v>3594</v>
      </c>
      <c r="B474" s="241" t="s">
        <v>1565</v>
      </c>
      <c r="C474" s="241" t="s">
        <v>1565</v>
      </c>
      <c r="D474" s="69">
        <v>24</v>
      </c>
      <c r="E474" s="355">
        <v>0</v>
      </c>
      <c r="F474" s="353" t="s">
        <v>135</v>
      </c>
      <c r="G474" s="356" t="s">
        <v>2070</v>
      </c>
      <c r="H474" s="355" t="s">
        <v>795</v>
      </c>
      <c r="I474" s="355" t="s">
        <v>795</v>
      </c>
      <c r="J474" s="355" t="s">
        <v>304</v>
      </c>
      <c r="K474" s="355" t="s">
        <v>304</v>
      </c>
      <c r="L474" s="357" t="str">
        <f t="shared" si="45"/>
        <v>NULL</v>
      </c>
      <c r="M474" s="353" t="s">
        <v>795</v>
      </c>
      <c r="N474" s="241" t="s">
        <v>3594</v>
      </c>
      <c r="O474" s="241" t="s">
        <v>3594</v>
      </c>
      <c r="P474" s="304"/>
      <c r="Q474" s="304"/>
      <c r="R474" s="304"/>
      <c r="S474" s="304"/>
      <c r="T474" s="304"/>
      <c r="U474" s="304"/>
      <c r="V474" s="304"/>
      <c r="W474" s="495" t="str">
        <f t="shared" si="44"/>
        <v xml:space="preserve">   cnDatabase.Execute "IF EXISTS (SELECT *FROM GeneralMaster WHERE Code='*24001' OR Name='Deep-etch') Print 'Exist' ELSE Insert Into GeneralMaster VALUES ('*24001','Deep-etch','Deep-etch','24','0','000001',GetDate(),'NULL',NULL,'N','N','NULL')</v>
      </c>
    </row>
    <row r="475" spans="1:23">
      <c r="A475" s="241" t="s">
        <v>3595</v>
      </c>
      <c r="B475" s="241" t="s">
        <v>3598</v>
      </c>
      <c r="C475" s="241" t="s">
        <v>3598</v>
      </c>
      <c r="D475" s="69">
        <v>24</v>
      </c>
      <c r="E475" s="355">
        <v>0</v>
      </c>
      <c r="F475" s="353" t="s">
        <v>135</v>
      </c>
      <c r="G475" s="356" t="s">
        <v>2070</v>
      </c>
      <c r="H475" s="355" t="s">
        <v>795</v>
      </c>
      <c r="I475" s="355" t="s">
        <v>795</v>
      </c>
      <c r="J475" s="355" t="s">
        <v>304</v>
      </c>
      <c r="K475" s="355" t="s">
        <v>304</v>
      </c>
      <c r="L475" s="357" t="str">
        <f t="shared" si="45"/>
        <v>NULL</v>
      </c>
      <c r="M475" s="353" t="s">
        <v>795</v>
      </c>
      <c r="N475" s="241" t="s">
        <v>3595</v>
      </c>
      <c r="O475" s="241" t="s">
        <v>3595</v>
      </c>
      <c r="P475" s="304"/>
      <c r="Q475" s="304"/>
      <c r="R475" s="304"/>
      <c r="S475" s="304"/>
      <c r="T475" s="304"/>
      <c r="U475" s="304"/>
      <c r="V475" s="304"/>
      <c r="W475" s="495" t="str">
        <f t="shared" si="44"/>
        <v xml:space="preserve">   cnDatabase.Execute "IF EXISTS (SELECT *FROM GeneralMaster WHERE Code='*24002' OR Name='Wipe-on') Print 'Exist' ELSE Insert Into GeneralMaster VALUES ('*24002','Wipe-on','Wipe-on','24','0','000001',GetDate(),'NULL',NULL,'N','N','NULL')</v>
      </c>
    </row>
    <row r="476" spans="1:23">
      <c r="A476" s="241" t="s">
        <v>3596</v>
      </c>
      <c r="B476" s="241" t="s">
        <v>1563</v>
      </c>
      <c r="C476" s="241" t="s">
        <v>1563</v>
      </c>
      <c r="D476" s="69">
        <v>24</v>
      </c>
      <c r="E476" s="355">
        <v>1</v>
      </c>
      <c r="F476" s="353" t="s">
        <v>135</v>
      </c>
      <c r="G476" s="356" t="s">
        <v>2070</v>
      </c>
      <c r="H476" s="355" t="s">
        <v>795</v>
      </c>
      <c r="I476" s="355" t="s">
        <v>795</v>
      </c>
      <c r="J476" s="355" t="s">
        <v>304</v>
      </c>
      <c r="K476" s="355" t="s">
        <v>304</v>
      </c>
      <c r="L476" s="357" t="str">
        <f t="shared" si="45"/>
        <v>NULL</v>
      </c>
      <c r="M476" s="353" t="s">
        <v>795</v>
      </c>
      <c r="N476" s="241" t="s">
        <v>3596</v>
      </c>
      <c r="O476" s="241" t="s">
        <v>3596</v>
      </c>
      <c r="P476" s="304"/>
      <c r="Q476" s="304"/>
      <c r="R476" s="304"/>
      <c r="S476" s="304"/>
      <c r="T476" s="304"/>
      <c r="U476" s="304"/>
      <c r="V476" s="304"/>
      <c r="W476" s="495" t="str">
        <f t="shared" si="44"/>
        <v xml:space="preserve">   cnDatabase.Execute "IF EXISTS (SELECT *FROM GeneralMaster WHERE Code='*24003' OR Name='PS') Print 'Exist' ELSE Insert Into GeneralMaster VALUES ('*24003','PS','PS','24','1','000001',GetDate(),'NULL',NULL,'N','N','NULL')</v>
      </c>
    </row>
    <row r="477" spans="1:23">
      <c r="A477" s="241" t="s">
        <v>3597</v>
      </c>
      <c r="B477" s="241" t="s">
        <v>1560</v>
      </c>
      <c r="C477" s="241" t="s">
        <v>1560</v>
      </c>
      <c r="D477" s="69">
        <v>24</v>
      </c>
      <c r="E477" s="355">
        <v>1</v>
      </c>
      <c r="F477" s="353" t="s">
        <v>135</v>
      </c>
      <c r="G477" s="356" t="s">
        <v>2070</v>
      </c>
      <c r="H477" s="355" t="s">
        <v>795</v>
      </c>
      <c r="I477" s="355" t="s">
        <v>795</v>
      </c>
      <c r="J477" s="355" t="s">
        <v>304</v>
      </c>
      <c r="K477" s="355" t="s">
        <v>304</v>
      </c>
      <c r="L477" s="357" t="str">
        <f t="shared" si="45"/>
        <v>NULL</v>
      </c>
      <c r="M477" s="353" t="s">
        <v>795</v>
      </c>
      <c r="N477" s="241" t="s">
        <v>3597</v>
      </c>
      <c r="O477" s="241" t="s">
        <v>3597</v>
      </c>
      <c r="P477" s="304"/>
      <c r="Q477" s="304"/>
      <c r="R477" s="304"/>
      <c r="S477" s="304"/>
      <c r="T477" s="304"/>
      <c r="U477" s="304"/>
      <c r="V477" s="304"/>
      <c r="W477" s="495" t="str">
        <f t="shared" si="44"/>
        <v xml:space="preserve">   cnDatabase.Execute "IF EXISTS (SELECT *FROM GeneralMaster WHERE Code='*24004' OR Name='CTP') Print 'Exist' ELSE Insert Into GeneralMaster VALUES ('*24004','CTP','CTP','24','1','000001',GetDate(),'NULL',NULL,'N','N','NULL')</v>
      </c>
    </row>
    <row r="478" spans="1:23" s="304" customFormat="1">
      <c r="A478" s="344" t="s">
        <v>4941</v>
      </c>
      <c r="B478" s="344" t="s">
        <v>400</v>
      </c>
      <c r="C478" s="344" t="s">
        <v>216</v>
      </c>
      <c r="D478" s="402">
        <v>56</v>
      </c>
      <c r="E478" s="161">
        <v>0</v>
      </c>
      <c r="F478" s="344" t="s">
        <v>135</v>
      </c>
      <c r="G478" s="345" t="s">
        <v>2070</v>
      </c>
      <c r="H478" s="161" t="s">
        <v>795</v>
      </c>
      <c r="I478" s="161" t="s">
        <v>795</v>
      </c>
      <c r="J478" s="161" t="s">
        <v>304</v>
      </c>
      <c r="K478" s="161" t="s">
        <v>304</v>
      </c>
      <c r="L478" s="403" t="str">
        <f t="shared" si="45"/>
        <v>NULL</v>
      </c>
      <c r="M478" s="344" t="s">
        <v>795</v>
      </c>
      <c r="N478" s="241"/>
      <c r="O478" s="241"/>
      <c r="P478" s="241" t="s">
        <v>400</v>
      </c>
      <c r="Q478" s="241" t="s">
        <v>2990</v>
      </c>
      <c r="R478" s="69">
        <v>0</v>
      </c>
      <c r="W478" s="495" t="str">
        <f t="shared" ref="W478" si="47">CONCATENATE(W$1,W$2,"'",A478,"' OR Name='",B478,"') Print 'Exist' ELSE ",W$3,"'",A478,"','",B478,"','",C478,"','",D478,"','",E478,"','",F478,"',",G478,",'",H478,"',",I478,",'",J478,"','",K478,"','",L478,"')")</f>
        <v xml:space="preserve">   cnDatabase.Execute "IF EXISTS (SELECT *FROM GeneralMaster WHERE Code='*56000' OR Name='State') Print 'Exist' ELSE Insert Into GeneralMaster VALUES ('*56000','State','0','56','0','000001',GetDate(),'NULL',NULL,'N','N','NULL')</v>
      </c>
    </row>
    <row r="479" spans="1:23">
      <c r="A479" s="344" t="s">
        <v>4902</v>
      </c>
      <c r="B479" s="344" t="s">
        <v>4827</v>
      </c>
      <c r="C479" s="344">
        <v>35</v>
      </c>
      <c r="D479" s="402">
        <v>56</v>
      </c>
      <c r="E479" s="161">
        <v>0</v>
      </c>
      <c r="F479" s="344" t="s">
        <v>135</v>
      </c>
      <c r="G479" s="345" t="s">
        <v>2070</v>
      </c>
      <c r="H479" s="161" t="s">
        <v>795</v>
      </c>
      <c r="I479" s="161" t="s">
        <v>795</v>
      </c>
      <c r="J479" s="161" t="s">
        <v>304</v>
      </c>
      <c r="K479" s="161" t="s">
        <v>304</v>
      </c>
      <c r="L479" s="403" t="str">
        <f t="shared" ref="L479" si="48">IF(M479&lt;&gt;"Null",CONCATENATE("*26",RIGHT(M479,3)),"NULL")</f>
        <v>NULL</v>
      </c>
      <c r="M479" s="344" t="s">
        <v>795</v>
      </c>
      <c r="P479" s="241" t="s">
        <v>4827</v>
      </c>
      <c r="Q479" s="241" t="s">
        <v>4828</v>
      </c>
      <c r="R479" s="69">
        <v>35</v>
      </c>
      <c r="W479" s="495" t="str">
        <f t="shared" si="44"/>
        <v xml:space="preserve">   cnDatabase.Execute "IF EXISTS (SELECT *FROM GeneralMaster WHERE Code='*56001' OR Name='Andaman and Nicobar Islands') Print 'Exist' ELSE Insert Into GeneralMaster VALUES ('*56001','Andaman and Nicobar Islands','35','56','0','000001',GetDate(),'NULL',NULL,'N','N','NULL')</v>
      </c>
    </row>
    <row r="480" spans="1:23">
      <c r="A480" s="344" t="s">
        <v>4903</v>
      </c>
      <c r="B480" s="344" t="s">
        <v>4829</v>
      </c>
      <c r="C480" s="344">
        <v>37</v>
      </c>
      <c r="D480" s="402">
        <v>56</v>
      </c>
      <c r="E480" s="161">
        <v>0</v>
      </c>
      <c r="F480" s="344" t="s">
        <v>135</v>
      </c>
      <c r="G480" s="345" t="s">
        <v>2070</v>
      </c>
      <c r="H480" s="161" t="s">
        <v>795</v>
      </c>
      <c r="I480" s="161" t="s">
        <v>795</v>
      </c>
      <c r="J480" s="161" t="s">
        <v>304</v>
      </c>
      <c r="K480" s="161" t="s">
        <v>304</v>
      </c>
      <c r="L480" s="403" t="str">
        <f t="shared" ref="L480:L517" si="49">IF(M480&lt;&gt;"Null",CONCATENATE("*26",RIGHT(M480,3)),"NULL")</f>
        <v>NULL</v>
      </c>
      <c r="M480" s="344" t="s">
        <v>795</v>
      </c>
      <c r="P480" s="241" t="s">
        <v>4829</v>
      </c>
      <c r="Q480" s="241" t="s">
        <v>4830</v>
      </c>
      <c r="R480" s="255">
        <v>37</v>
      </c>
      <c r="W480" s="495" t="str">
        <f t="shared" si="44"/>
        <v xml:space="preserve">   cnDatabase.Execute "IF EXISTS (SELECT *FROM GeneralMaster WHERE Code='*56002' OR Name='Andhra Pradesh') Print 'Exist' ELSE Insert Into GeneralMaster VALUES ('*56002','Andhra Pradesh','37','56','0','000001',GetDate(),'NULL',NULL,'N','N','NULL')</v>
      </c>
    </row>
    <row r="481" spans="1:23">
      <c r="A481" s="344" t="s">
        <v>4904</v>
      </c>
      <c r="B481" s="344" t="s">
        <v>4831</v>
      </c>
      <c r="C481" s="344">
        <v>12</v>
      </c>
      <c r="D481" s="402">
        <v>56</v>
      </c>
      <c r="E481" s="161">
        <v>0</v>
      </c>
      <c r="F481" s="344" t="s">
        <v>135</v>
      </c>
      <c r="G481" s="345" t="s">
        <v>2070</v>
      </c>
      <c r="H481" s="161" t="s">
        <v>795</v>
      </c>
      <c r="I481" s="161" t="s">
        <v>795</v>
      </c>
      <c r="J481" s="161" t="s">
        <v>304</v>
      </c>
      <c r="K481" s="161" t="s">
        <v>304</v>
      </c>
      <c r="L481" s="403" t="str">
        <f t="shared" si="49"/>
        <v>NULL</v>
      </c>
      <c r="M481" s="344" t="s">
        <v>795</v>
      </c>
      <c r="P481" s="241" t="s">
        <v>4831</v>
      </c>
      <c r="Q481" s="241" t="s">
        <v>4832</v>
      </c>
      <c r="R481" s="255">
        <v>12</v>
      </c>
      <c r="W481" s="495" t="str">
        <f t="shared" si="44"/>
        <v xml:space="preserve">   cnDatabase.Execute "IF EXISTS (SELECT *FROM GeneralMaster WHERE Code='*56003' OR Name='Arunachal Pradesh') Print 'Exist' ELSE Insert Into GeneralMaster VALUES ('*56003','Arunachal Pradesh','12','56','0','000001',GetDate(),'NULL',NULL,'N','N','NULL')</v>
      </c>
    </row>
    <row r="482" spans="1:23">
      <c r="A482" s="344" t="s">
        <v>4905</v>
      </c>
      <c r="B482" s="344" t="s">
        <v>4833</v>
      </c>
      <c r="C482" s="344">
        <v>18</v>
      </c>
      <c r="D482" s="402">
        <v>56</v>
      </c>
      <c r="E482" s="161">
        <v>0</v>
      </c>
      <c r="F482" s="344" t="s">
        <v>135</v>
      </c>
      <c r="G482" s="345" t="s">
        <v>2070</v>
      </c>
      <c r="H482" s="161" t="s">
        <v>795</v>
      </c>
      <c r="I482" s="161" t="s">
        <v>795</v>
      </c>
      <c r="J482" s="161" t="s">
        <v>304</v>
      </c>
      <c r="K482" s="161" t="s">
        <v>304</v>
      </c>
      <c r="L482" s="403" t="str">
        <f t="shared" si="49"/>
        <v>NULL</v>
      </c>
      <c r="M482" s="344" t="s">
        <v>795</v>
      </c>
      <c r="P482" s="241" t="s">
        <v>4833</v>
      </c>
      <c r="Q482" s="241" t="s">
        <v>4834</v>
      </c>
      <c r="R482" s="69">
        <v>18</v>
      </c>
      <c r="W482" s="495" t="str">
        <f t="shared" si="44"/>
        <v xml:space="preserve">   cnDatabase.Execute "IF EXISTS (SELECT *FROM GeneralMaster WHERE Code='*56004' OR Name='Assam') Print 'Exist' ELSE Insert Into GeneralMaster VALUES ('*56004','Assam','18','56','0','000001',GetDate(),'NULL',NULL,'N','N','NULL')</v>
      </c>
    </row>
    <row r="483" spans="1:23">
      <c r="A483" s="344" t="s">
        <v>4906</v>
      </c>
      <c r="B483" s="344" t="s">
        <v>4835</v>
      </c>
      <c r="C483" s="344">
        <v>10</v>
      </c>
      <c r="D483" s="402">
        <v>56</v>
      </c>
      <c r="E483" s="161">
        <v>0</v>
      </c>
      <c r="F483" s="344" t="s">
        <v>135</v>
      </c>
      <c r="G483" s="345" t="s">
        <v>2070</v>
      </c>
      <c r="H483" s="161" t="s">
        <v>795</v>
      </c>
      <c r="I483" s="161" t="s">
        <v>795</v>
      </c>
      <c r="J483" s="161" t="s">
        <v>304</v>
      </c>
      <c r="K483" s="161" t="s">
        <v>304</v>
      </c>
      <c r="L483" s="403" t="str">
        <f t="shared" si="49"/>
        <v>NULL</v>
      </c>
      <c r="M483" s="344" t="s">
        <v>795</v>
      </c>
      <c r="P483" s="241" t="s">
        <v>4835</v>
      </c>
      <c r="Q483" s="241" t="s">
        <v>4836</v>
      </c>
      <c r="R483" s="69">
        <v>10</v>
      </c>
      <c r="W483" s="495" t="str">
        <f t="shared" si="44"/>
        <v xml:space="preserve">   cnDatabase.Execute "IF EXISTS (SELECT *FROM GeneralMaster WHERE Code='*56005' OR Name='Bihar') Print 'Exist' ELSE Insert Into GeneralMaster VALUES ('*56005','Bihar','10','56','0','000001',GetDate(),'NULL',NULL,'N','N','NULL')</v>
      </c>
    </row>
    <row r="484" spans="1:23">
      <c r="A484" s="344" t="s">
        <v>4907</v>
      </c>
      <c r="B484" s="344" t="s">
        <v>4837</v>
      </c>
      <c r="C484" s="344">
        <v>4</v>
      </c>
      <c r="D484" s="402">
        <v>56</v>
      </c>
      <c r="E484" s="161">
        <v>0</v>
      </c>
      <c r="F484" s="344" t="s">
        <v>135</v>
      </c>
      <c r="G484" s="345" t="s">
        <v>2070</v>
      </c>
      <c r="H484" s="161" t="s">
        <v>795</v>
      </c>
      <c r="I484" s="161" t="s">
        <v>795</v>
      </c>
      <c r="J484" s="161" t="s">
        <v>304</v>
      </c>
      <c r="K484" s="161" t="s">
        <v>304</v>
      </c>
      <c r="L484" s="403" t="str">
        <f t="shared" si="49"/>
        <v>NULL</v>
      </c>
      <c r="M484" s="344" t="s">
        <v>795</v>
      </c>
      <c r="P484" s="241" t="s">
        <v>4837</v>
      </c>
      <c r="Q484" s="241" t="s">
        <v>4838</v>
      </c>
      <c r="R484" s="69">
        <v>4</v>
      </c>
      <c r="W484" s="495" t="str">
        <f t="shared" si="44"/>
        <v xml:space="preserve">   cnDatabase.Execute "IF EXISTS (SELECT *FROM GeneralMaster WHERE Code='*56006' OR Name='Chandigarh') Print 'Exist' ELSE Insert Into GeneralMaster VALUES ('*56006','Chandigarh','4','56','0','000001',GetDate(),'NULL',NULL,'N','N','NULL')</v>
      </c>
    </row>
    <row r="485" spans="1:23">
      <c r="A485" s="344" t="s">
        <v>4908</v>
      </c>
      <c r="B485" s="344" t="s">
        <v>4839</v>
      </c>
      <c r="C485" s="344">
        <v>22</v>
      </c>
      <c r="D485" s="402">
        <v>56</v>
      </c>
      <c r="E485" s="161">
        <v>0</v>
      </c>
      <c r="F485" s="344" t="s">
        <v>135</v>
      </c>
      <c r="G485" s="345" t="s">
        <v>2070</v>
      </c>
      <c r="H485" s="161" t="s">
        <v>795</v>
      </c>
      <c r="I485" s="161" t="s">
        <v>795</v>
      </c>
      <c r="J485" s="161" t="s">
        <v>304</v>
      </c>
      <c r="K485" s="161" t="s">
        <v>304</v>
      </c>
      <c r="L485" s="403" t="str">
        <f t="shared" si="49"/>
        <v>NULL</v>
      </c>
      <c r="M485" s="344" t="s">
        <v>795</v>
      </c>
      <c r="P485" s="241" t="s">
        <v>4839</v>
      </c>
      <c r="Q485" s="241" t="s">
        <v>4840</v>
      </c>
      <c r="R485" s="69">
        <v>22</v>
      </c>
      <c r="W485" s="495" t="str">
        <f t="shared" si="44"/>
        <v xml:space="preserve">   cnDatabase.Execute "IF EXISTS (SELECT *FROM GeneralMaster WHERE Code='*56007' OR Name='Chhattisgarh') Print 'Exist' ELSE Insert Into GeneralMaster VALUES ('*56007','Chhattisgarh','22','56','0','000001',GetDate(),'NULL',NULL,'N','N','NULL')</v>
      </c>
    </row>
    <row r="486" spans="1:23">
      <c r="A486" s="344" t="s">
        <v>4909</v>
      </c>
      <c r="B486" s="161" t="s">
        <v>4841</v>
      </c>
      <c r="C486" s="344">
        <v>26</v>
      </c>
      <c r="D486" s="402">
        <v>56</v>
      </c>
      <c r="E486" s="161">
        <v>0</v>
      </c>
      <c r="F486" s="344" t="s">
        <v>135</v>
      </c>
      <c r="G486" s="345" t="s">
        <v>2070</v>
      </c>
      <c r="H486" s="161" t="s">
        <v>795</v>
      </c>
      <c r="I486" s="161" t="s">
        <v>795</v>
      </c>
      <c r="J486" s="161" t="s">
        <v>304</v>
      </c>
      <c r="K486" s="161" t="s">
        <v>304</v>
      </c>
      <c r="L486" s="403" t="str">
        <f t="shared" si="49"/>
        <v>NULL</v>
      </c>
      <c r="M486" s="344" t="s">
        <v>795</v>
      </c>
      <c r="P486" s="304" t="s">
        <v>4841</v>
      </c>
      <c r="Q486" s="241" t="s">
        <v>1638</v>
      </c>
      <c r="R486" s="69">
        <v>26</v>
      </c>
      <c r="W486" s="495" t="str">
        <f t="shared" si="44"/>
        <v xml:space="preserve">   cnDatabase.Execute "IF EXISTS (SELECT *FROM GeneralMaster WHERE Code='*56008' OR Name='Dadra and Nagar Haveli') Print 'Exist' ELSE Insert Into GeneralMaster VALUES ('*56008','Dadra and Nagar Haveli','26','56','0','000001',GetDate(),'NULL',NULL,'N','N','NULL')</v>
      </c>
    </row>
    <row r="487" spans="1:23">
      <c r="A487" s="344" t="s">
        <v>4910</v>
      </c>
      <c r="B487" s="161" t="s">
        <v>4842</v>
      </c>
      <c r="C487" s="344">
        <v>25</v>
      </c>
      <c r="D487" s="402">
        <v>56</v>
      </c>
      <c r="E487" s="161">
        <v>0</v>
      </c>
      <c r="F487" s="344" t="s">
        <v>135</v>
      </c>
      <c r="G487" s="345" t="s">
        <v>2070</v>
      </c>
      <c r="H487" s="161" t="s">
        <v>795</v>
      </c>
      <c r="I487" s="161" t="s">
        <v>795</v>
      </c>
      <c r="J487" s="161" t="s">
        <v>304</v>
      </c>
      <c r="K487" s="161" t="s">
        <v>304</v>
      </c>
      <c r="L487" s="403" t="str">
        <f t="shared" si="49"/>
        <v>NULL</v>
      </c>
      <c r="M487" s="344" t="s">
        <v>795</v>
      </c>
      <c r="P487" s="304" t="s">
        <v>4842</v>
      </c>
      <c r="Q487" s="241" t="s">
        <v>4843</v>
      </c>
      <c r="R487" s="69">
        <v>25</v>
      </c>
      <c r="W487" s="495" t="str">
        <f t="shared" si="44"/>
        <v xml:space="preserve">   cnDatabase.Execute "IF EXISTS (SELECT *FROM GeneralMaster WHERE Code='*56009' OR Name='Daman and Diu') Print 'Exist' ELSE Insert Into GeneralMaster VALUES ('*56009','Daman and Diu','25','56','0','000001',GetDate(),'NULL',NULL,'N','N','NULL')</v>
      </c>
    </row>
    <row r="488" spans="1:23">
      <c r="A488" s="344" t="s">
        <v>4911</v>
      </c>
      <c r="B488" s="161" t="s">
        <v>4844</v>
      </c>
      <c r="C488" s="344">
        <v>7</v>
      </c>
      <c r="D488" s="402">
        <v>56</v>
      </c>
      <c r="E488" s="161">
        <v>0</v>
      </c>
      <c r="F488" s="344" t="s">
        <v>135</v>
      </c>
      <c r="G488" s="345" t="s">
        <v>2070</v>
      </c>
      <c r="H488" s="161" t="s">
        <v>795</v>
      </c>
      <c r="I488" s="161" t="s">
        <v>795</v>
      </c>
      <c r="J488" s="161" t="s">
        <v>304</v>
      </c>
      <c r="K488" s="161" t="s">
        <v>304</v>
      </c>
      <c r="L488" s="403" t="str">
        <f t="shared" si="49"/>
        <v>NULL</v>
      </c>
      <c r="M488" s="344" t="s">
        <v>795</v>
      </c>
      <c r="P488" s="304" t="s">
        <v>4844</v>
      </c>
      <c r="Q488" s="241" t="s">
        <v>4845</v>
      </c>
      <c r="R488" s="69">
        <v>7</v>
      </c>
      <c r="W488" s="495" t="str">
        <f t="shared" si="44"/>
        <v xml:space="preserve">   cnDatabase.Execute "IF EXISTS (SELECT *FROM GeneralMaster WHERE Code='*56010' OR Name='Delhi') Print 'Exist' ELSE Insert Into GeneralMaster VALUES ('*56010','Delhi','7','56','0','000001',GetDate(),'NULL',NULL,'N','N','NULL')</v>
      </c>
    </row>
    <row r="489" spans="1:23">
      <c r="A489" s="344" t="s">
        <v>4912</v>
      </c>
      <c r="B489" s="161" t="s">
        <v>4846</v>
      </c>
      <c r="C489" s="344">
        <v>30</v>
      </c>
      <c r="D489" s="402">
        <v>56</v>
      </c>
      <c r="E489" s="161">
        <v>0</v>
      </c>
      <c r="F489" s="344" t="s">
        <v>135</v>
      </c>
      <c r="G489" s="345" t="s">
        <v>2070</v>
      </c>
      <c r="H489" s="161" t="s">
        <v>795</v>
      </c>
      <c r="I489" s="161" t="s">
        <v>795</v>
      </c>
      <c r="J489" s="161" t="s">
        <v>304</v>
      </c>
      <c r="K489" s="161" t="s">
        <v>304</v>
      </c>
      <c r="L489" s="403" t="str">
        <f t="shared" si="49"/>
        <v>NULL</v>
      </c>
      <c r="M489" s="344" t="s">
        <v>795</v>
      </c>
      <c r="P489" s="304" t="s">
        <v>4846</v>
      </c>
      <c r="Q489" s="241" t="s">
        <v>4847</v>
      </c>
      <c r="R489" s="69">
        <v>30</v>
      </c>
      <c r="W489" s="495" t="str">
        <f t="shared" si="44"/>
        <v xml:space="preserve">   cnDatabase.Execute "IF EXISTS (SELECT *FROM GeneralMaster WHERE Code='*56011' OR Name='Goa') Print 'Exist' ELSE Insert Into GeneralMaster VALUES ('*56011','Goa','30','56','0','000001',GetDate(),'NULL',NULL,'N','N','NULL')</v>
      </c>
    </row>
    <row r="490" spans="1:23">
      <c r="A490" s="344" t="s">
        <v>4913</v>
      </c>
      <c r="B490" s="161" t="s">
        <v>4848</v>
      </c>
      <c r="C490" s="344">
        <v>24</v>
      </c>
      <c r="D490" s="402">
        <v>56</v>
      </c>
      <c r="E490" s="161">
        <v>0</v>
      </c>
      <c r="F490" s="344" t="s">
        <v>135</v>
      </c>
      <c r="G490" s="345" t="s">
        <v>2070</v>
      </c>
      <c r="H490" s="161" t="s">
        <v>795</v>
      </c>
      <c r="I490" s="161" t="s">
        <v>795</v>
      </c>
      <c r="J490" s="161" t="s">
        <v>304</v>
      </c>
      <c r="K490" s="161" t="s">
        <v>304</v>
      </c>
      <c r="L490" s="403" t="str">
        <f t="shared" si="49"/>
        <v>NULL</v>
      </c>
      <c r="M490" s="344" t="s">
        <v>795</v>
      </c>
      <c r="P490" s="304" t="s">
        <v>4848</v>
      </c>
      <c r="Q490" s="241" t="s">
        <v>4849</v>
      </c>
      <c r="R490" s="69">
        <v>24</v>
      </c>
      <c r="W490" s="495" t="str">
        <f t="shared" si="44"/>
        <v xml:space="preserve">   cnDatabase.Execute "IF EXISTS (SELECT *FROM GeneralMaster WHERE Code='*56012' OR Name='Gujarat') Print 'Exist' ELSE Insert Into GeneralMaster VALUES ('*56012','Gujarat','24','56','0','000001',GetDate(),'NULL',NULL,'N','N','NULL')</v>
      </c>
    </row>
    <row r="491" spans="1:23">
      <c r="A491" s="344" t="s">
        <v>4914</v>
      </c>
      <c r="B491" s="161" t="s">
        <v>4850</v>
      </c>
      <c r="C491" s="344">
        <v>6</v>
      </c>
      <c r="D491" s="402">
        <v>56</v>
      </c>
      <c r="E491" s="161">
        <v>0</v>
      </c>
      <c r="F491" s="344" t="s">
        <v>135</v>
      </c>
      <c r="G491" s="345" t="s">
        <v>2070</v>
      </c>
      <c r="H491" s="161" t="s">
        <v>795</v>
      </c>
      <c r="I491" s="161" t="s">
        <v>795</v>
      </c>
      <c r="J491" s="161" t="s">
        <v>304</v>
      </c>
      <c r="K491" s="161" t="s">
        <v>304</v>
      </c>
      <c r="L491" s="403" t="str">
        <f t="shared" si="49"/>
        <v>NULL</v>
      </c>
      <c r="M491" s="344" t="s">
        <v>795</v>
      </c>
      <c r="P491" s="304" t="s">
        <v>4850</v>
      </c>
      <c r="Q491" s="241" t="s">
        <v>4851</v>
      </c>
      <c r="R491" s="69">
        <v>6</v>
      </c>
      <c r="W491" s="495" t="str">
        <f t="shared" si="44"/>
        <v xml:space="preserve">   cnDatabase.Execute "IF EXISTS (SELECT *FROM GeneralMaster WHERE Code='*56013' OR Name='Haryana') Print 'Exist' ELSE Insert Into GeneralMaster VALUES ('*56013','Haryana','6','56','0','000001',GetDate(),'NULL',NULL,'N','N','NULL')</v>
      </c>
    </row>
    <row r="492" spans="1:23">
      <c r="A492" s="344" t="s">
        <v>4915</v>
      </c>
      <c r="B492" s="344" t="s">
        <v>4852</v>
      </c>
      <c r="C492" s="344">
        <v>2</v>
      </c>
      <c r="D492" s="402">
        <v>56</v>
      </c>
      <c r="E492" s="161">
        <v>0</v>
      </c>
      <c r="F492" s="344" t="s">
        <v>135</v>
      </c>
      <c r="G492" s="345" t="s">
        <v>2070</v>
      </c>
      <c r="H492" s="161" t="s">
        <v>795</v>
      </c>
      <c r="I492" s="161" t="s">
        <v>795</v>
      </c>
      <c r="J492" s="161" t="s">
        <v>304</v>
      </c>
      <c r="K492" s="161" t="s">
        <v>304</v>
      </c>
      <c r="L492" s="403" t="str">
        <f t="shared" si="49"/>
        <v>NULL</v>
      </c>
      <c r="M492" s="344" t="s">
        <v>795</v>
      </c>
      <c r="P492" s="241" t="s">
        <v>4852</v>
      </c>
      <c r="Q492" s="241" t="s">
        <v>4853</v>
      </c>
      <c r="R492" s="69">
        <v>2</v>
      </c>
      <c r="W492" s="495" t="str">
        <f t="shared" si="44"/>
        <v xml:space="preserve">   cnDatabase.Execute "IF EXISTS (SELECT *FROM GeneralMaster WHERE Code='*56014' OR Name='Himachal Pradesh') Print 'Exist' ELSE Insert Into GeneralMaster VALUES ('*56014','Himachal Pradesh','2','56','0','000001',GetDate(),'NULL',NULL,'N','N','NULL')</v>
      </c>
    </row>
    <row r="493" spans="1:23">
      <c r="A493" s="344" t="s">
        <v>4916</v>
      </c>
      <c r="B493" s="344" t="s">
        <v>4854</v>
      </c>
      <c r="C493" s="344">
        <v>1</v>
      </c>
      <c r="D493" s="402">
        <v>56</v>
      </c>
      <c r="E493" s="161">
        <v>0</v>
      </c>
      <c r="F493" s="344" t="s">
        <v>135</v>
      </c>
      <c r="G493" s="345" t="s">
        <v>2070</v>
      </c>
      <c r="H493" s="161" t="s">
        <v>795</v>
      </c>
      <c r="I493" s="161" t="s">
        <v>795</v>
      </c>
      <c r="J493" s="161" t="s">
        <v>304</v>
      </c>
      <c r="K493" s="161" t="s">
        <v>304</v>
      </c>
      <c r="L493" s="403" t="str">
        <f t="shared" si="49"/>
        <v>NULL</v>
      </c>
      <c r="M493" s="344" t="s">
        <v>795</v>
      </c>
      <c r="P493" s="241" t="s">
        <v>4854</v>
      </c>
      <c r="Q493" s="241" t="s">
        <v>4855</v>
      </c>
      <c r="R493" s="69">
        <v>1</v>
      </c>
      <c r="W493" s="495" t="str">
        <f t="shared" si="44"/>
        <v xml:space="preserve">   cnDatabase.Execute "IF EXISTS (SELECT *FROM GeneralMaster WHERE Code='*56015' OR Name='Jammu and Kashmir') Print 'Exist' ELSE Insert Into GeneralMaster VALUES ('*56015','Jammu and Kashmir','1','56','0','000001',GetDate(),'NULL',NULL,'N','N','NULL')</v>
      </c>
    </row>
    <row r="494" spans="1:23">
      <c r="A494" s="344" t="s">
        <v>4917</v>
      </c>
      <c r="B494" s="344" t="s">
        <v>4856</v>
      </c>
      <c r="C494" s="344">
        <v>20</v>
      </c>
      <c r="D494" s="402">
        <v>56</v>
      </c>
      <c r="E494" s="161">
        <v>0</v>
      </c>
      <c r="F494" s="344" t="s">
        <v>135</v>
      </c>
      <c r="G494" s="345" t="s">
        <v>2070</v>
      </c>
      <c r="H494" s="161" t="s">
        <v>795</v>
      </c>
      <c r="I494" s="161" t="s">
        <v>795</v>
      </c>
      <c r="J494" s="161" t="s">
        <v>304</v>
      </c>
      <c r="K494" s="161" t="s">
        <v>304</v>
      </c>
      <c r="L494" s="403" t="str">
        <f t="shared" si="49"/>
        <v>NULL</v>
      </c>
      <c r="M494" s="344" t="s">
        <v>795</v>
      </c>
      <c r="P494" s="241" t="s">
        <v>4856</v>
      </c>
      <c r="Q494" s="241" t="s">
        <v>4857</v>
      </c>
      <c r="R494" s="69">
        <v>20</v>
      </c>
      <c r="W494" s="495" t="str">
        <f t="shared" si="44"/>
        <v xml:space="preserve">   cnDatabase.Execute "IF EXISTS (SELECT *FROM GeneralMaster WHERE Code='*56016' OR Name='Jharkhand') Print 'Exist' ELSE Insert Into GeneralMaster VALUES ('*56016','Jharkhand','20','56','0','000001',GetDate(),'NULL',NULL,'N','N','NULL')</v>
      </c>
    </row>
    <row r="495" spans="1:23">
      <c r="A495" s="344" t="s">
        <v>4918</v>
      </c>
      <c r="B495" s="344" t="s">
        <v>4858</v>
      </c>
      <c r="C495" s="344">
        <v>29</v>
      </c>
      <c r="D495" s="402">
        <v>56</v>
      </c>
      <c r="E495" s="161">
        <v>0</v>
      </c>
      <c r="F495" s="344" t="s">
        <v>135</v>
      </c>
      <c r="G495" s="345" t="s">
        <v>2070</v>
      </c>
      <c r="H495" s="161" t="s">
        <v>795</v>
      </c>
      <c r="I495" s="161" t="s">
        <v>795</v>
      </c>
      <c r="J495" s="161" t="s">
        <v>304</v>
      </c>
      <c r="K495" s="161" t="s">
        <v>304</v>
      </c>
      <c r="L495" s="403" t="str">
        <f t="shared" si="49"/>
        <v>NULL</v>
      </c>
      <c r="M495" s="344" t="s">
        <v>795</v>
      </c>
      <c r="P495" s="241" t="s">
        <v>4858</v>
      </c>
      <c r="Q495" s="241" t="s">
        <v>4859</v>
      </c>
      <c r="R495" s="69">
        <v>29</v>
      </c>
      <c r="W495" s="495" t="str">
        <f t="shared" si="44"/>
        <v xml:space="preserve">   cnDatabase.Execute "IF EXISTS (SELECT *FROM GeneralMaster WHERE Code='*56017' OR Name='Karnataka') Print 'Exist' ELSE Insert Into GeneralMaster VALUES ('*56017','Karnataka','29','56','0','000001',GetDate(),'NULL',NULL,'N','N','NULL')</v>
      </c>
    </row>
    <row r="496" spans="1:23">
      <c r="A496" s="344" t="s">
        <v>4919</v>
      </c>
      <c r="B496" s="344" t="s">
        <v>4860</v>
      </c>
      <c r="C496" s="344">
        <v>32</v>
      </c>
      <c r="D496" s="402">
        <v>56</v>
      </c>
      <c r="E496" s="161">
        <v>0</v>
      </c>
      <c r="F496" s="344" t="s">
        <v>135</v>
      </c>
      <c r="G496" s="345" t="s">
        <v>2070</v>
      </c>
      <c r="H496" s="161" t="s">
        <v>795</v>
      </c>
      <c r="I496" s="161" t="s">
        <v>795</v>
      </c>
      <c r="J496" s="161" t="s">
        <v>304</v>
      </c>
      <c r="K496" s="161" t="s">
        <v>304</v>
      </c>
      <c r="L496" s="403" t="str">
        <f t="shared" si="49"/>
        <v>NULL</v>
      </c>
      <c r="M496" s="344" t="s">
        <v>795</v>
      </c>
      <c r="P496" s="241" t="s">
        <v>4860</v>
      </c>
      <c r="Q496" s="241" t="s">
        <v>4861</v>
      </c>
      <c r="R496" s="69">
        <v>32</v>
      </c>
      <c r="W496" s="495" t="str">
        <f t="shared" si="44"/>
        <v xml:space="preserve">   cnDatabase.Execute "IF EXISTS (SELECT *FROM GeneralMaster WHERE Code='*56018' OR Name='Kerala') Print 'Exist' ELSE Insert Into GeneralMaster VALUES ('*56018','Kerala','32','56','0','000001',GetDate(),'NULL',NULL,'N','N','NULL')</v>
      </c>
    </row>
    <row r="497" spans="1:23">
      <c r="A497" s="344" t="s">
        <v>4920</v>
      </c>
      <c r="B497" s="344" t="s">
        <v>4862</v>
      </c>
      <c r="C497" s="344">
        <v>38</v>
      </c>
      <c r="D497" s="402">
        <v>56</v>
      </c>
      <c r="E497" s="161">
        <v>0</v>
      </c>
      <c r="F497" s="344" t="s">
        <v>135</v>
      </c>
      <c r="G497" s="345" t="s">
        <v>2070</v>
      </c>
      <c r="H497" s="161" t="s">
        <v>795</v>
      </c>
      <c r="I497" s="161" t="s">
        <v>795</v>
      </c>
      <c r="J497" s="161" t="s">
        <v>304</v>
      </c>
      <c r="K497" s="161" t="s">
        <v>304</v>
      </c>
      <c r="L497" s="403" t="str">
        <f t="shared" si="49"/>
        <v>NULL</v>
      </c>
      <c r="M497" s="344" t="s">
        <v>795</v>
      </c>
      <c r="P497" s="241" t="s">
        <v>4862</v>
      </c>
      <c r="Q497" s="241" t="s">
        <v>4863</v>
      </c>
      <c r="R497" s="69">
        <v>38</v>
      </c>
      <c r="W497" s="495" t="str">
        <f t="shared" si="44"/>
        <v xml:space="preserve">   cnDatabase.Execute "IF EXISTS (SELECT *FROM GeneralMaster WHERE Code='*56019' OR Name='Ladakh') Print 'Exist' ELSE Insert Into GeneralMaster VALUES ('*56019','Ladakh','38','56','0','000001',GetDate(),'NULL',NULL,'N','N','NULL')</v>
      </c>
    </row>
    <row r="498" spans="1:23">
      <c r="A498" s="344" t="s">
        <v>4921</v>
      </c>
      <c r="B498" s="344" t="s">
        <v>4864</v>
      </c>
      <c r="C498" s="344">
        <v>31</v>
      </c>
      <c r="D498" s="402">
        <v>56</v>
      </c>
      <c r="E498" s="161">
        <v>0</v>
      </c>
      <c r="F498" s="344" t="s">
        <v>135</v>
      </c>
      <c r="G498" s="345" t="s">
        <v>2070</v>
      </c>
      <c r="H498" s="161" t="s">
        <v>795</v>
      </c>
      <c r="I498" s="161" t="s">
        <v>795</v>
      </c>
      <c r="J498" s="161" t="s">
        <v>304</v>
      </c>
      <c r="K498" s="161" t="s">
        <v>304</v>
      </c>
      <c r="L498" s="403" t="str">
        <f t="shared" si="49"/>
        <v>NULL</v>
      </c>
      <c r="M498" s="344" t="s">
        <v>795</v>
      </c>
      <c r="P498" s="241" t="s">
        <v>4864</v>
      </c>
      <c r="Q498" s="241" t="s">
        <v>4865</v>
      </c>
      <c r="R498" s="69">
        <v>31</v>
      </c>
      <c r="W498" s="495" t="str">
        <f t="shared" si="44"/>
        <v xml:space="preserve">   cnDatabase.Execute "IF EXISTS (SELECT *FROM GeneralMaster WHERE Code='*56020' OR Name='Lakshadweep') Print 'Exist' ELSE Insert Into GeneralMaster VALUES ('*56020','Lakshadweep','31','56','0','000001',GetDate(),'NULL',NULL,'N','N','NULL')</v>
      </c>
    </row>
    <row r="499" spans="1:23">
      <c r="A499" s="344" t="s">
        <v>4922</v>
      </c>
      <c r="B499" s="344" t="s">
        <v>4866</v>
      </c>
      <c r="C499" s="344">
        <v>23</v>
      </c>
      <c r="D499" s="402">
        <v>56</v>
      </c>
      <c r="E499" s="161">
        <v>0</v>
      </c>
      <c r="F499" s="344" t="s">
        <v>135</v>
      </c>
      <c r="G499" s="345" t="s">
        <v>2070</v>
      </c>
      <c r="H499" s="161" t="s">
        <v>795</v>
      </c>
      <c r="I499" s="161" t="s">
        <v>795</v>
      </c>
      <c r="J499" s="161" t="s">
        <v>304</v>
      </c>
      <c r="K499" s="161" t="s">
        <v>304</v>
      </c>
      <c r="L499" s="403" t="str">
        <f t="shared" si="49"/>
        <v>NULL</v>
      </c>
      <c r="M499" s="344" t="s">
        <v>795</v>
      </c>
      <c r="P499" s="241" t="s">
        <v>4866</v>
      </c>
      <c r="Q499" s="241" t="s">
        <v>4867</v>
      </c>
      <c r="R499" s="69">
        <v>23</v>
      </c>
      <c r="W499" s="495" t="str">
        <f t="shared" si="44"/>
        <v xml:space="preserve">   cnDatabase.Execute "IF EXISTS (SELECT *FROM GeneralMaster WHERE Code='*56021' OR Name='Madhya Pradesh') Print 'Exist' ELSE Insert Into GeneralMaster VALUES ('*56021','Madhya Pradesh','23','56','0','000001',GetDate(),'NULL',NULL,'N','N','NULL')</v>
      </c>
    </row>
    <row r="500" spans="1:23">
      <c r="A500" s="344" t="s">
        <v>4923</v>
      </c>
      <c r="B500" s="344" t="s">
        <v>4868</v>
      </c>
      <c r="C500" s="344">
        <v>27</v>
      </c>
      <c r="D500" s="402">
        <v>56</v>
      </c>
      <c r="E500" s="161">
        <v>0</v>
      </c>
      <c r="F500" s="344" t="s">
        <v>135</v>
      </c>
      <c r="G500" s="345" t="s">
        <v>2070</v>
      </c>
      <c r="H500" s="161" t="s">
        <v>795</v>
      </c>
      <c r="I500" s="161" t="s">
        <v>795</v>
      </c>
      <c r="J500" s="161" t="s">
        <v>304</v>
      </c>
      <c r="K500" s="161" t="s">
        <v>304</v>
      </c>
      <c r="L500" s="403" t="str">
        <f t="shared" si="49"/>
        <v>NULL</v>
      </c>
      <c r="M500" s="344" t="s">
        <v>795</v>
      </c>
      <c r="P500" s="241" t="s">
        <v>4868</v>
      </c>
      <c r="Q500" s="241" t="s">
        <v>4869</v>
      </c>
      <c r="R500" s="69">
        <v>27</v>
      </c>
      <c r="W500" s="495" t="str">
        <f t="shared" si="44"/>
        <v xml:space="preserve">   cnDatabase.Execute "IF EXISTS (SELECT *FROM GeneralMaster WHERE Code='*56022' OR Name='Maharashtra') Print 'Exist' ELSE Insert Into GeneralMaster VALUES ('*56022','Maharashtra','27','56','0','000001',GetDate(),'NULL',NULL,'N','N','NULL')</v>
      </c>
    </row>
    <row r="501" spans="1:23">
      <c r="A501" s="344" t="s">
        <v>4924</v>
      </c>
      <c r="B501" s="344" t="s">
        <v>4870</v>
      </c>
      <c r="C501" s="344">
        <v>14</v>
      </c>
      <c r="D501" s="402">
        <v>56</v>
      </c>
      <c r="E501" s="161">
        <v>0</v>
      </c>
      <c r="F501" s="344" t="s">
        <v>135</v>
      </c>
      <c r="G501" s="345" t="s">
        <v>2070</v>
      </c>
      <c r="H501" s="161" t="s">
        <v>795</v>
      </c>
      <c r="I501" s="161" t="s">
        <v>795</v>
      </c>
      <c r="J501" s="161" t="s">
        <v>304</v>
      </c>
      <c r="K501" s="161" t="s">
        <v>304</v>
      </c>
      <c r="L501" s="403" t="str">
        <f t="shared" si="49"/>
        <v>NULL</v>
      </c>
      <c r="M501" s="344" t="s">
        <v>795</v>
      </c>
      <c r="P501" s="241" t="s">
        <v>4870</v>
      </c>
      <c r="Q501" s="241" t="s">
        <v>4871</v>
      </c>
      <c r="R501" s="69">
        <v>14</v>
      </c>
      <c r="W501" s="495" t="str">
        <f t="shared" si="44"/>
        <v xml:space="preserve">   cnDatabase.Execute "IF EXISTS (SELECT *FROM GeneralMaster WHERE Code='*56023' OR Name='Manipur') Print 'Exist' ELSE Insert Into GeneralMaster VALUES ('*56023','Manipur','14','56','0','000001',GetDate(),'NULL',NULL,'N','N','NULL')</v>
      </c>
    </row>
    <row r="502" spans="1:23">
      <c r="A502" s="344" t="s">
        <v>4925</v>
      </c>
      <c r="B502" s="344" t="s">
        <v>4872</v>
      </c>
      <c r="C502" s="344">
        <v>17</v>
      </c>
      <c r="D502" s="402">
        <v>56</v>
      </c>
      <c r="E502" s="161">
        <v>0</v>
      </c>
      <c r="F502" s="344" t="s">
        <v>135</v>
      </c>
      <c r="G502" s="345" t="s">
        <v>2070</v>
      </c>
      <c r="H502" s="161" t="s">
        <v>795</v>
      </c>
      <c r="I502" s="161" t="s">
        <v>795</v>
      </c>
      <c r="J502" s="161" t="s">
        <v>304</v>
      </c>
      <c r="K502" s="161" t="s">
        <v>304</v>
      </c>
      <c r="L502" s="403" t="str">
        <f t="shared" si="49"/>
        <v>NULL</v>
      </c>
      <c r="M502" s="344" t="s">
        <v>795</v>
      </c>
      <c r="P502" s="241" t="s">
        <v>4872</v>
      </c>
      <c r="Q502" s="241" t="s">
        <v>923</v>
      </c>
      <c r="R502" s="69">
        <v>17</v>
      </c>
      <c r="W502" s="495" t="str">
        <f t="shared" si="44"/>
        <v xml:space="preserve">   cnDatabase.Execute "IF EXISTS (SELECT *FROM GeneralMaster WHERE Code='*56024' OR Name='Meghalaya') Print 'Exist' ELSE Insert Into GeneralMaster VALUES ('*56024','Meghalaya','17','56','0','000001',GetDate(),'NULL',NULL,'N','N','NULL')</v>
      </c>
    </row>
    <row r="503" spans="1:23">
      <c r="A503" s="344" t="s">
        <v>4926</v>
      </c>
      <c r="B503" s="344" t="s">
        <v>4873</v>
      </c>
      <c r="C503" s="344">
        <v>15</v>
      </c>
      <c r="D503" s="402">
        <v>56</v>
      </c>
      <c r="E503" s="161">
        <v>0</v>
      </c>
      <c r="F503" s="344" t="s">
        <v>135</v>
      </c>
      <c r="G503" s="345" t="s">
        <v>2070</v>
      </c>
      <c r="H503" s="161" t="s">
        <v>795</v>
      </c>
      <c r="I503" s="161" t="s">
        <v>795</v>
      </c>
      <c r="J503" s="161" t="s">
        <v>304</v>
      </c>
      <c r="K503" s="161" t="s">
        <v>304</v>
      </c>
      <c r="L503" s="403" t="str">
        <f t="shared" si="49"/>
        <v>NULL</v>
      </c>
      <c r="M503" s="344" t="s">
        <v>795</v>
      </c>
      <c r="P503" s="241" t="s">
        <v>4873</v>
      </c>
      <c r="Q503" s="241" t="s">
        <v>4874</v>
      </c>
      <c r="R503" s="69">
        <v>15</v>
      </c>
      <c r="W503" s="495" t="str">
        <f t="shared" si="44"/>
        <v xml:space="preserve">   cnDatabase.Execute "IF EXISTS (SELECT *FROM GeneralMaster WHERE Code='*56025' OR Name='Mizoram') Print 'Exist' ELSE Insert Into GeneralMaster VALUES ('*56025','Mizoram','15','56','0','000001',GetDate(),'NULL',NULL,'N','N','NULL')</v>
      </c>
    </row>
    <row r="504" spans="1:23">
      <c r="A504" s="344" t="s">
        <v>4927</v>
      </c>
      <c r="B504" s="344" t="s">
        <v>4875</v>
      </c>
      <c r="C504" s="344">
        <v>13</v>
      </c>
      <c r="D504" s="402">
        <v>56</v>
      </c>
      <c r="E504" s="161">
        <v>0</v>
      </c>
      <c r="F504" s="344" t="s">
        <v>135</v>
      </c>
      <c r="G504" s="345" t="s">
        <v>2070</v>
      </c>
      <c r="H504" s="161" t="s">
        <v>795</v>
      </c>
      <c r="I504" s="161" t="s">
        <v>795</v>
      </c>
      <c r="J504" s="161" t="s">
        <v>304</v>
      </c>
      <c r="K504" s="161" t="s">
        <v>304</v>
      </c>
      <c r="L504" s="403" t="str">
        <f t="shared" si="49"/>
        <v>NULL</v>
      </c>
      <c r="M504" s="344" t="s">
        <v>795</v>
      </c>
      <c r="P504" s="241" t="s">
        <v>4875</v>
      </c>
      <c r="Q504" s="241" t="s">
        <v>4876</v>
      </c>
      <c r="R504" s="69">
        <v>13</v>
      </c>
      <c r="W504" s="495" t="str">
        <f t="shared" si="44"/>
        <v xml:space="preserve">   cnDatabase.Execute "IF EXISTS (SELECT *FROM GeneralMaster WHERE Code='*56026' OR Name='Nagaland') Print 'Exist' ELSE Insert Into GeneralMaster VALUES ('*56026','Nagaland','13','56','0','000001',GetDate(),'NULL',NULL,'N','N','NULL')</v>
      </c>
    </row>
    <row r="505" spans="1:23">
      <c r="A505" s="344" t="s">
        <v>4928</v>
      </c>
      <c r="B505" s="344" t="s">
        <v>4877</v>
      </c>
      <c r="C505" s="344">
        <v>21</v>
      </c>
      <c r="D505" s="402">
        <v>56</v>
      </c>
      <c r="E505" s="161">
        <v>0</v>
      </c>
      <c r="F505" s="344" t="s">
        <v>135</v>
      </c>
      <c r="G505" s="345" t="s">
        <v>2070</v>
      </c>
      <c r="H505" s="161" t="s">
        <v>795</v>
      </c>
      <c r="I505" s="161" t="s">
        <v>795</v>
      </c>
      <c r="J505" s="161" t="s">
        <v>304</v>
      </c>
      <c r="K505" s="161" t="s">
        <v>304</v>
      </c>
      <c r="L505" s="403" t="str">
        <f t="shared" si="49"/>
        <v>NULL</v>
      </c>
      <c r="M505" s="344" t="s">
        <v>795</v>
      </c>
      <c r="P505" s="241" t="s">
        <v>4877</v>
      </c>
      <c r="Q505" s="241" t="s">
        <v>4878</v>
      </c>
      <c r="R505" s="69">
        <v>21</v>
      </c>
      <c r="W505" s="495" t="str">
        <f t="shared" si="44"/>
        <v xml:space="preserve">   cnDatabase.Execute "IF EXISTS (SELECT *FROM GeneralMaster WHERE Code='*56027' OR Name='Odisha') Print 'Exist' ELSE Insert Into GeneralMaster VALUES ('*56027','Odisha','21','56','0','000001',GetDate(),'NULL',NULL,'N','N','NULL')</v>
      </c>
    </row>
    <row r="506" spans="1:23">
      <c r="A506" s="344" t="s">
        <v>4929</v>
      </c>
      <c r="B506" s="344" t="s">
        <v>4879</v>
      </c>
      <c r="C506" s="344">
        <v>97</v>
      </c>
      <c r="D506" s="402">
        <v>56</v>
      </c>
      <c r="E506" s="161">
        <v>0</v>
      </c>
      <c r="F506" s="344" t="s">
        <v>135</v>
      </c>
      <c r="G506" s="345" t="s">
        <v>2070</v>
      </c>
      <c r="H506" s="161" t="s">
        <v>795</v>
      </c>
      <c r="I506" s="161" t="s">
        <v>795</v>
      </c>
      <c r="J506" s="161" t="s">
        <v>304</v>
      </c>
      <c r="K506" s="161" t="s">
        <v>304</v>
      </c>
      <c r="L506" s="403" t="str">
        <f t="shared" si="49"/>
        <v>NULL</v>
      </c>
      <c r="M506" s="344" t="s">
        <v>795</v>
      </c>
      <c r="P506" s="241" t="s">
        <v>4879</v>
      </c>
      <c r="Q506" s="241" t="s">
        <v>4880</v>
      </c>
      <c r="R506" s="69">
        <v>97</v>
      </c>
      <c r="W506" s="495" t="str">
        <f t="shared" si="44"/>
        <v xml:space="preserve">   cnDatabase.Execute "IF EXISTS (SELECT *FROM GeneralMaster WHERE Code='*56028' OR Name='Other Territory') Print 'Exist' ELSE Insert Into GeneralMaster VALUES ('*56028','Other Territory','97','56','0','000001',GetDate(),'NULL',NULL,'N','N','NULL')</v>
      </c>
    </row>
    <row r="507" spans="1:23">
      <c r="A507" s="344" t="s">
        <v>4930</v>
      </c>
      <c r="B507" s="344" t="s">
        <v>4881</v>
      </c>
      <c r="C507" s="344">
        <v>34</v>
      </c>
      <c r="D507" s="402">
        <v>56</v>
      </c>
      <c r="E507" s="161">
        <v>0</v>
      </c>
      <c r="F507" s="344" t="s">
        <v>135</v>
      </c>
      <c r="G507" s="345" t="s">
        <v>2070</v>
      </c>
      <c r="H507" s="161" t="s">
        <v>795</v>
      </c>
      <c r="I507" s="161" t="s">
        <v>795</v>
      </c>
      <c r="J507" s="161" t="s">
        <v>304</v>
      </c>
      <c r="K507" s="161" t="s">
        <v>304</v>
      </c>
      <c r="L507" s="403" t="str">
        <f t="shared" si="49"/>
        <v>NULL</v>
      </c>
      <c r="M507" s="344" t="s">
        <v>795</v>
      </c>
      <c r="P507" s="241" t="s">
        <v>4881</v>
      </c>
      <c r="Q507" s="241" t="s">
        <v>4882</v>
      </c>
      <c r="R507" s="69">
        <v>34</v>
      </c>
      <c r="W507" s="495" t="str">
        <f t="shared" si="44"/>
        <v xml:space="preserve">   cnDatabase.Execute "IF EXISTS (SELECT *FROM GeneralMaster WHERE Code='*56029' OR Name='Puducherry') Print 'Exist' ELSE Insert Into GeneralMaster VALUES ('*56029','Puducherry','34','56','0','000001',GetDate(),'NULL',NULL,'N','N','NULL')</v>
      </c>
    </row>
    <row r="508" spans="1:23">
      <c r="A508" s="344" t="s">
        <v>4931</v>
      </c>
      <c r="B508" s="344" t="s">
        <v>4883</v>
      </c>
      <c r="C508" s="344">
        <v>3</v>
      </c>
      <c r="D508" s="402">
        <v>56</v>
      </c>
      <c r="E508" s="161">
        <v>0</v>
      </c>
      <c r="F508" s="344" t="s">
        <v>135</v>
      </c>
      <c r="G508" s="345" t="s">
        <v>2070</v>
      </c>
      <c r="H508" s="161" t="s">
        <v>795</v>
      </c>
      <c r="I508" s="161" t="s">
        <v>795</v>
      </c>
      <c r="J508" s="161" t="s">
        <v>304</v>
      </c>
      <c r="K508" s="161" t="s">
        <v>304</v>
      </c>
      <c r="L508" s="403" t="str">
        <f t="shared" si="49"/>
        <v>NULL</v>
      </c>
      <c r="M508" s="344" t="s">
        <v>795</v>
      </c>
      <c r="P508" s="241" t="s">
        <v>4883</v>
      </c>
      <c r="Q508" s="241" t="s">
        <v>4884</v>
      </c>
      <c r="R508" s="69">
        <v>3</v>
      </c>
      <c r="W508" s="495" t="str">
        <f t="shared" si="44"/>
        <v xml:space="preserve">   cnDatabase.Execute "IF EXISTS (SELECT *FROM GeneralMaster WHERE Code='*56030' OR Name='Punjab') Print 'Exist' ELSE Insert Into GeneralMaster VALUES ('*56030','Punjab','3','56','0','000001',GetDate(),'NULL',NULL,'N','N','NULL')</v>
      </c>
    </row>
    <row r="509" spans="1:23">
      <c r="A509" s="344" t="s">
        <v>4932</v>
      </c>
      <c r="B509" s="344" t="s">
        <v>4885</v>
      </c>
      <c r="C509" s="344">
        <v>8</v>
      </c>
      <c r="D509" s="402">
        <v>56</v>
      </c>
      <c r="E509" s="161">
        <v>0</v>
      </c>
      <c r="F509" s="344" t="s">
        <v>135</v>
      </c>
      <c r="G509" s="345" t="s">
        <v>2070</v>
      </c>
      <c r="H509" s="161" t="s">
        <v>795</v>
      </c>
      <c r="I509" s="161" t="s">
        <v>795</v>
      </c>
      <c r="J509" s="161" t="s">
        <v>304</v>
      </c>
      <c r="K509" s="161" t="s">
        <v>304</v>
      </c>
      <c r="L509" s="403" t="str">
        <f t="shared" si="49"/>
        <v>NULL</v>
      </c>
      <c r="M509" s="344" t="s">
        <v>795</v>
      </c>
      <c r="P509" s="241" t="s">
        <v>4885</v>
      </c>
      <c r="Q509" s="241" t="s">
        <v>4886</v>
      </c>
      <c r="R509" s="69">
        <v>8</v>
      </c>
      <c r="W509" s="495" t="str">
        <f t="shared" si="44"/>
        <v xml:space="preserve">   cnDatabase.Execute "IF EXISTS (SELECT *FROM GeneralMaster WHERE Code='*56031' OR Name='Rajasthan') Print 'Exist' ELSE Insert Into GeneralMaster VALUES ('*56031','Rajasthan','8','56','0','000001',GetDate(),'NULL',NULL,'N','N','NULL')</v>
      </c>
    </row>
    <row r="510" spans="1:23">
      <c r="A510" s="344" t="s">
        <v>4933</v>
      </c>
      <c r="B510" s="344" t="s">
        <v>4887</v>
      </c>
      <c r="C510" s="344">
        <v>11</v>
      </c>
      <c r="D510" s="402">
        <v>56</v>
      </c>
      <c r="E510" s="161">
        <v>0</v>
      </c>
      <c r="F510" s="344" t="s">
        <v>135</v>
      </c>
      <c r="G510" s="345" t="s">
        <v>2070</v>
      </c>
      <c r="H510" s="161" t="s">
        <v>795</v>
      </c>
      <c r="I510" s="161" t="s">
        <v>795</v>
      </c>
      <c r="J510" s="161" t="s">
        <v>304</v>
      </c>
      <c r="K510" s="161" t="s">
        <v>304</v>
      </c>
      <c r="L510" s="403" t="str">
        <f t="shared" si="49"/>
        <v>NULL</v>
      </c>
      <c r="M510" s="344" t="s">
        <v>795</v>
      </c>
      <c r="P510" s="241" t="s">
        <v>4887</v>
      </c>
      <c r="Q510" s="241" t="s">
        <v>4888</v>
      </c>
      <c r="R510" s="69">
        <v>11</v>
      </c>
      <c r="W510" s="495" t="str">
        <f t="shared" si="44"/>
        <v xml:space="preserve">   cnDatabase.Execute "IF EXISTS (SELECT *FROM GeneralMaster WHERE Code='*56032' OR Name='Sikkim') Print 'Exist' ELSE Insert Into GeneralMaster VALUES ('*56032','Sikkim','11','56','0','000001',GetDate(),'NULL',NULL,'N','N','NULL')</v>
      </c>
    </row>
    <row r="511" spans="1:23">
      <c r="A511" s="344" t="s">
        <v>4934</v>
      </c>
      <c r="B511" s="344" t="s">
        <v>4889</v>
      </c>
      <c r="C511" s="344">
        <v>33</v>
      </c>
      <c r="D511" s="402">
        <v>56</v>
      </c>
      <c r="E511" s="161">
        <v>0</v>
      </c>
      <c r="F511" s="344" t="s">
        <v>135</v>
      </c>
      <c r="G511" s="345" t="s">
        <v>2070</v>
      </c>
      <c r="H511" s="161" t="s">
        <v>795</v>
      </c>
      <c r="I511" s="161" t="s">
        <v>795</v>
      </c>
      <c r="J511" s="161" t="s">
        <v>304</v>
      </c>
      <c r="K511" s="161" t="s">
        <v>304</v>
      </c>
      <c r="L511" s="403" t="str">
        <f t="shared" si="49"/>
        <v>NULL</v>
      </c>
      <c r="M511" s="344" t="s">
        <v>795</v>
      </c>
      <c r="P511" s="241" t="s">
        <v>4889</v>
      </c>
      <c r="Q511" s="241" t="s">
        <v>4890</v>
      </c>
      <c r="R511" s="69">
        <v>33</v>
      </c>
      <c r="W511" s="495" t="str">
        <f t="shared" si="44"/>
        <v xml:space="preserve">   cnDatabase.Execute "IF EXISTS (SELECT *FROM GeneralMaster WHERE Code='*56033' OR Name='Tamil Nadu') Print 'Exist' ELSE Insert Into GeneralMaster VALUES ('*56033','Tamil Nadu','33','56','0','000001',GetDate(),'NULL',NULL,'N','N','NULL')</v>
      </c>
    </row>
    <row r="512" spans="1:23">
      <c r="A512" s="344" t="s">
        <v>4935</v>
      </c>
      <c r="B512" s="344" t="s">
        <v>4891</v>
      </c>
      <c r="C512" s="344">
        <v>36</v>
      </c>
      <c r="D512" s="402">
        <v>56</v>
      </c>
      <c r="E512" s="161">
        <v>0</v>
      </c>
      <c r="F512" s="344" t="s">
        <v>135</v>
      </c>
      <c r="G512" s="345" t="s">
        <v>2070</v>
      </c>
      <c r="H512" s="161" t="s">
        <v>795</v>
      </c>
      <c r="I512" s="161" t="s">
        <v>795</v>
      </c>
      <c r="J512" s="161" t="s">
        <v>304</v>
      </c>
      <c r="K512" s="161" t="s">
        <v>304</v>
      </c>
      <c r="L512" s="403" t="str">
        <f t="shared" si="49"/>
        <v>NULL</v>
      </c>
      <c r="M512" s="344" t="s">
        <v>795</v>
      </c>
      <c r="P512" s="241" t="s">
        <v>4891</v>
      </c>
      <c r="Q512" s="241" t="s">
        <v>4892</v>
      </c>
      <c r="R512" s="69">
        <v>36</v>
      </c>
      <c r="W512" s="495" t="str">
        <f t="shared" si="44"/>
        <v xml:space="preserve">   cnDatabase.Execute "IF EXISTS (SELECT *FROM GeneralMaster WHERE Code='*56034' OR Name='Telangana') Print 'Exist' ELSE Insert Into GeneralMaster VALUES ('*56034','Telangana','36','56','0','000001',GetDate(),'NULL',NULL,'N','N','NULL')</v>
      </c>
    </row>
    <row r="513" spans="1:23">
      <c r="A513" s="344" t="s">
        <v>4936</v>
      </c>
      <c r="B513" s="344" t="s">
        <v>4893</v>
      </c>
      <c r="C513" s="344">
        <v>16</v>
      </c>
      <c r="D513" s="402">
        <v>56</v>
      </c>
      <c r="E513" s="161">
        <v>0</v>
      </c>
      <c r="F513" s="344" t="s">
        <v>135</v>
      </c>
      <c r="G513" s="345" t="s">
        <v>2070</v>
      </c>
      <c r="H513" s="161" t="s">
        <v>795</v>
      </c>
      <c r="I513" s="161" t="s">
        <v>795</v>
      </c>
      <c r="J513" s="161" t="s">
        <v>304</v>
      </c>
      <c r="K513" s="161" t="s">
        <v>304</v>
      </c>
      <c r="L513" s="403" t="str">
        <f t="shared" si="49"/>
        <v>NULL</v>
      </c>
      <c r="M513" s="344" t="s">
        <v>795</v>
      </c>
      <c r="P513" s="241" t="s">
        <v>4893</v>
      </c>
      <c r="Q513" s="241" t="s">
        <v>4894</v>
      </c>
      <c r="R513" s="69">
        <v>16</v>
      </c>
      <c r="W513" s="495" t="str">
        <f t="shared" si="44"/>
        <v xml:space="preserve">   cnDatabase.Execute "IF EXISTS (SELECT *FROM GeneralMaster WHERE Code='*56035' OR Name='Tripura') Print 'Exist' ELSE Insert Into GeneralMaster VALUES ('*56035','Tripura','16','56','0','000001',GetDate(),'NULL',NULL,'N','N','NULL')</v>
      </c>
    </row>
    <row r="514" spans="1:23">
      <c r="A514" s="344" t="s">
        <v>4937</v>
      </c>
      <c r="B514" s="344" t="s">
        <v>4895</v>
      </c>
      <c r="C514" s="344">
        <v>9</v>
      </c>
      <c r="D514" s="402">
        <v>56</v>
      </c>
      <c r="E514" s="161">
        <v>0</v>
      </c>
      <c r="F514" s="344" t="s">
        <v>135</v>
      </c>
      <c r="G514" s="345" t="s">
        <v>2070</v>
      </c>
      <c r="H514" s="161" t="s">
        <v>795</v>
      </c>
      <c r="I514" s="161" t="s">
        <v>795</v>
      </c>
      <c r="J514" s="161" t="s">
        <v>304</v>
      </c>
      <c r="K514" s="161" t="s">
        <v>304</v>
      </c>
      <c r="L514" s="403" t="str">
        <f t="shared" si="49"/>
        <v>NULL</v>
      </c>
      <c r="M514" s="344" t="s">
        <v>795</v>
      </c>
      <c r="P514" s="241" t="s">
        <v>4895</v>
      </c>
      <c r="Q514" s="241" t="s">
        <v>4896</v>
      </c>
      <c r="R514" s="69">
        <v>9</v>
      </c>
      <c r="W514" s="495" t="str">
        <f t="shared" ref="W514:W517" si="50">CONCATENATE(W$1,W$2,"'",A514,"' OR Name='",B514,"') Print 'Exist' ELSE ",W$3,"'",A514,"','",B514,"','",C514,"','",D514,"','",E514,"','",F514,"',",G514,",'",H514,"',",I514,",'",J514,"','",K514,"','",L514,"')")</f>
        <v xml:space="preserve">   cnDatabase.Execute "IF EXISTS (SELECT *FROM GeneralMaster WHERE Code='*56036' OR Name='Uttar Pradesh') Print 'Exist' ELSE Insert Into GeneralMaster VALUES ('*56036','Uttar Pradesh','9','56','0','000001',GetDate(),'NULL',NULL,'N','N','NULL')</v>
      </c>
    </row>
    <row r="515" spans="1:23">
      <c r="A515" s="344" t="s">
        <v>4938</v>
      </c>
      <c r="B515" s="344" t="s">
        <v>4897</v>
      </c>
      <c r="C515" s="344">
        <v>5</v>
      </c>
      <c r="D515" s="402">
        <v>56</v>
      </c>
      <c r="E515" s="161">
        <v>0</v>
      </c>
      <c r="F515" s="344" t="s">
        <v>135</v>
      </c>
      <c r="G515" s="345" t="s">
        <v>2070</v>
      </c>
      <c r="H515" s="161" t="s">
        <v>795</v>
      </c>
      <c r="I515" s="161" t="s">
        <v>795</v>
      </c>
      <c r="J515" s="161" t="s">
        <v>304</v>
      </c>
      <c r="K515" s="161" t="s">
        <v>304</v>
      </c>
      <c r="L515" s="403" t="str">
        <f t="shared" si="49"/>
        <v>NULL</v>
      </c>
      <c r="M515" s="344" t="s">
        <v>795</v>
      </c>
      <c r="P515" s="241" t="s">
        <v>4897</v>
      </c>
      <c r="Q515" s="241" t="s">
        <v>4898</v>
      </c>
      <c r="R515" s="69">
        <v>5</v>
      </c>
      <c r="W515" s="495" t="str">
        <f t="shared" si="50"/>
        <v xml:space="preserve">   cnDatabase.Execute "IF EXISTS (SELECT *FROM GeneralMaster WHERE Code='*56037' OR Name='Uttarakhand') Print 'Exist' ELSE Insert Into GeneralMaster VALUES ('*56037','Uttarakhand','5','56','0','000001',GetDate(),'NULL',NULL,'N','N','NULL')</v>
      </c>
    </row>
    <row r="516" spans="1:23">
      <c r="A516" s="344" t="s">
        <v>4939</v>
      </c>
      <c r="B516" s="344" t="s">
        <v>4899</v>
      </c>
      <c r="C516" s="344">
        <v>19</v>
      </c>
      <c r="D516" s="402">
        <v>56</v>
      </c>
      <c r="E516" s="161">
        <v>0</v>
      </c>
      <c r="F516" s="344" t="s">
        <v>135</v>
      </c>
      <c r="G516" s="345" t="s">
        <v>2070</v>
      </c>
      <c r="H516" s="161" t="s">
        <v>795</v>
      </c>
      <c r="I516" s="161" t="s">
        <v>795</v>
      </c>
      <c r="J516" s="161" t="s">
        <v>304</v>
      </c>
      <c r="K516" s="161" t="s">
        <v>304</v>
      </c>
      <c r="L516" s="403" t="str">
        <f t="shared" si="49"/>
        <v>NULL</v>
      </c>
      <c r="M516" s="344" t="s">
        <v>795</v>
      </c>
      <c r="P516" s="241" t="s">
        <v>4899</v>
      </c>
      <c r="Q516" s="241" t="s">
        <v>864</v>
      </c>
      <c r="R516" s="69">
        <v>19</v>
      </c>
      <c r="W516" s="495" t="str">
        <f t="shared" si="50"/>
        <v xml:space="preserve">   cnDatabase.Execute "IF EXISTS (SELECT *FROM GeneralMaster WHERE Code='*56038' OR Name='West Bengal') Print 'Exist' ELSE Insert Into GeneralMaster VALUES ('*56038','West Bengal','19','56','0','000001',GetDate(),'NULL',NULL,'N','N','NULL')</v>
      </c>
    </row>
    <row r="517" spans="1:23">
      <c r="A517" s="344" t="s">
        <v>4940</v>
      </c>
      <c r="B517" s="344" t="s">
        <v>4900</v>
      </c>
      <c r="C517" s="344">
        <v>96</v>
      </c>
      <c r="D517" s="402">
        <v>56</v>
      </c>
      <c r="E517" s="161">
        <v>0</v>
      </c>
      <c r="F517" s="344" t="s">
        <v>135</v>
      </c>
      <c r="G517" s="345" t="s">
        <v>2070</v>
      </c>
      <c r="H517" s="161" t="s">
        <v>795</v>
      </c>
      <c r="I517" s="161" t="s">
        <v>795</v>
      </c>
      <c r="J517" s="161" t="s">
        <v>304</v>
      </c>
      <c r="K517" s="161" t="s">
        <v>304</v>
      </c>
      <c r="L517" s="403" t="str">
        <f t="shared" si="49"/>
        <v>NULL</v>
      </c>
      <c r="M517" s="344" t="s">
        <v>795</v>
      </c>
      <c r="P517" s="241" t="s">
        <v>4900</v>
      </c>
      <c r="Q517" s="241" t="s">
        <v>4901</v>
      </c>
      <c r="R517" s="69">
        <v>96</v>
      </c>
      <c r="W517" s="495" t="str">
        <f t="shared" si="50"/>
        <v xml:space="preserve">   cnDatabase.Execute "IF EXISTS (SELECT *FROM GeneralMaster WHERE Code='*56039' OR Name='Foreign Country') Print 'Exist' ELSE Insert Into GeneralMaster VALUES ('*56039','Foreign Country','96','56','0','000001',GetDate(),'NULL',NULL,'N','N','NULL')</v>
      </c>
    </row>
  </sheetData>
  <autoFilter ref="A3:DA517" xr:uid="{CF4576C0-58E1-4125-A47B-BA0A144B2BC4}"/>
  <phoneticPr fontId="20" type="noConversion"/>
  <conditionalFormatting sqref="N480:N1048576 N1:N76 N313:N328 N332:N389 N175:N206 N395:N417 N209:N302 N80:N156 N307:N311 N419:N464">
    <cfRule type="duplicateValues" dxfId="103" priority="172"/>
  </conditionalFormatting>
  <conditionalFormatting sqref="A518:A1048576 A313:A328 A332:A389 A1:A76 A395:A417 A466 A175:A206 A209:A302 A79:A160 A306:A311 A419:A464">
    <cfRule type="duplicateValues" dxfId="102" priority="171"/>
  </conditionalFormatting>
  <conditionalFormatting sqref="O480:O1048576 O1:O76 O313:O328 O333:O389 O175:O206 O395:O417 O209:O302 O80:O155 O307:O311 O419:O464">
    <cfRule type="duplicateValues" dxfId="101" priority="168"/>
  </conditionalFormatting>
  <conditionalFormatting sqref="A312">
    <cfRule type="duplicateValues" dxfId="100" priority="166"/>
  </conditionalFormatting>
  <conditionalFormatting sqref="N312">
    <cfRule type="duplicateValues" dxfId="99" priority="164"/>
  </conditionalFormatting>
  <conditionalFormatting sqref="O312">
    <cfRule type="duplicateValues" dxfId="98" priority="163"/>
  </conditionalFormatting>
  <conditionalFormatting sqref="A474 A476">
    <cfRule type="duplicateValues" dxfId="97" priority="160"/>
  </conditionalFormatting>
  <conditionalFormatting sqref="A475 A477">
    <cfRule type="duplicateValues" dxfId="96" priority="159"/>
  </conditionalFormatting>
  <conditionalFormatting sqref="N466">
    <cfRule type="duplicateValues" dxfId="95" priority="158"/>
  </conditionalFormatting>
  <conditionalFormatting sqref="N474 N476">
    <cfRule type="duplicateValues" dxfId="94" priority="156"/>
  </conditionalFormatting>
  <conditionalFormatting sqref="N475 N477">
    <cfRule type="duplicateValues" dxfId="93" priority="155"/>
  </conditionalFormatting>
  <conditionalFormatting sqref="O466">
    <cfRule type="duplicateValues" dxfId="92" priority="154"/>
  </conditionalFormatting>
  <conditionalFormatting sqref="O474 O476">
    <cfRule type="duplicateValues" dxfId="91" priority="152"/>
  </conditionalFormatting>
  <conditionalFormatting sqref="O475 O477">
    <cfRule type="duplicateValues" dxfId="90" priority="151"/>
  </conditionalFormatting>
  <conditionalFormatting sqref="N329">
    <cfRule type="duplicateValues" dxfId="89" priority="150"/>
  </conditionalFormatting>
  <conditionalFormatting sqref="A329">
    <cfRule type="duplicateValues" dxfId="88" priority="149"/>
  </conditionalFormatting>
  <conditionalFormatting sqref="O329">
    <cfRule type="duplicateValues" dxfId="87" priority="148"/>
  </conditionalFormatting>
  <conditionalFormatting sqref="N330">
    <cfRule type="duplicateValues" dxfId="86" priority="147"/>
  </conditionalFormatting>
  <conditionalFormatting sqref="A330">
    <cfRule type="duplicateValues" dxfId="85" priority="146"/>
  </conditionalFormatting>
  <conditionalFormatting sqref="O330">
    <cfRule type="duplicateValues" dxfId="84" priority="145"/>
  </conditionalFormatting>
  <conditionalFormatting sqref="N331">
    <cfRule type="duplicateValues" dxfId="83" priority="144"/>
  </conditionalFormatting>
  <conditionalFormatting sqref="A331">
    <cfRule type="duplicateValues" dxfId="82" priority="143"/>
  </conditionalFormatting>
  <conditionalFormatting sqref="O331">
    <cfRule type="duplicateValues" dxfId="81" priority="142"/>
  </conditionalFormatting>
  <conditionalFormatting sqref="O332">
    <cfRule type="duplicateValues" dxfId="80" priority="141"/>
  </conditionalFormatting>
  <conditionalFormatting sqref="O156:O160">
    <cfRule type="duplicateValues" dxfId="79" priority="116"/>
  </conditionalFormatting>
  <conditionalFormatting sqref="N157:N160">
    <cfRule type="duplicateValues" dxfId="78" priority="115"/>
  </conditionalFormatting>
  <conditionalFormatting sqref="A467:A473">
    <cfRule type="duplicateValues" dxfId="77" priority="184"/>
  </conditionalFormatting>
  <conditionalFormatting sqref="N467:N469">
    <cfRule type="duplicateValues" dxfId="76" priority="187"/>
  </conditionalFormatting>
  <conditionalFormatting sqref="O467:O469">
    <cfRule type="duplicateValues" dxfId="75" priority="190"/>
  </conditionalFormatting>
  <conditionalFormatting sqref="N470:N473">
    <cfRule type="duplicateValues" dxfId="74" priority="112"/>
  </conditionalFormatting>
  <conditionalFormatting sqref="O470:O473">
    <cfRule type="duplicateValues" dxfId="73" priority="111"/>
  </conditionalFormatting>
  <conditionalFormatting sqref="A161">
    <cfRule type="duplicateValues" dxfId="72" priority="110"/>
  </conditionalFormatting>
  <conditionalFormatting sqref="A163 A165">
    <cfRule type="duplicateValues" dxfId="71" priority="107"/>
  </conditionalFormatting>
  <conditionalFormatting sqref="A162">
    <cfRule type="duplicateValues" dxfId="70" priority="104"/>
  </conditionalFormatting>
  <conditionalFormatting sqref="N161">
    <cfRule type="duplicateValues" dxfId="69" priority="101"/>
  </conditionalFormatting>
  <conditionalFormatting sqref="N162">
    <cfRule type="duplicateValues" dxfId="68" priority="99"/>
  </conditionalFormatting>
  <conditionalFormatting sqref="O161">
    <cfRule type="duplicateValues" dxfId="67" priority="98"/>
  </conditionalFormatting>
  <conditionalFormatting sqref="O162">
    <cfRule type="duplicateValues" dxfId="66" priority="96"/>
  </conditionalFormatting>
  <conditionalFormatting sqref="N163">
    <cfRule type="duplicateValues" dxfId="65" priority="95"/>
  </conditionalFormatting>
  <conditionalFormatting sqref="O163">
    <cfRule type="duplicateValues" dxfId="64" priority="94"/>
  </conditionalFormatting>
  <conditionalFormatting sqref="A390">
    <cfRule type="duplicateValues" dxfId="63" priority="92"/>
  </conditionalFormatting>
  <conditionalFormatting sqref="N390">
    <cfRule type="duplicateValues" dxfId="62" priority="90"/>
  </conditionalFormatting>
  <conditionalFormatting sqref="O390">
    <cfRule type="duplicateValues" dxfId="61" priority="89"/>
  </conditionalFormatting>
  <conditionalFormatting sqref="A465">
    <cfRule type="duplicateValues" dxfId="60" priority="88"/>
  </conditionalFormatting>
  <conditionalFormatting sqref="N465">
    <cfRule type="duplicateValues" dxfId="59" priority="85"/>
  </conditionalFormatting>
  <conditionalFormatting sqref="O465">
    <cfRule type="duplicateValues" dxfId="58" priority="84"/>
  </conditionalFormatting>
  <conditionalFormatting sqref="A164 A166">
    <cfRule type="duplicateValues" dxfId="57" priority="76"/>
  </conditionalFormatting>
  <conditionalFormatting sqref="N165">
    <cfRule type="duplicateValues" dxfId="56" priority="74"/>
  </conditionalFormatting>
  <conditionalFormatting sqref="N164 N166">
    <cfRule type="duplicateValues" dxfId="55" priority="73"/>
  </conditionalFormatting>
  <conditionalFormatting sqref="O165">
    <cfRule type="duplicateValues" dxfId="54" priority="72"/>
  </conditionalFormatting>
  <conditionalFormatting sqref="O164 O166">
    <cfRule type="duplicateValues" dxfId="53" priority="71"/>
  </conditionalFormatting>
  <conditionalFormatting sqref="A391">
    <cfRule type="duplicateValues" dxfId="52" priority="70"/>
  </conditionalFormatting>
  <conditionalFormatting sqref="N391">
    <cfRule type="duplicateValues" dxfId="51" priority="67"/>
  </conditionalFormatting>
  <conditionalFormatting sqref="O391">
    <cfRule type="duplicateValues" dxfId="50" priority="66"/>
  </conditionalFormatting>
  <conditionalFormatting sqref="A392">
    <cfRule type="duplicateValues" dxfId="49" priority="64"/>
  </conditionalFormatting>
  <conditionalFormatting sqref="N392">
    <cfRule type="duplicateValues" dxfId="48" priority="62"/>
  </conditionalFormatting>
  <conditionalFormatting sqref="O392">
    <cfRule type="duplicateValues" dxfId="47" priority="61"/>
  </conditionalFormatting>
  <conditionalFormatting sqref="A208">
    <cfRule type="duplicateValues" dxfId="46" priority="59"/>
  </conditionalFormatting>
  <conditionalFormatting sqref="N208">
    <cfRule type="duplicateValues" dxfId="45" priority="57"/>
  </conditionalFormatting>
  <conditionalFormatting sqref="O208">
    <cfRule type="duplicateValues" dxfId="44" priority="56"/>
  </conditionalFormatting>
  <conditionalFormatting sqref="N77">
    <cfRule type="duplicateValues" dxfId="43" priority="55"/>
  </conditionalFormatting>
  <conditionalFormatting sqref="A77">
    <cfRule type="duplicateValues" dxfId="42" priority="54"/>
  </conditionalFormatting>
  <conditionalFormatting sqref="O77">
    <cfRule type="duplicateValues" dxfId="41" priority="53"/>
  </conditionalFormatting>
  <conditionalFormatting sqref="A78">
    <cfRule type="duplicateValues" dxfId="40" priority="50"/>
  </conditionalFormatting>
  <conditionalFormatting sqref="N78">
    <cfRule type="duplicateValues" dxfId="39" priority="49"/>
  </conditionalFormatting>
  <conditionalFormatting sqref="O78">
    <cfRule type="duplicateValues" dxfId="38" priority="48"/>
  </conditionalFormatting>
  <conditionalFormatting sqref="N79">
    <cfRule type="duplicateValues" dxfId="37" priority="47"/>
  </conditionalFormatting>
  <conditionalFormatting sqref="O79">
    <cfRule type="duplicateValues" dxfId="36" priority="46"/>
  </conditionalFormatting>
  <conditionalFormatting sqref="A304">
    <cfRule type="duplicateValues" dxfId="35" priority="44"/>
  </conditionalFormatting>
  <conditionalFormatting sqref="N303">
    <cfRule type="duplicateValues" dxfId="34" priority="42"/>
  </conditionalFormatting>
  <conditionalFormatting sqref="A303">
    <cfRule type="duplicateValues" dxfId="33" priority="41"/>
  </conditionalFormatting>
  <conditionalFormatting sqref="O303">
    <cfRule type="duplicateValues" dxfId="32" priority="40"/>
  </conditionalFormatting>
  <conditionalFormatting sqref="N306">
    <cfRule type="duplicateValues" dxfId="31" priority="39"/>
  </conditionalFormatting>
  <conditionalFormatting sqref="N304">
    <cfRule type="duplicateValues" dxfId="30" priority="38"/>
  </conditionalFormatting>
  <conditionalFormatting sqref="O304">
    <cfRule type="duplicateValues" dxfId="29" priority="36"/>
  </conditionalFormatting>
  <conditionalFormatting sqref="A167 A169 A171 A173">
    <cfRule type="duplicateValues" dxfId="28" priority="32"/>
  </conditionalFormatting>
  <conditionalFormatting sqref="A168 A170 A172 A174">
    <cfRule type="duplicateValues" dxfId="27" priority="31"/>
  </conditionalFormatting>
  <conditionalFormatting sqref="N167 N169 N171 N173">
    <cfRule type="duplicateValues" dxfId="26" priority="30"/>
  </conditionalFormatting>
  <conditionalFormatting sqref="N168 N170 N172 N174">
    <cfRule type="duplicateValues" dxfId="25" priority="29"/>
  </conditionalFormatting>
  <conditionalFormatting sqref="O167 O169 O171 O173">
    <cfRule type="duplicateValues" dxfId="24" priority="28"/>
  </conditionalFormatting>
  <conditionalFormatting sqref="O168 O170 O172 O174">
    <cfRule type="duplicateValues" dxfId="23" priority="27"/>
  </conditionalFormatting>
  <conditionalFormatting sqref="A393">
    <cfRule type="duplicateValues" dxfId="22" priority="26"/>
  </conditionalFormatting>
  <conditionalFormatting sqref="N393">
    <cfRule type="duplicateValues" dxfId="21" priority="23"/>
  </conditionalFormatting>
  <conditionalFormatting sqref="O393">
    <cfRule type="duplicateValues" dxfId="20" priority="22"/>
  </conditionalFormatting>
  <conditionalFormatting sqref="A394">
    <cfRule type="duplicateValues" dxfId="19" priority="21"/>
  </conditionalFormatting>
  <conditionalFormatting sqref="N394">
    <cfRule type="duplicateValues" dxfId="18" priority="18"/>
  </conditionalFormatting>
  <conditionalFormatting sqref="O394">
    <cfRule type="duplicateValues" dxfId="17" priority="17"/>
  </conditionalFormatting>
  <conditionalFormatting sqref="A305">
    <cfRule type="duplicateValues" dxfId="16" priority="16"/>
  </conditionalFormatting>
  <conditionalFormatting sqref="N305">
    <cfRule type="duplicateValues" dxfId="15" priority="15"/>
  </conditionalFormatting>
  <conditionalFormatting sqref="O305">
    <cfRule type="duplicateValues" dxfId="14" priority="14"/>
  </conditionalFormatting>
  <conditionalFormatting sqref="O306">
    <cfRule type="duplicateValues" dxfId="13" priority="13"/>
  </conditionalFormatting>
  <conditionalFormatting sqref="A207">
    <cfRule type="duplicateValues" dxfId="12" priority="12"/>
  </conditionalFormatting>
  <conditionalFormatting sqref="N207">
    <cfRule type="duplicateValues" dxfId="11" priority="11"/>
  </conditionalFormatting>
  <conditionalFormatting sqref="O207">
    <cfRule type="duplicateValues" dxfId="10" priority="10"/>
  </conditionalFormatting>
  <conditionalFormatting sqref="A479:A517">
    <cfRule type="duplicateValues" dxfId="9" priority="9"/>
  </conditionalFormatting>
  <conditionalFormatting sqref="N479">
    <cfRule type="duplicateValues" dxfId="8" priority="8"/>
  </conditionalFormatting>
  <conditionalFormatting sqref="O479">
    <cfRule type="duplicateValues" dxfId="7" priority="7"/>
  </conditionalFormatting>
  <conditionalFormatting sqref="A478">
    <cfRule type="duplicateValues" dxfId="6" priority="6"/>
  </conditionalFormatting>
  <conditionalFormatting sqref="N478">
    <cfRule type="duplicateValues" dxfId="5" priority="5"/>
  </conditionalFormatting>
  <conditionalFormatting sqref="O478">
    <cfRule type="duplicateValues" dxfId="4" priority="4"/>
  </conditionalFormatting>
  <conditionalFormatting sqref="N418">
    <cfRule type="duplicateValues" dxfId="2" priority="3"/>
  </conditionalFormatting>
  <conditionalFormatting sqref="A418">
    <cfRule type="duplicateValues" dxfId="1" priority="2"/>
  </conditionalFormatting>
  <conditionalFormatting sqref="O418">
    <cfRule type="duplicateValues" dxfId="0" priority="1"/>
  </conditionalFormatting>
  <pageMargins left="0.7" right="0.7" top="0.75" bottom="0.75" header="0.3" footer="0.3"/>
  <pageSetup paperSize="9"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AB49-6920-4AC6-A090-A2F52FBE82C1}">
  <dimension ref="A1:D40"/>
  <sheetViews>
    <sheetView workbookViewId="0">
      <selection activeCell="B7" sqref="B7"/>
    </sheetView>
  </sheetViews>
  <sheetFormatPr defaultRowHeight="15"/>
  <cols>
    <col min="1" max="1" width="5.85546875" bestFit="1" customWidth="1"/>
    <col min="2" max="2" width="29.28515625" style="243" bestFit="1" customWidth="1"/>
    <col min="3" max="3" width="12.5703125" bestFit="1" customWidth="1"/>
    <col min="4" max="4" width="17.7109375" bestFit="1" customWidth="1"/>
  </cols>
  <sheetData>
    <row r="1" spans="1:4" ht="15.75" thickBot="1">
      <c r="A1" s="518" t="s">
        <v>4823</v>
      </c>
      <c r="B1" s="520" t="s">
        <v>4824</v>
      </c>
      <c r="C1" s="518" t="s">
        <v>4825</v>
      </c>
      <c r="D1" s="518" t="s">
        <v>4826</v>
      </c>
    </row>
    <row r="2" spans="1:4" ht="15.75" thickBot="1">
      <c r="A2" s="519">
        <v>1</v>
      </c>
      <c r="B2" s="521" t="s">
        <v>4827</v>
      </c>
      <c r="C2" s="519" t="s">
        <v>4828</v>
      </c>
      <c r="D2" s="519">
        <v>35</v>
      </c>
    </row>
    <row r="3" spans="1:4" ht="15.75" thickBot="1">
      <c r="A3" s="519">
        <v>2</v>
      </c>
      <c r="B3" s="521" t="s">
        <v>4829</v>
      </c>
      <c r="C3" s="519" t="s">
        <v>4830</v>
      </c>
      <c r="D3" s="519">
        <v>37</v>
      </c>
    </row>
    <row r="4" spans="1:4" ht="15.75" thickBot="1">
      <c r="A4" s="519">
        <v>3</v>
      </c>
      <c r="B4" s="521" t="s">
        <v>4831</v>
      </c>
      <c r="C4" s="519" t="s">
        <v>4832</v>
      </c>
      <c r="D4" s="519">
        <v>12</v>
      </c>
    </row>
    <row r="5" spans="1:4" ht="15.75" thickBot="1">
      <c r="A5" s="519">
        <v>4</v>
      </c>
      <c r="B5" s="521" t="s">
        <v>4833</v>
      </c>
      <c r="C5" s="519" t="s">
        <v>4834</v>
      </c>
      <c r="D5" s="519">
        <v>18</v>
      </c>
    </row>
    <row r="6" spans="1:4" ht="15.75" thickBot="1">
      <c r="A6" s="519">
        <v>5</v>
      </c>
      <c r="B6" s="521" t="s">
        <v>4835</v>
      </c>
      <c r="C6" s="519" t="s">
        <v>4836</v>
      </c>
      <c r="D6" s="519">
        <v>10</v>
      </c>
    </row>
    <row r="7" spans="1:4" ht="15.75" thickBot="1">
      <c r="A7" s="519">
        <v>6</v>
      </c>
      <c r="B7" s="521" t="s">
        <v>4837</v>
      </c>
      <c r="C7" s="519" t="s">
        <v>4838</v>
      </c>
      <c r="D7" s="519">
        <v>4</v>
      </c>
    </row>
    <row r="8" spans="1:4" ht="15.75" thickBot="1">
      <c r="A8" s="519">
        <v>7</v>
      </c>
      <c r="B8" s="521" t="s">
        <v>4839</v>
      </c>
      <c r="C8" s="519" t="s">
        <v>4840</v>
      </c>
      <c r="D8" s="519">
        <v>22</v>
      </c>
    </row>
    <row r="9" spans="1:4" ht="15.75" thickBot="1">
      <c r="A9" s="519">
        <v>8</v>
      </c>
      <c r="B9" s="521" t="s">
        <v>4841</v>
      </c>
      <c r="C9" s="519" t="s">
        <v>1638</v>
      </c>
      <c r="D9" s="519">
        <v>26</v>
      </c>
    </row>
    <row r="10" spans="1:4" ht="15.75" thickBot="1">
      <c r="A10" s="519">
        <v>9</v>
      </c>
      <c r="B10" s="521" t="s">
        <v>4842</v>
      </c>
      <c r="C10" s="519" t="s">
        <v>4843</v>
      </c>
      <c r="D10" s="519">
        <v>25</v>
      </c>
    </row>
    <row r="11" spans="1:4" ht="15.75" thickBot="1">
      <c r="A11" s="519">
        <v>10</v>
      </c>
      <c r="B11" s="521" t="s">
        <v>4844</v>
      </c>
      <c r="C11" s="519" t="s">
        <v>4845</v>
      </c>
      <c r="D11" s="519">
        <v>7</v>
      </c>
    </row>
    <row r="12" spans="1:4" ht="15.75" thickBot="1">
      <c r="A12" s="519">
        <v>11</v>
      </c>
      <c r="B12" s="521" t="s">
        <v>4846</v>
      </c>
      <c r="C12" s="519" t="s">
        <v>4847</v>
      </c>
      <c r="D12" s="519">
        <v>30</v>
      </c>
    </row>
    <row r="13" spans="1:4" ht="15.75" thickBot="1">
      <c r="A13" s="519">
        <v>12</v>
      </c>
      <c r="B13" s="521" t="s">
        <v>4848</v>
      </c>
      <c r="C13" s="519" t="s">
        <v>4849</v>
      </c>
      <c r="D13" s="519">
        <v>24</v>
      </c>
    </row>
    <row r="14" spans="1:4" ht="15.75" thickBot="1">
      <c r="A14" s="519">
        <v>13</v>
      </c>
      <c r="B14" s="521" t="s">
        <v>4850</v>
      </c>
      <c r="C14" s="519" t="s">
        <v>4851</v>
      </c>
      <c r="D14" s="519">
        <v>6</v>
      </c>
    </row>
    <row r="15" spans="1:4" ht="15.75" thickBot="1">
      <c r="A15" s="519">
        <v>14</v>
      </c>
      <c r="B15" s="521" t="s">
        <v>4852</v>
      </c>
      <c r="C15" s="519" t="s">
        <v>4853</v>
      </c>
      <c r="D15" s="519">
        <v>2</v>
      </c>
    </row>
    <row r="16" spans="1:4" ht="15.75" thickBot="1">
      <c r="A16" s="519">
        <v>15</v>
      </c>
      <c r="B16" s="521" t="s">
        <v>4854</v>
      </c>
      <c r="C16" s="519" t="s">
        <v>4855</v>
      </c>
      <c r="D16" s="519">
        <v>1</v>
      </c>
    </row>
    <row r="17" spans="1:4" ht="15.75" thickBot="1">
      <c r="A17" s="519">
        <v>16</v>
      </c>
      <c r="B17" s="521" t="s">
        <v>4856</v>
      </c>
      <c r="C17" s="519" t="s">
        <v>4857</v>
      </c>
      <c r="D17" s="519">
        <v>20</v>
      </c>
    </row>
    <row r="18" spans="1:4" ht="15.75" thickBot="1">
      <c r="A18" s="519">
        <v>17</v>
      </c>
      <c r="B18" s="521" t="s">
        <v>4858</v>
      </c>
      <c r="C18" s="519" t="s">
        <v>4859</v>
      </c>
      <c r="D18" s="519">
        <v>29</v>
      </c>
    </row>
    <row r="19" spans="1:4" ht="15.75" thickBot="1">
      <c r="A19" s="519">
        <v>18</v>
      </c>
      <c r="B19" s="521" t="s">
        <v>4860</v>
      </c>
      <c r="C19" s="519" t="s">
        <v>4861</v>
      </c>
      <c r="D19" s="519">
        <v>32</v>
      </c>
    </row>
    <row r="20" spans="1:4" ht="15.75" thickBot="1">
      <c r="A20" s="519">
        <v>19</v>
      </c>
      <c r="B20" s="521" t="s">
        <v>4862</v>
      </c>
      <c r="C20" s="519" t="s">
        <v>4863</v>
      </c>
      <c r="D20" s="519">
        <v>38</v>
      </c>
    </row>
    <row r="21" spans="1:4" ht="15.75" thickBot="1">
      <c r="A21" s="519">
        <v>20</v>
      </c>
      <c r="B21" s="521" t="s">
        <v>4864</v>
      </c>
      <c r="C21" s="519" t="s">
        <v>4865</v>
      </c>
      <c r="D21" s="519">
        <v>31</v>
      </c>
    </row>
    <row r="22" spans="1:4" ht="15.75" thickBot="1">
      <c r="A22" s="519">
        <v>21</v>
      </c>
      <c r="B22" s="521" t="s">
        <v>4866</v>
      </c>
      <c r="C22" s="519" t="s">
        <v>4867</v>
      </c>
      <c r="D22" s="519">
        <v>23</v>
      </c>
    </row>
    <row r="23" spans="1:4" ht="15.75" thickBot="1">
      <c r="A23" s="519">
        <v>22</v>
      </c>
      <c r="B23" s="521" t="s">
        <v>4868</v>
      </c>
      <c r="C23" s="519" t="s">
        <v>4869</v>
      </c>
      <c r="D23" s="519">
        <v>27</v>
      </c>
    </row>
    <row r="24" spans="1:4" ht="15.75" thickBot="1">
      <c r="A24" s="519">
        <v>23</v>
      </c>
      <c r="B24" s="521" t="s">
        <v>4870</v>
      </c>
      <c r="C24" s="519" t="s">
        <v>4871</v>
      </c>
      <c r="D24" s="519">
        <v>14</v>
      </c>
    </row>
    <row r="25" spans="1:4" ht="15.75" thickBot="1">
      <c r="A25" s="519">
        <v>24</v>
      </c>
      <c r="B25" s="521" t="s">
        <v>4872</v>
      </c>
      <c r="C25" s="519" t="s">
        <v>923</v>
      </c>
      <c r="D25" s="519">
        <v>17</v>
      </c>
    </row>
    <row r="26" spans="1:4" ht="15.75" thickBot="1">
      <c r="A26" s="519">
        <v>25</v>
      </c>
      <c r="B26" s="521" t="s">
        <v>4873</v>
      </c>
      <c r="C26" s="519" t="s">
        <v>4874</v>
      </c>
      <c r="D26" s="519">
        <v>15</v>
      </c>
    </row>
    <row r="27" spans="1:4" ht="15.75" thickBot="1">
      <c r="A27" s="519">
        <v>26</v>
      </c>
      <c r="B27" s="521" t="s">
        <v>4875</v>
      </c>
      <c r="C27" s="519" t="s">
        <v>4876</v>
      </c>
      <c r="D27" s="519">
        <v>13</v>
      </c>
    </row>
    <row r="28" spans="1:4" ht="15.75" thickBot="1">
      <c r="A28" s="519">
        <v>27</v>
      </c>
      <c r="B28" s="521" t="s">
        <v>4877</v>
      </c>
      <c r="C28" s="519" t="s">
        <v>4878</v>
      </c>
      <c r="D28" s="519">
        <v>21</v>
      </c>
    </row>
    <row r="29" spans="1:4" ht="15.75" thickBot="1">
      <c r="A29" s="519">
        <v>28</v>
      </c>
      <c r="B29" s="521" t="s">
        <v>4879</v>
      </c>
      <c r="C29" s="519" t="s">
        <v>4880</v>
      </c>
      <c r="D29" s="519">
        <v>97</v>
      </c>
    </row>
    <row r="30" spans="1:4" ht="15.75" thickBot="1">
      <c r="A30" s="519">
        <v>29</v>
      </c>
      <c r="B30" s="521" t="s">
        <v>4881</v>
      </c>
      <c r="C30" s="519" t="s">
        <v>4882</v>
      </c>
      <c r="D30" s="519">
        <v>34</v>
      </c>
    </row>
    <row r="31" spans="1:4" ht="15.75" thickBot="1">
      <c r="A31" s="519">
        <v>30</v>
      </c>
      <c r="B31" s="521" t="s">
        <v>4883</v>
      </c>
      <c r="C31" s="519" t="s">
        <v>4884</v>
      </c>
      <c r="D31" s="519">
        <v>3</v>
      </c>
    </row>
    <row r="32" spans="1:4" ht="15.75" thickBot="1">
      <c r="A32" s="519">
        <v>31</v>
      </c>
      <c r="B32" s="521" t="s">
        <v>4885</v>
      </c>
      <c r="C32" s="519" t="s">
        <v>4886</v>
      </c>
      <c r="D32" s="519">
        <v>8</v>
      </c>
    </row>
    <row r="33" spans="1:4" ht="15.75" thickBot="1">
      <c r="A33" s="519">
        <v>32</v>
      </c>
      <c r="B33" s="521" t="s">
        <v>4887</v>
      </c>
      <c r="C33" s="519" t="s">
        <v>4888</v>
      </c>
      <c r="D33" s="519">
        <v>11</v>
      </c>
    </row>
    <row r="34" spans="1:4" ht="15.75" thickBot="1">
      <c r="A34" s="519">
        <v>33</v>
      </c>
      <c r="B34" s="521" t="s">
        <v>4889</v>
      </c>
      <c r="C34" s="519" t="s">
        <v>4890</v>
      </c>
      <c r="D34" s="519">
        <v>33</v>
      </c>
    </row>
    <row r="35" spans="1:4" ht="15.75" thickBot="1">
      <c r="A35" s="519">
        <v>34</v>
      </c>
      <c r="B35" s="521" t="s">
        <v>4891</v>
      </c>
      <c r="C35" s="519" t="s">
        <v>4892</v>
      </c>
      <c r="D35" s="519">
        <v>36</v>
      </c>
    </row>
    <row r="36" spans="1:4" ht="15.75" thickBot="1">
      <c r="A36" s="519">
        <v>35</v>
      </c>
      <c r="B36" s="521" t="s">
        <v>4893</v>
      </c>
      <c r="C36" s="519" t="s">
        <v>4894</v>
      </c>
      <c r="D36" s="519">
        <v>16</v>
      </c>
    </row>
    <row r="37" spans="1:4" ht="15.75" thickBot="1">
      <c r="A37" s="519">
        <v>36</v>
      </c>
      <c r="B37" s="521" t="s">
        <v>4895</v>
      </c>
      <c r="C37" s="519" t="s">
        <v>4896</v>
      </c>
      <c r="D37" s="519">
        <v>9</v>
      </c>
    </row>
    <row r="38" spans="1:4" ht="15.75" thickBot="1">
      <c r="A38" s="519">
        <v>37</v>
      </c>
      <c r="B38" s="521" t="s">
        <v>4897</v>
      </c>
      <c r="C38" s="519" t="s">
        <v>4898</v>
      </c>
      <c r="D38" s="519">
        <v>5</v>
      </c>
    </row>
    <row r="39" spans="1:4" ht="15.75" thickBot="1">
      <c r="A39" s="519">
        <v>38</v>
      </c>
      <c r="B39" s="521" t="s">
        <v>4899</v>
      </c>
      <c r="C39" s="519" t="s">
        <v>864</v>
      </c>
      <c r="D39" s="519">
        <v>19</v>
      </c>
    </row>
    <row r="40" spans="1:4" ht="15.75" thickBot="1">
      <c r="A40" s="519">
        <v>39</v>
      </c>
      <c r="B40" s="521" t="s">
        <v>4900</v>
      </c>
      <c r="C40" s="519" t="s">
        <v>4901</v>
      </c>
      <c r="D40" s="519">
        <v>96</v>
      </c>
    </row>
  </sheetData>
  <autoFilter ref="A1:D40" xr:uid="{8BD5AB49-6920-4AC6-A090-A2F52FBE82C1}"/>
  <conditionalFormatting sqref="D1:D1048576">
    <cfRule type="duplicateValues" dxfId="3" priority="1"/>
  </conditionalFormatting>
  <pageMargins left="0.7" right="0.7" top="0.75" bottom="0.75" header="0.3" footer="0.3"/>
  <pageSetup paperSize="9" orientation="portrait" horizontalDpi="30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3058-2D72-4F06-A03E-827551F11A66}">
  <sheetPr codeName="Sheet13"/>
  <dimension ref="A1:X61"/>
  <sheetViews>
    <sheetView workbookViewId="0">
      <pane xSplit="5" ySplit="3" topLeftCell="X45" activePane="bottomRight" state="frozen"/>
      <selection pane="topRight" activeCell="F1" sqref="F1"/>
      <selection pane="bottomLeft" activeCell="A2" sqref="A2"/>
      <selection pane="bottomRight" activeCell="X61" sqref="X61"/>
    </sheetView>
  </sheetViews>
  <sheetFormatPr defaultRowHeight="15" outlineLevelCol="1"/>
  <cols>
    <col min="1" max="1" width="7.85546875" style="300" bestFit="1" customWidth="1"/>
    <col min="2" max="2" width="34" style="300" bestFit="1" customWidth="1"/>
    <col min="3" max="3" width="34" style="300" hidden="1" customWidth="1" outlineLevel="1"/>
    <col min="4" max="4" width="7.5703125" style="300" bestFit="1" customWidth="1" collapsed="1"/>
    <col min="5" max="5" width="8.7109375" style="300" bestFit="1" customWidth="1"/>
    <col min="6" max="6" width="29" style="300" hidden="1" customWidth="1" outlineLevel="1"/>
    <col min="7" max="7" width="12.42578125" style="300" hidden="1" customWidth="1" outlineLevel="1"/>
    <col min="8" max="9" width="11.42578125" style="300" hidden="1" customWidth="1" outlineLevel="1"/>
    <col min="10" max="10" width="9" style="300" hidden="1" customWidth="1" outlineLevel="1"/>
    <col min="11" max="11" width="16.28515625" style="300" hidden="1" customWidth="1" outlineLevel="1"/>
    <col min="12" max="12" width="6.28515625" style="300" hidden="1" customWidth="1" outlineLevel="1"/>
    <col min="13" max="13" width="27.42578125" style="300" hidden="1" customWidth="1" outlineLevel="1"/>
    <col min="14" max="14" width="15" style="300" hidden="1" customWidth="1" outlineLevel="1"/>
    <col min="15" max="15" width="12.42578125" style="300" hidden="1" customWidth="1" outlineLevel="1"/>
    <col min="16" max="16" width="12.85546875" style="300" hidden="1" customWidth="1" outlineLevel="1"/>
    <col min="17" max="17" width="13.5703125" style="300" hidden="1" customWidth="1" outlineLevel="1"/>
    <col min="18" max="18" width="14" style="300" hidden="1" customWidth="1" outlineLevel="1"/>
    <col min="19" max="19" width="14.7109375" style="300" hidden="1" customWidth="1" outlineLevel="1"/>
    <col min="20" max="20" width="12.85546875" style="300" hidden="1" customWidth="1" outlineLevel="1"/>
    <col min="21" max="21" width="8.5703125" style="300" hidden="1" customWidth="1" outlineLevel="1"/>
    <col min="22" max="22" width="10.85546875" style="300" hidden="1" customWidth="1" outlineLevel="1"/>
    <col min="23" max="23" width="128.7109375" style="243" customWidth="1" collapsed="1"/>
    <col min="24" max="24" width="8.7109375" style="304" bestFit="1" customWidth="1"/>
    <col min="25" max="16384" width="9.140625" style="300"/>
  </cols>
  <sheetData>
    <row r="1" spans="1:24" s="304" customFormat="1">
      <c r="W1" s="414" t="s">
        <v>3029</v>
      </c>
    </row>
    <row r="2" spans="1:24" s="304" customFormat="1">
      <c r="W2" s="414" t="s">
        <v>3028</v>
      </c>
    </row>
    <row r="3" spans="1:24">
      <c r="A3" s="415" t="s">
        <v>19</v>
      </c>
      <c r="B3" s="415" t="s">
        <v>275</v>
      </c>
      <c r="C3" s="415" t="s">
        <v>276</v>
      </c>
      <c r="D3" s="415" t="s">
        <v>1787</v>
      </c>
      <c r="E3" s="415" t="s">
        <v>1996</v>
      </c>
      <c r="F3" s="415" t="s">
        <v>1997</v>
      </c>
      <c r="G3" s="415" t="s">
        <v>1998</v>
      </c>
      <c r="H3" s="415" t="s">
        <v>1999</v>
      </c>
      <c r="I3" s="415" t="s">
        <v>2000</v>
      </c>
      <c r="J3" s="415" t="s">
        <v>2001</v>
      </c>
      <c r="K3" s="415" t="s">
        <v>2002</v>
      </c>
      <c r="L3" s="415" t="s">
        <v>2003</v>
      </c>
      <c r="M3" s="415" t="s">
        <v>2004</v>
      </c>
      <c r="N3" s="415" t="s">
        <v>2005</v>
      </c>
      <c r="O3" s="415" t="s">
        <v>300</v>
      </c>
      <c r="P3" s="415" t="s">
        <v>301</v>
      </c>
      <c r="Q3" s="415" t="s">
        <v>302</v>
      </c>
      <c r="R3" s="415" t="s">
        <v>303</v>
      </c>
      <c r="S3" s="415" t="s">
        <v>439</v>
      </c>
      <c r="T3" s="415" t="s">
        <v>440</v>
      </c>
      <c r="U3" s="415" t="s">
        <v>2006</v>
      </c>
      <c r="V3" s="415" t="s">
        <v>2007</v>
      </c>
      <c r="W3" s="414" t="s">
        <v>3021</v>
      </c>
      <c r="X3" s="304" t="s">
        <v>1996</v>
      </c>
    </row>
    <row r="4" spans="1:24">
      <c r="A4" s="300" t="s">
        <v>2008</v>
      </c>
      <c r="B4" s="300" t="s">
        <v>1748</v>
      </c>
      <c r="C4" s="300" t="s">
        <v>1748</v>
      </c>
      <c r="D4" s="300">
        <v>1001</v>
      </c>
      <c r="E4" s="300" t="str">
        <f>IF(X4&lt;&gt;"Null",CONCATENATE("*26",RIGHT(X4,3)),"NULL")</f>
        <v>*26007</v>
      </c>
      <c r="N4" s="300">
        <v>1</v>
      </c>
      <c r="O4" s="241" t="s">
        <v>135</v>
      </c>
      <c r="P4" s="215" t="s">
        <v>2070</v>
      </c>
      <c r="Q4" s="300" t="s">
        <v>795</v>
      </c>
      <c r="R4" s="300" t="s">
        <v>795</v>
      </c>
      <c r="S4" s="300" t="s">
        <v>304</v>
      </c>
      <c r="T4" s="300" t="s">
        <v>304</v>
      </c>
      <c r="V4" s="300">
        <v>0</v>
      </c>
      <c r="W4" s="243" t="str">
        <f>CONCATENATE(W$1,W$2,"'",A4,"' OR Name='",B4,"') Print 'Exist' ELSE  IF EXISTS (SELECT CODE FROM GeneralMaster Where Code='",E4,"') ",W$3,"'",A4,"','",B4,"','",C4,"','",D4,"','",E4,"','",F4,"','",G4,"','",H4,"','",I4,"','",J4,"','",K4,"','",L4,"','",M4,"','",N4,"','",O4,"',",P4,",",Q4,",",R4,",'",S4,"','",T4,"','",U4,"',",V4,") ELSE  Print 'NOT Exist'")</f>
        <v xml:space="preserve">   cnDatabase.Execute "IF EXISTS (SELECT * FROM AccountMaster WHERE Code='*01001' OR Name='Cash') Print 'Exist' ELSE  IF EXISTS (SELECT CODE FROM GeneralMaster Where Code='*26007') Insert Into AccountMaster VALUES ('*01001','Cash','Cash','1001','*26007','','','','','','','','','1','000001',GetDate(),NULL,NULL,'N','N','',0) ELSE  Print 'NOT Exist'</v>
      </c>
      <c r="X4" s="304" t="s">
        <v>2009</v>
      </c>
    </row>
    <row r="5" spans="1:24">
      <c r="A5" s="300" t="s">
        <v>2010</v>
      </c>
      <c r="B5" s="300" t="s">
        <v>1755</v>
      </c>
      <c r="C5" s="300" t="s">
        <v>1755</v>
      </c>
      <c r="D5" s="304">
        <v>1002</v>
      </c>
      <c r="E5" s="304" t="str">
        <f t="shared" ref="E5:E59" si="0">IF(X5&lt;&gt;"Null",CONCATENATE("*26",RIGHT(X5,3)),"NULL")</f>
        <v>*26011</v>
      </c>
      <c r="N5" s="300">
        <v>1</v>
      </c>
      <c r="O5" s="241" t="s">
        <v>135</v>
      </c>
      <c r="P5" s="215" t="s">
        <v>2070</v>
      </c>
      <c r="Q5" s="300" t="s">
        <v>795</v>
      </c>
      <c r="R5" s="300" t="s">
        <v>795</v>
      </c>
      <c r="S5" s="300" t="s">
        <v>304</v>
      </c>
      <c r="T5" s="300" t="s">
        <v>304</v>
      </c>
      <c r="V5" s="300">
        <v>0</v>
      </c>
      <c r="W5" s="243" t="str">
        <f t="shared" ref="W5:W59" si="1">CONCATENATE(W$1,W$2,"'",A5,"' OR Name='",B5,"') Print 'Exist' ELSE  IF EXISTS (SELECT CODE FROM GeneralMaster Where Code='",E5,"') ",W$3,"'",A5,"','",B5,"','",C5,"','",D5,"','",E5,"','",F5,"','",G5,"','",H5,"','",I5,"','",J5,"','",K5,"','",L5,"','",M5,"','",N5,"','",O5,"',",P5,",",Q5,",",R5,",'",S5,"','",T5,"','",U5,"',",V5,") ELSE  Print 'NOT Exist'")</f>
        <v xml:space="preserve">   cnDatabase.Execute "IF EXISTS (SELECT * FROM AccountMaster WHERE Code='*01002' OR Name='Development Tax') Print 'Exist' ELSE  IF EXISTS (SELECT CODE FROM GeneralMaster Where Code='*26011') Insert Into AccountMaster VALUES ('*01002','Development Tax','Development Tax','1002','*26011','','','','','','','','','1','000001',GetDate(),NULL,NULL,'N','N','',0) ELSE  Print 'NOT Exist'</v>
      </c>
      <c r="X5" s="304" t="s">
        <v>2011</v>
      </c>
    </row>
    <row r="6" spans="1:24">
      <c r="A6" s="300" t="s">
        <v>2012</v>
      </c>
      <c r="B6" s="300" t="s">
        <v>1757</v>
      </c>
      <c r="C6" s="300" t="s">
        <v>1757</v>
      </c>
      <c r="D6" s="304">
        <v>1003</v>
      </c>
      <c r="E6" s="304" t="str">
        <f t="shared" si="0"/>
        <v>*26011</v>
      </c>
      <c r="N6" s="300">
        <v>1</v>
      </c>
      <c r="O6" s="241" t="s">
        <v>135</v>
      </c>
      <c r="P6" s="215" t="s">
        <v>2070</v>
      </c>
      <c r="Q6" s="300" t="s">
        <v>795</v>
      </c>
      <c r="R6" s="300" t="s">
        <v>795</v>
      </c>
      <c r="S6" s="300" t="s">
        <v>304</v>
      </c>
      <c r="T6" s="300" t="s">
        <v>304</v>
      </c>
      <c r="V6" s="300">
        <v>0</v>
      </c>
      <c r="W6" s="243" t="str">
        <f t="shared" si="1"/>
        <v xml:space="preserve">   cnDatabase.Execute "IF EXISTS (SELECT * FROM AccountMaster WHERE Code='*01003' OR Name='Edu. Cess on TDS') Print 'Exist' ELSE  IF EXISTS (SELECT CODE FROM GeneralMaster Where Code='*26011') Insert Into AccountMaster VALUES ('*01003','Edu. Cess on TDS','Edu. Cess on TDS','1003','*26011','','','','','','','','','1','000001',GetDate(),NULL,NULL,'N','N','',0) ELSE  Print 'NOT Exist'</v>
      </c>
      <c r="X6" s="304" t="s">
        <v>2011</v>
      </c>
    </row>
    <row r="7" spans="1:24">
      <c r="A7" s="300" t="s">
        <v>2013</v>
      </c>
      <c r="B7" s="300" t="s">
        <v>1758</v>
      </c>
      <c r="C7" s="300" t="s">
        <v>1758</v>
      </c>
      <c r="D7" s="304">
        <v>1004</v>
      </c>
      <c r="E7" s="304" t="str">
        <f t="shared" si="0"/>
        <v>*26011</v>
      </c>
      <c r="N7" s="300">
        <v>1</v>
      </c>
      <c r="O7" s="241" t="s">
        <v>135</v>
      </c>
      <c r="P7" s="215" t="s">
        <v>2070</v>
      </c>
      <c r="Q7" s="300" t="s">
        <v>795</v>
      </c>
      <c r="R7" s="300" t="s">
        <v>795</v>
      </c>
      <c r="S7" s="300" t="s">
        <v>304</v>
      </c>
      <c r="T7" s="300" t="s">
        <v>304</v>
      </c>
      <c r="V7" s="300">
        <v>0</v>
      </c>
      <c r="W7" s="243" t="str">
        <f t="shared" si="1"/>
        <v xml:space="preserve">   cnDatabase.Execute "IF EXISTS (SELECT * FROM AccountMaster WHERE Code='*01004' OR Name='Excise Duty') Print 'Exist' ELSE  IF EXISTS (SELECT CODE FROM GeneralMaster Where Code='*26011') Insert Into AccountMaster VALUES ('*01004','Excise Duty','Excise Duty','1004','*26011','','','','','','','','','1','000001',GetDate(),NULL,NULL,'N','N','',0) ELSE  Print 'NOT Exist'</v>
      </c>
      <c r="X7" s="304" t="s">
        <v>2011</v>
      </c>
    </row>
    <row r="8" spans="1:24">
      <c r="A8" s="300" t="s">
        <v>2014</v>
      </c>
      <c r="B8" s="300" t="s">
        <v>1794</v>
      </c>
      <c r="C8" s="300" t="s">
        <v>1794</v>
      </c>
      <c r="D8" s="304">
        <v>1005</v>
      </c>
      <c r="E8" s="304" t="str">
        <f t="shared" si="0"/>
        <v>*26011</v>
      </c>
      <c r="N8" s="300">
        <v>1</v>
      </c>
      <c r="O8" s="241" t="s">
        <v>135</v>
      </c>
      <c r="P8" s="215" t="s">
        <v>2070</v>
      </c>
      <c r="Q8" s="300" t="s">
        <v>795</v>
      </c>
      <c r="R8" s="300" t="s">
        <v>795</v>
      </c>
      <c r="S8" s="300" t="s">
        <v>304</v>
      </c>
      <c r="T8" s="300" t="s">
        <v>304</v>
      </c>
      <c r="V8" s="300">
        <v>0</v>
      </c>
      <c r="W8" s="243" t="str">
        <f t="shared" si="1"/>
        <v xml:space="preserve">   cnDatabase.Execute "IF EXISTS (SELECT * FROM AccountMaster WHERE Code='*01005' OR Name='KKC on Service Tax') Print 'Exist' ELSE  IF EXISTS (SELECT CODE FROM GeneralMaster Where Code='*26011') Insert Into AccountMaster VALUES ('*01005','KKC on Service Tax','KKC on Service Tax','1005','*26011','','','','','','','','','1','000001',GetDate(),NULL,NULL,'N','N','',0) ELSE  Print 'NOT Exist'</v>
      </c>
      <c r="X8" s="304" t="s">
        <v>2011</v>
      </c>
    </row>
    <row r="9" spans="1:24">
      <c r="A9" s="300" t="s">
        <v>2015</v>
      </c>
      <c r="B9" s="300" t="s">
        <v>1793</v>
      </c>
      <c r="C9" s="300" t="s">
        <v>1793</v>
      </c>
      <c r="D9" s="304">
        <v>1006</v>
      </c>
      <c r="E9" s="304" t="str">
        <f t="shared" si="0"/>
        <v>*26011</v>
      </c>
      <c r="N9" s="300">
        <v>1</v>
      </c>
      <c r="O9" s="241" t="s">
        <v>135</v>
      </c>
      <c r="P9" s="215" t="s">
        <v>2070</v>
      </c>
      <c r="Q9" s="300" t="s">
        <v>795</v>
      </c>
      <c r="R9" s="300" t="s">
        <v>795</v>
      </c>
      <c r="S9" s="300" t="s">
        <v>304</v>
      </c>
      <c r="T9" s="300" t="s">
        <v>304</v>
      </c>
      <c r="V9" s="300">
        <v>0</v>
      </c>
      <c r="W9" s="243" t="str">
        <f t="shared" si="1"/>
        <v xml:space="preserve">   cnDatabase.Execute "IF EXISTS (SELECT * FROM AccountMaster WHERE Code='*01006' OR Name='SBC on Service Tax') Print 'Exist' ELSE  IF EXISTS (SELECT CODE FROM GeneralMaster Where Code='*26011') Insert Into AccountMaster VALUES ('*01006','SBC on Service Tax','SBC on Service Tax','1006','*26011','','','','','','','','','1','000001',GetDate(),NULL,NULL,'N','N','',0) ELSE  Print 'NOT Exist'</v>
      </c>
      <c r="X9" s="304" t="s">
        <v>2011</v>
      </c>
    </row>
    <row r="10" spans="1:24">
      <c r="A10" s="300" t="s">
        <v>2009</v>
      </c>
      <c r="B10" s="300" t="s">
        <v>1771</v>
      </c>
      <c r="C10" s="300" t="s">
        <v>1771</v>
      </c>
      <c r="D10" s="304">
        <v>1007</v>
      </c>
      <c r="E10" s="304" t="str">
        <f t="shared" si="0"/>
        <v>*26011</v>
      </c>
      <c r="N10" s="300">
        <v>1</v>
      </c>
      <c r="O10" s="241" t="s">
        <v>135</v>
      </c>
      <c r="P10" s="215" t="s">
        <v>2070</v>
      </c>
      <c r="Q10" s="300" t="s">
        <v>795</v>
      </c>
      <c r="R10" s="300" t="s">
        <v>795</v>
      </c>
      <c r="S10" s="300" t="s">
        <v>304</v>
      </c>
      <c r="T10" s="300" t="s">
        <v>304</v>
      </c>
      <c r="V10" s="300">
        <v>0</v>
      </c>
      <c r="W10" s="243" t="str">
        <f t="shared" si="1"/>
        <v xml:space="preserve">   cnDatabase.Execute "IF EXISTS (SELECT * FROM AccountMaster WHERE Code='*01007' OR Name='Service Tax') Print 'Exist' ELSE  IF EXISTS (SELECT CODE FROM GeneralMaster Where Code='*26011') Insert Into AccountMaster VALUES ('*01007','Service Tax','Service Tax','1007','*26011','','','','','','','','','1','000001',GetDate(),NULL,NULL,'N','N','',0) ELSE  Print 'NOT Exist'</v>
      </c>
      <c r="X10" s="304" t="s">
        <v>2011</v>
      </c>
    </row>
    <row r="11" spans="1:24">
      <c r="A11" s="300" t="s">
        <v>2016</v>
      </c>
      <c r="B11" s="300" t="s">
        <v>1772</v>
      </c>
      <c r="C11" s="300" t="s">
        <v>1772</v>
      </c>
      <c r="D11" s="304">
        <v>1008</v>
      </c>
      <c r="E11" s="304" t="str">
        <f t="shared" si="0"/>
        <v>*26011</v>
      </c>
      <c r="N11" s="300">
        <v>1</v>
      </c>
      <c r="O11" s="241" t="s">
        <v>135</v>
      </c>
      <c r="P11" s="215" t="s">
        <v>2070</v>
      </c>
      <c r="Q11" s="300" t="s">
        <v>795</v>
      </c>
      <c r="R11" s="300" t="s">
        <v>795</v>
      </c>
      <c r="S11" s="300" t="s">
        <v>304</v>
      </c>
      <c r="T11" s="300" t="s">
        <v>304</v>
      </c>
      <c r="V11" s="300">
        <v>0</v>
      </c>
      <c r="W11" s="243" t="str">
        <f t="shared" si="1"/>
        <v xml:space="preserve">   cnDatabase.Execute "IF EXISTS (SELECT * FROM AccountMaster WHERE Code='*01008' OR Name='SHE Cess on TDS') Print 'Exist' ELSE  IF EXISTS (SELECT CODE FROM GeneralMaster Where Code='*26011') Insert Into AccountMaster VALUES ('*01008','SHE Cess on TDS','SHE Cess on TDS','1008','*26011','','','','','','','','','1','000001',GetDate(),NULL,NULL,'N','N','',0) ELSE  Print 'NOT Exist'</v>
      </c>
      <c r="X11" s="304" t="s">
        <v>2011</v>
      </c>
    </row>
    <row r="12" spans="1:24">
      <c r="A12" s="300" t="s">
        <v>2017</v>
      </c>
      <c r="B12" s="300" t="s">
        <v>1774</v>
      </c>
      <c r="C12" s="300" t="s">
        <v>1774</v>
      </c>
      <c r="D12" s="304">
        <v>1009</v>
      </c>
      <c r="E12" s="304" t="str">
        <f t="shared" si="0"/>
        <v>*26011</v>
      </c>
      <c r="N12" s="300">
        <v>1</v>
      </c>
      <c r="O12" s="241" t="s">
        <v>135</v>
      </c>
      <c r="P12" s="215" t="s">
        <v>2070</v>
      </c>
      <c r="Q12" s="300" t="s">
        <v>795</v>
      </c>
      <c r="R12" s="300" t="s">
        <v>795</v>
      </c>
      <c r="S12" s="300" t="s">
        <v>304</v>
      </c>
      <c r="T12" s="300" t="s">
        <v>304</v>
      </c>
      <c r="V12" s="300">
        <v>0</v>
      </c>
      <c r="W12" s="243" t="str">
        <f t="shared" si="1"/>
        <v xml:space="preserve">   cnDatabase.Execute "IF EXISTS (SELECT * FROM AccountMaster WHERE Code='*01009' OR Name='TDS (Commission or Brokerage)') Print 'Exist' ELSE  IF EXISTS (SELECT CODE FROM GeneralMaster Where Code='*26011') Insert Into AccountMaster VALUES ('*01009','TDS (Commission or Brokerage)','TDS (Commission or Brokerage)','1009','*26011','','','','','','','','','1','000001',GetDate(),NULL,NULL,'N','N','',0) ELSE  Print 'NOT Exist'</v>
      </c>
      <c r="X12" s="304" t="s">
        <v>2011</v>
      </c>
    </row>
    <row r="13" spans="1:24">
      <c r="A13" s="300" t="s">
        <v>2018</v>
      </c>
      <c r="B13" s="300" t="s">
        <v>1775</v>
      </c>
      <c r="C13" s="300" t="s">
        <v>1775</v>
      </c>
      <c r="D13" s="304">
        <v>1010</v>
      </c>
      <c r="E13" s="304" t="str">
        <f t="shared" si="0"/>
        <v>*26011</v>
      </c>
      <c r="N13" s="300">
        <v>1</v>
      </c>
      <c r="O13" s="241" t="s">
        <v>135</v>
      </c>
      <c r="P13" s="215" t="s">
        <v>2070</v>
      </c>
      <c r="Q13" s="300" t="s">
        <v>795</v>
      </c>
      <c r="R13" s="300" t="s">
        <v>795</v>
      </c>
      <c r="S13" s="300" t="s">
        <v>304</v>
      </c>
      <c r="T13" s="300" t="s">
        <v>304</v>
      </c>
      <c r="V13" s="300">
        <v>0</v>
      </c>
      <c r="W13" s="243" t="str">
        <f t="shared" si="1"/>
        <v xml:space="preserve">   cnDatabase.Execute "IF EXISTS (SELECT * FROM AccountMaster WHERE Code='*01010' OR Name='TDS (Contracts to Individuals/HUF)') Print 'Exist' ELSE  IF EXISTS (SELECT CODE FROM GeneralMaster Where Code='*26011') Insert Into AccountMaster VALUES ('*01010','TDS (Contracts to Individuals/HUF)','TDS (Contracts to Individuals/HUF)','1010','*26011','','','','','','','','','1','000001',GetDate(),NULL,NULL,'N','N','',0) ELSE  Print 'NOT Exist'</v>
      </c>
      <c r="X13" s="304" t="s">
        <v>2011</v>
      </c>
    </row>
    <row r="14" spans="1:24">
      <c r="A14" s="300" t="s">
        <v>2011</v>
      </c>
      <c r="B14" s="300" t="s">
        <v>1776</v>
      </c>
      <c r="C14" s="300" t="s">
        <v>1776</v>
      </c>
      <c r="D14" s="304">
        <v>1011</v>
      </c>
      <c r="E14" s="304" t="str">
        <f t="shared" si="0"/>
        <v>*26011</v>
      </c>
      <c r="N14" s="300">
        <v>1</v>
      </c>
      <c r="O14" s="241" t="s">
        <v>135</v>
      </c>
      <c r="P14" s="215" t="s">
        <v>2070</v>
      </c>
      <c r="Q14" s="300" t="s">
        <v>795</v>
      </c>
      <c r="R14" s="300" t="s">
        <v>795</v>
      </c>
      <c r="S14" s="300" t="s">
        <v>304</v>
      </c>
      <c r="T14" s="300" t="s">
        <v>304</v>
      </c>
      <c r="V14" s="300">
        <v>0</v>
      </c>
      <c r="W14" s="243" t="str">
        <f t="shared" si="1"/>
        <v xml:space="preserve">   cnDatabase.Execute "IF EXISTS (SELECT * FROM AccountMaster WHERE Code='*01011' OR Name='TDS (Contracts to Others)') Print 'Exist' ELSE  IF EXISTS (SELECT CODE FROM GeneralMaster Where Code='*26011') Insert Into AccountMaster VALUES ('*01011','TDS (Contracts to Others)','TDS (Contracts to Others)','1011','*26011','','','','','','','','','1','000001',GetDate(),NULL,NULL,'N','N','',0) ELSE  Print 'NOT Exist'</v>
      </c>
      <c r="X14" s="304" t="s">
        <v>2011</v>
      </c>
    </row>
    <row r="15" spans="1:24">
      <c r="A15" s="300" t="s">
        <v>2019</v>
      </c>
      <c r="B15" s="300" t="s">
        <v>1777</v>
      </c>
      <c r="C15" s="300" t="s">
        <v>1777</v>
      </c>
      <c r="D15" s="304">
        <v>1012</v>
      </c>
      <c r="E15" s="304" t="str">
        <f t="shared" si="0"/>
        <v>*26011</v>
      </c>
      <c r="N15" s="300">
        <v>1</v>
      </c>
      <c r="O15" s="241" t="s">
        <v>135</v>
      </c>
      <c r="P15" s="215" t="s">
        <v>2070</v>
      </c>
      <c r="Q15" s="300" t="s">
        <v>795</v>
      </c>
      <c r="R15" s="300" t="s">
        <v>795</v>
      </c>
      <c r="S15" s="300" t="s">
        <v>304</v>
      </c>
      <c r="T15" s="300" t="s">
        <v>304</v>
      </c>
      <c r="V15" s="300">
        <v>0</v>
      </c>
      <c r="W15" s="243" t="str">
        <f t="shared" si="1"/>
        <v xml:space="preserve">   cnDatabase.Execute "IF EXISTS (SELECT * FROM AccountMaster WHERE Code='*01012' OR Name='TDS (Contracts to Transporter)') Print 'Exist' ELSE  IF EXISTS (SELECT CODE FROM GeneralMaster Where Code='*26011') Insert Into AccountMaster VALUES ('*01012','TDS (Contracts to Transporter)','TDS (Contracts to Transporter)','1012','*26011','','','','','','','','','1','000001',GetDate(),NULL,NULL,'N','N','',0) ELSE  Print 'NOT Exist'</v>
      </c>
      <c r="X15" s="304" t="s">
        <v>2011</v>
      </c>
    </row>
    <row r="16" spans="1:24">
      <c r="A16" s="300" t="s">
        <v>2020</v>
      </c>
      <c r="B16" s="300" t="s">
        <v>1778</v>
      </c>
      <c r="C16" s="300" t="s">
        <v>1778</v>
      </c>
      <c r="D16" s="304">
        <v>1013</v>
      </c>
      <c r="E16" s="304" t="str">
        <f t="shared" si="0"/>
        <v>*26011</v>
      </c>
      <c r="N16" s="300">
        <v>1</v>
      </c>
      <c r="O16" s="241" t="s">
        <v>135</v>
      </c>
      <c r="P16" s="215" t="s">
        <v>2070</v>
      </c>
      <c r="Q16" s="300" t="s">
        <v>795</v>
      </c>
      <c r="R16" s="300" t="s">
        <v>795</v>
      </c>
      <c r="S16" s="300" t="s">
        <v>304</v>
      </c>
      <c r="T16" s="300" t="s">
        <v>304</v>
      </c>
      <c r="V16" s="300">
        <v>0</v>
      </c>
      <c r="W16" s="243" t="str">
        <f t="shared" si="1"/>
        <v xml:space="preserve">   cnDatabase.Execute "IF EXISTS (SELECT * FROM AccountMaster WHERE Code='*01013' OR Name='TDS (Interest from a Banking Co)') Print 'Exist' ELSE  IF EXISTS (SELECT CODE FROM GeneralMaster Where Code='*26011') Insert Into AccountMaster VALUES ('*01013','TDS (Interest from a Banking Co)','TDS (Interest from a Banking Co)','1013','*26011','','','','','','','','','1','000001',GetDate(),NULL,NULL,'N','N','',0) ELSE  Print 'NOT Exist'</v>
      </c>
      <c r="X16" s="304" t="s">
        <v>2011</v>
      </c>
    </row>
    <row r="17" spans="1:24">
      <c r="A17" s="300" t="s">
        <v>2021</v>
      </c>
      <c r="B17" s="300" t="s">
        <v>1779</v>
      </c>
      <c r="C17" s="300" t="s">
        <v>1779</v>
      </c>
      <c r="D17" s="304">
        <v>1014</v>
      </c>
      <c r="E17" s="304" t="str">
        <f t="shared" si="0"/>
        <v>*26011</v>
      </c>
      <c r="N17" s="300">
        <v>1</v>
      </c>
      <c r="O17" s="241" t="s">
        <v>135</v>
      </c>
      <c r="P17" s="215" t="s">
        <v>2070</v>
      </c>
      <c r="Q17" s="300" t="s">
        <v>795</v>
      </c>
      <c r="R17" s="300" t="s">
        <v>795</v>
      </c>
      <c r="S17" s="300" t="s">
        <v>304</v>
      </c>
      <c r="T17" s="300" t="s">
        <v>304</v>
      </c>
      <c r="V17" s="300">
        <v>0</v>
      </c>
      <c r="W17" s="243" t="str">
        <f t="shared" si="1"/>
        <v xml:space="preserve">   cnDatabase.Execute "IF EXISTS (SELECT * FROM AccountMaster WHERE Code='*01014' OR Name='TDS (Interest from a NonBanking Co)') Print 'Exist' ELSE  IF EXISTS (SELECT CODE FROM GeneralMaster Where Code='*26011') Insert Into AccountMaster VALUES ('*01014','TDS (Interest from a NonBanking Co)','TDS (Interest from a NonBanking Co)','1014','*26011','','','','','','','','','1','000001',GetDate(),NULL,NULL,'N','N','',0) ELSE  Print 'NOT Exist'</v>
      </c>
      <c r="X17" s="304" t="s">
        <v>2011</v>
      </c>
    </row>
    <row r="18" spans="1:24">
      <c r="A18" s="300" t="s">
        <v>2022</v>
      </c>
      <c r="B18" s="300" t="s">
        <v>1780</v>
      </c>
      <c r="C18" s="300" t="s">
        <v>1780</v>
      </c>
      <c r="D18" s="304">
        <v>1015</v>
      </c>
      <c r="E18" s="304" t="str">
        <f t="shared" si="0"/>
        <v>*26011</v>
      </c>
      <c r="N18" s="300">
        <v>1</v>
      </c>
      <c r="O18" s="241" t="s">
        <v>135</v>
      </c>
      <c r="P18" s="215" t="s">
        <v>2070</v>
      </c>
      <c r="Q18" s="300" t="s">
        <v>795</v>
      </c>
      <c r="R18" s="300" t="s">
        <v>795</v>
      </c>
      <c r="S18" s="300" t="s">
        <v>304</v>
      </c>
      <c r="T18" s="300" t="s">
        <v>304</v>
      </c>
      <c r="V18" s="300">
        <v>0</v>
      </c>
      <c r="W18" s="243" t="str">
        <f t="shared" si="1"/>
        <v xml:space="preserve">   cnDatabase.Execute "IF EXISTS (SELECT * FROM AccountMaster WHERE Code='*01015' OR Name='TDS (Professionals Services)') Print 'Exist' ELSE  IF EXISTS (SELECT CODE FROM GeneralMaster Where Code='*26011') Insert Into AccountMaster VALUES ('*01015','TDS (Professionals Services)','TDS (Professionals Services)','1015','*26011','','','','','','','','','1','000001',GetDate(),NULL,NULL,'N','N','',0) ELSE  Print 'NOT Exist'</v>
      </c>
      <c r="X18" s="304" t="s">
        <v>2011</v>
      </c>
    </row>
    <row r="19" spans="1:24">
      <c r="A19" s="300" t="s">
        <v>2023</v>
      </c>
      <c r="B19" s="300" t="s">
        <v>1781</v>
      </c>
      <c r="C19" s="300" t="s">
        <v>1781</v>
      </c>
      <c r="D19" s="304">
        <v>1016</v>
      </c>
      <c r="E19" s="304" t="str">
        <f t="shared" si="0"/>
        <v>*26011</v>
      </c>
      <c r="N19" s="300">
        <v>1</v>
      </c>
      <c r="O19" s="241" t="s">
        <v>135</v>
      </c>
      <c r="P19" s="215" t="s">
        <v>2070</v>
      </c>
      <c r="Q19" s="300" t="s">
        <v>795</v>
      </c>
      <c r="R19" s="300" t="s">
        <v>795</v>
      </c>
      <c r="S19" s="300" t="s">
        <v>304</v>
      </c>
      <c r="T19" s="300" t="s">
        <v>304</v>
      </c>
      <c r="V19" s="300">
        <v>0</v>
      </c>
      <c r="W19" s="243" t="str">
        <f t="shared" si="1"/>
        <v xml:space="preserve">   cnDatabase.Execute "IF EXISTS (SELECT * FROM AccountMaster WHERE Code='*01016' OR Name='TDS (Rent of Land)') Print 'Exist' ELSE  IF EXISTS (SELECT CODE FROM GeneralMaster Where Code='*26011') Insert Into AccountMaster VALUES ('*01016','TDS (Rent of Land)','TDS (Rent of Land)','1016','*26011','','','','','','','','','1','000001',GetDate(),NULL,NULL,'N','N','',0) ELSE  Print 'NOT Exist'</v>
      </c>
      <c r="X19" s="304" t="s">
        <v>2011</v>
      </c>
    </row>
    <row r="20" spans="1:24">
      <c r="A20" s="300" t="s">
        <v>2024</v>
      </c>
      <c r="B20" s="300" t="s">
        <v>1782</v>
      </c>
      <c r="C20" s="300" t="s">
        <v>1782</v>
      </c>
      <c r="D20" s="304">
        <v>1017</v>
      </c>
      <c r="E20" s="304" t="str">
        <f t="shared" si="0"/>
        <v>*26011</v>
      </c>
      <c r="N20" s="300">
        <v>1</v>
      </c>
      <c r="O20" s="241" t="s">
        <v>135</v>
      </c>
      <c r="P20" s="215" t="s">
        <v>2070</v>
      </c>
      <c r="Q20" s="300" t="s">
        <v>795</v>
      </c>
      <c r="R20" s="300" t="s">
        <v>795</v>
      </c>
      <c r="S20" s="300" t="s">
        <v>304</v>
      </c>
      <c r="T20" s="300" t="s">
        <v>304</v>
      </c>
      <c r="V20" s="300">
        <v>0</v>
      </c>
      <c r="W20" s="243" t="str">
        <f t="shared" si="1"/>
        <v xml:space="preserve">   cnDatabase.Execute "IF EXISTS (SELECT * FROM AccountMaster WHERE Code='*01017' OR Name='TDS (Rent of Plant &amp; Machinery)') Print 'Exist' ELSE  IF EXISTS (SELECT CODE FROM GeneralMaster Where Code='*26011') Insert Into AccountMaster VALUES ('*01017','TDS (Rent of Plant &amp; Machinery)','TDS (Rent of Plant &amp; Machinery)','1017','*26011','','','','','','','','','1','000001',GetDate(),NULL,NULL,'N','N','',0) ELSE  Print 'NOT Exist'</v>
      </c>
      <c r="X20" s="304" t="s">
        <v>2011</v>
      </c>
    </row>
    <row r="21" spans="1:24">
      <c r="A21" s="300" t="s">
        <v>2025</v>
      </c>
      <c r="B21" s="300" t="s">
        <v>1792</v>
      </c>
      <c r="C21" s="300" t="s">
        <v>1792</v>
      </c>
      <c r="D21" s="304">
        <v>1018</v>
      </c>
      <c r="E21" s="304" t="str">
        <f t="shared" si="0"/>
        <v>*26011</v>
      </c>
      <c r="N21" s="300">
        <v>1</v>
      </c>
      <c r="O21" s="241" t="s">
        <v>135</v>
      </c>
      <c r="P21" s="215" t="s">
        <v>2070</v>
      </c>
      <c r="Q21" s="300" t="s">
        <v>795</v>
      </c>
      <c r="R21" s="300" t="s">
        <v>795</v>
      </c>
      <c r="S21" s="300" t="s">
        <v>304</v>
      </c>
      <c r="T21" s="300" t="s">
        <v>304</v>
      </c>
      <c r="V21" s="300">
        <v>0</v>
      </c>
      <c r="W21" s="243" t="str">
        <f t="shared" si="1"/>
        <v xml:space="preserve">   cnDatabase.Execute "IF EXISTS (SELECT * FROM AccountMaster WHERE Code='*01018' OR Name='TDS (Salary)') Print 'Exist' ELSE  IF EXISTS (SELECT CODE FROM GeneralMaster Where Code='*26011') Insert Into AccountMaster VALUES ('*01018','TDS (Salary)','TDS (Salary)','1018','*26011','','','','','','','','','1','000001',GetDate(),NULL,NULL,'N','N','',0) ELSE  Print 'NOT Exist'</v>
      </c>
      <c r="X21" s="304" t="s">
        <v>2011</v>
      </c>
    </row>
    <row r="22" spans="1:24">
      <c r="A22" s="300" t="s">
        <v>2026</v>
      </c>
      <c r="B22" s="300" t="s">
        <v>1743</v>
      </c>
      <c r="C22" s="300" t="s">
        <v>1743</v>
      </c>
      <c r="D22" s="304">
        <v>1019</v>
      </c>
      <c r="E22" s="304" t="str">
        <f t="shared" si="0"/>
        <v>*26013</v>
      </c>
      <c r="N22" s="300">
        <v>1</v>
      </c>
      <c r="O22" s="241" t="s">
        <v>135</v>
      </c>
      <c r="P22" s="215" t="s">
        <v>2070</v>
      </c>
      <c r="Q22" s="300" t="s">
        <v>795</v>
      </c>
      <c r="R22" s="300" t="s">
        <v>795</v>
      </c>
      <c r="S22" s="300" t="s">
        <v>304</v>
      </c>
      <c r="T22" s="300" t="s">
        <v>304</v>
      </c>
      <c r="V22" s="300">
        <v>0</v>
      </c>
      <c r="W22" s="243" t="str">
        <f t="shared" si="1"/>
        <v xml:space="preserve">   cnDatabase.Execute "IF EXISTS (SELECT * FROM AccountMaster WHERE Code='*01019' OR Name='Advertisement &amp; Publicity') Print 'Exist' ELSE  IF EXISTS (SELECT CODE FROM GeneralMaster Where Code='*26013') Insert Into AccountMaster VALUES ('*01019','Advertisement &amp; Publicity','Advertisement &amp; Publicity','1019','*26013','','','','','','','','','1','000001',GetDate(),NULL,NULL,'N','N','',0) ELSE  Print 'NOT Exist'</v>
      </c>
      <c r="X22" s="304" t="s">
        <v>2020</v>
      </c>
    </row>
    <row r="23" spans="1:24">
      <c r="A23" s="300" t="s">
        <v>2027</v>
      </c>
      <c r="B23" s="300" t="s">
        <v>1744</v>
      </c>
      <c r="C23" s="300" t="s">
        <v>1744</v>
      </c>
      <c r="D23" s="304">
        <v>1020</v>
      </c>
      <c r="E23" s="304" t="str">
        <f t="shared" si="0"/>
        <v>*26013</v>
      </c>
      <c r="N23" s="300">
        <v>1</v>
      </c>
      <c r="O23" s="241" t="s">
        <v>135</v>
      </c>
      <c r="P23" s="215" t="s">
        <v>2070</v>
      </c>
      <c r="Q23" s="300" t="s">
        <v>795</v>
      </c>
      <c r="R23" s="300" t="s">
        <v>795</v>
      </c>
      <c r="S23" s="300" t="s">
        <v>304</v>
      </c>
      <c r="T23" s="300" t="s">
        <v>304</v>
      </c>
      <c r="V23" s="300">
        <v>0</v>
      </c>
      <c r="W23" s="243" t="str">
        <f t="shared" si="1"/>
        <v xml:space="preserve">   cnDatabase.Execute "IF EXISTS (SELECT * FROM AccountMaster WHERE Code='*01020' OR Name='Bad Debts Written Off') Print 'Exist' ELSE  IF EXISTS (SELECT CODE FROM GeneralMaster Where Code='*26013') Insert Into AccountMaster VALUES ('*01020','Bad Debts Written Off','Bad Debts Written Off','1020','*26013','','','','','','','','','1','000001',GetDate(),NULL,NULL,'N','N','',0) ELSE  Print 'NOT Exist'</v>
      </c>
      <c r="X23" s="304" t="s">
        <v>2020</v>
      </c>
    </row>
    <row r="24" spans="1:24">
      <c r="A24" s="300" t="s">
        <v>2028</v>
      </c>
      <c r="B24" s="300" t="s">
        <v>1745</v>
      </c>
      <c r="C24" s="300" t="s">
        <v>1745</v>
      </c>
      <c r="D24" s="304">
        <v>1021</v>
      </c>
      <c r="E24" s="304" t="str">
        <f t="shared" si="0"/>
        <v>*26013</v>
      </c>
      <c r="N24" s="300">
        <v>1</v>
      </c>
      <c r="O24" s="241" t="s">
        <v>135</v>
      </c>
      <c r="P24" s="215" t="s">
        <v>2070</v>
      </c>
      <c r="Q24" s="300" t="s">
        <v>795</v>
      </c>
      <c r="R24" s="300" t="s">
        <v>795</v>
      </c>
      <c r="S24" s="300" t="s">
        <v>304</v>
      </c>
      <c r="T24" s="300" t="s">
        <v>304</v>
      </c>
      <c r="V24" s="300">
        <v>0</v>
      </c>
      <c r="W24" s="243" t="str">
        <f t="shared" si="1"/>
        <v xml:space="preserve">   cnDatabase.Execute "IF EXISTS (SELECT * FROM AccountMaster WHERE Code='*01021' OR Name='Bank Charges') Print 'Exist' ELSE  IF EXISTS (SELECT CODE FROM GeneralMaster Where Code='*26013') Insert Into AccountMaster VALUES ('*01021','Bank Charges','Bank Charges','1021','*26013','','','','','','','','','1','000001',GetDate(),NULL,NULL,'N','N','',0) ELSE  Print 'NOT Exist'</v>
      </c>
      <c r="X24" s="304" t="s">
        <v>2020</v>
      </c>
    </row>
    <row r="25" spans="1:24">
      <c r="A25" s="300" t="s">
        <v>2029</v>
      </c>
      <c r="B25" s="300" t="s">
        <v>1746</v>
      </c>
      <c r="C25" s="300" t="s">
        <v>1746</v>
      </c>
      <c r="D25" s="304">
        <v>1022</v>
      </c>
      <c r="E25" s="304" t="str">
        <f t="shared" si="0"/>
        <v>*26013</v>
      </c>
      <c r="N25" s="300">
        <v>1</v>
      </c>
      <c r="O25" s="241" t="s">
        <v>135</v>
      </c>
      <c r="P25" s="215" t="s">
        <v>2070</v>
      </c>
      <c r="Q25" s="300" t="s">
        <v>795</v>
      </c>
      <c r="R25" s="300" t="s">
        <v>795</v>
      </c>
      <c r="S25" s="300" t="s">
        <v>304</v>
      </c>
      <c r="T25" s="300" t="s">
        <v>304</v>
      </c>
      <c r="V25" s="300">
        <v>0</v>
      </c>
      <c r="W25" s="243" t="str">
        <f t="shared" si="1"/>
        <v xml:space="preserve">   cnDatabase.Execute "IF EXISTS (SELECT * FROM AccountMaster WHERE Code='*01022' OR Name='Books &amp; Periodicals') Print 'Exist' ELSE  IF EXISTS (SELECT CODE FROM GeneralMaster Where Code='*26013') Insert Into AccountMaster VALUES ('*01022','Books &amp; Periodicals','Books &amp; Periodicals','1022','*26013','','','','','','','','','1','000001',GetDate(),NULL,NULL,'N','N','',0) ELSE  Print 'NOT Exist'</v>
      </c>
      <c r="X25" s="304" t="s">
        <v>2020</v>
      </c>
    </row>
    <row r="26" spans="1:24">
      <c r="A26" s="300" t="s">
        <v>2030</v>
      </c>
      <c r="B26" s="300" t="s">
        <v>1749</v>
      </c>
      <c r="C26" s="300" t="s">
        <v>1749</v>
      </c>
      <c r="D26" s="304">
        <v>1023</v>
      </c>
      <c r="E26" s="304" t="str">
        <f t="shared" si="0"/>
        <v>*26013</v>
      </c>
      <c r="N26" s="300">
        <v>1</v>
      </c>
      <c r="O26" s="241" t="s">
        <v>135</v>
      </c>
      <c r="P26" s="215" t="s">
        <v>2070</v>
      </c>
      <c r="Q26" s="300" t="s">
        <v>795</v>
      </c>
      <c r="R26" s="300" t="s">
        <v>795</v>
      </c>
      <c r="S26" s="300" t="s">
        <v>304</v>
      </c>
      <c r="T26" s="300" t="s">
        <v>304</v>
      </c>
      <c r="V26" s="300">
        <v>0</v>
      </c>
      <c r="W26" s="243" t="str">
        <f t="shared" si="1"/>
        <v xml:space="preserve">   cnDatabase.Execute "IF EXISTS (SELECT * FROM AccountMaster WHERE Code='*01023' OR Name='Charity &amp; Donations') Print 'Exist' ELSE  IF EXISTS (SELECT CODE FROM GeneralMaster Where Code='*26013') Insert Into AccountMaster VALUES ('*01023','Charity &amp; Donations','Charity &amp; Donations','1023','*26013','','','','','','','','','1','000001',GetDate(),NULL,NULL,'N','N','',0) ELSE  Print 'NOT Exist'</v>
      </c>
      <c r="X26" s="304" t="s">
        <v>2020</v>
      </c>
    </row>
    <row r="27" spans="1:24">
      <c r="A27" s="300" t="s">
        <v>2031</v>
      </c>
      <c r="B27" s="300" t="s">
        <v>1750</v>
      </c>
      <c r="C27" s="300" t="s">
        <v>1750</v>
      </c>
      <c r="D27" s="304">
        <v>1024</v>
      </c>
      <c r="E27" s="304" t="str">
        <f t="shared" si="0"/>
        <v>*26013</v>
      </c>
      <c r="N27" s="300">
        <v>1</v>
      </c>
      <c r="O27" s="241" t="s">
        <v>135</v>
      </c>
      <c r="P27" s="215" t="s">
        <v>2070</v>
      </c>
      <c r="Q27" s="300" t="s">
        <v>795</v>
      </c>
      <c r="R27" s="300" t="s">
        <v>795</v>
      </c>
      <c r="S27" s="300" t="s">
        <v>304</v>
      </c>
      <c r="T27" s="300" t="s">
        <v>304</v>
      </c>
      <c r="V27" s="300">
        <v>0</v>
      </c>
      <c r="W27" s="243" t="str">
        <f t="shared" si="1"/>
        <v xml:space="preserve">   cnDatabase.Execute "IF EXISTS (SELECT * FROM AccountMaster WHERE Code='*01024' OR Name='Commission on Sales') Print 'Exist' ELSE  IF EXISTS (SELECT CODE FROM GeneralMaster Where Code='*26013') Insert Into AccountMaster VALUES ('*01024','Commission on Sales','Commission on Sales','1024','*26013','','','','','','','','','1','000001',GetDate(),NULL,NULL,'N','N','',0) ELSE  Print 'NOT Exist'</v>
      </c>
      <c r="X27" s="304" t="s">
        <v>2020</v>
      </c>
    </row>
    <row r="28" spans="1:24">
      <c r="A28" s="300" t="s">
        <v>2032</v>
      </c>
      <c r="B28" s="300" t="s">
        <v>1752</v>
      </c>
      <c r="C28" s="300" t="s">
        <v>1752</v>
      </c>
      <c r="D28" s="304">
        <v>1025</v>
      </c>
      <c r="E28" s="304" t="str">
        <f t="shared" si="0"/>
        <v>*26013</v>
      </c>
      <c r="N28" s="300">
        <v>1</v>
      </c>
      <c r="O28" s="241" t="s">
        <v>135</v>
      </c>
      <c r="P28" s="215" t="s">
        <v>2070</v>
      </c>
      <c r="Q28" s="300" t="s">
        <v>795</v>
      </c>
      <c r="R28" s="300" t="s">
        <v>795</v>
      </c>
      <c r="S28" s="300" t="s">
        <v>304</v>
      </c>
      <c r="T28" s="300" t="s">
        <v>304</v>
      </c>
      <c r="V28" s="300">
        <v>0</v>
      </c>
      <c r="W28" s="243" t="str">
        <f t="shared" si="1"/>
        <v xml:space="preserve">   cnDatabase.Execute "IF EXISTS (SELECT * FROM AccountMaster WHERE Code='*01025' OR Name='Conveyance Expenses') Print 'Exist' ELSE  IF EXISTS (SELECT CODE FROM GeneralMaster Where Code='*26013') Insert Into AccountMaster VALUES ('*01025','Conveyance Expenses','Conveyance Expenses','1025','*26013','','','','','','','','','1','000001',GetDate(),NULL,NULL,'N','N','',0) ELSE  Print 'NOT Exist'</v>
      </c>
      <c r="X28" s="304" t="s">
        <v>2020</v>
      </c>
    </row>
    <row r="29" spans="1:24">
      <c r="A29" s="300" t="s">
        <v>2033</v>
      </c>
      <c r="B29" s="300" t="s">
        <v>1753</v>
      </c>
      <c r="C29" s="300" t="s">
        <v>1753</v>
      </c>
      <c r="D29" s="304">
        <v>1026</v>
      </c>
      <c r="E29" s="304" t="str">
        <f t="shared" si="0"/>
        <v>*26013</v>
      </c>
      <c r="N29" s="300">
        <v>1</v>
      </c>
      <c r="O29" s="241" t="s">
        <v>135</v>
      </c>
      <c r="P29" s="215" t="s">
        <v>2070</v>
      </c>
      <c r="Q29" s="300" t="s">
        <v>795</v>
      </c>
      <c r="R29" s="300" t="s">
        <v>795</v>
      </c>
      <c r="S29" s="300" t="s">
        <v>304</v>
      </c>
      <c r="T29" s="300" t="s">
        <v>304</v>
      </c>
      <c r="V29" s="300">
        <v>0</v>
      </c>
      <c r="W29" s="243" t="str">
        <f t="shared" si="1"/>
        <v xml:space="preserve">   cnDatabase.Execute "IF EXISTS (SELECT * FROM AccountMaster WHERE Code='*01026' OR Name='Customer Entertainment Expenses') Print 'Exist' ELSE  IF EXISTS (SELECT CODE FROM GeneralMaster Where Code='*26013') Insert Into AccountMaster VALUES ('*01026','Customer Entertainment Expenses','Customer Entertainment Expenses','1026','*26013','','','','','','','','','1','000001',GetDate(),NULL,NULL,'N','N','',0) ELSE  Print 'NOT Exist'</v>
      </c>
      <c r="X29" s="304" t="s">
        <v>2020</v>
      </c>
    </row>
    <row r="30" spans="1:24">
      <c r="A30" s="300" t="s">
        <v>2034</v>
      </c>
      <c r="B30" s="300" t="s">
        <v>1754</v>
      </c>
      <c r="C30" s="300" t="s">
        <v>1754</v>
      </c>
      <c r="D30" s="304">
        <v>1027</v>
      </c>
      <c r="E30" s="304" t="str">
        <f t="shared" si="0"/>
        <v>*26013</v>
      </c>
      <c r="N30" s="300">
        <v>1</v>
      </c>
      <c r="O30" s="241" t="s">
        <v>135</v>
      </c>
      <c r="P30" s="215" t="s">
        <v>2070</v>
      </c>
      <c r="Q30" s="300" t="s">
        <v>795</v>
      </c>
      <c r="R30" s="300" t="s">
        <v>795</v>
      </c>
      <c r="S30" s="300" t="s">
        <v>304</v>
      </c>
      <c r="T30" s="300" t="s">
        <v>304</v>
      </c>
      <c r="V30" s="300">
        <v>0</v>
      </c>
      <c r="W30" s="243" t="str">
        <f t="shared" si="1"/>
        <v xml:space="preserve">   cnDatabase.Execute "IF EXISTS (SELECT * FROM AccountMaster WHERE Code='*01027' OR Name='Depreciation A/c') Print 'Exist' ELSE  IF EXISTS (SELECT CODE FROM GeneralMaster Where Code='*26013') Insert Into AccountMaster VALUES ('*01027','Depreciation A/c','Depreciation A/c','1027','*26013','','','','','','','','','1','000001',GetDate(),NULL,NULL,'N','N','',0) ELSE  Print 'NOT Exist'</v>
      </c>
      <c r="X30" s="304" t="s">
        <v>2020</v>
      </c>
    </row>
    <row r="31" spans="1:24">
      <c r="A31" s="300" t="s">
        <v>2035</v>
      </c>
      <c r="B31" s="300" t="s">
        <v>1759</v>
      </c>
      <c r="C31" s="300" t="s">
        <v>1759</v>
      </c>
      <c r="D31" s="304">
        <v>1028</v>
      </c>
      <c r="E31" s="304" t="str">
        <f t="shared" si="0"/>
        <v>*26013</v>
      </c>
      <c r="N31" s="300">
        <v>1</v>
      </c>
      <c r="O31" s="241" t="s">
        <v>135</v>
      </c>
      <c r="P31" s="215" t="s">
        <v>2070</v>
      </c>
      <c r="Q31" s="300" t="s">
        <v>795</v>
      </c>
      <c r="R31" s="300" t="s">
        <v>795</v>
      </c>
      <c r="S31" s="300" t="s">
        <v>304</v>
      </c>
      <c r="T31" s="300" t="s">
        <v>304</v>
      </c>
      <c r="V31" s="300">
        <v>0</v>
      </c>
      <c r="W31" s="243" t="str">
        <f t="shared" si="1"/>
        <v xml:space="preserve">   cnDatabase.Execute "IF EXISTS (SELECT * FROM AccountMaster WHERE Code='*01028' OR Name='Freight &amp; Forwarding Charges') Print 'Exist' ELSE  IF EXISTS (SELECT CODE FROM GeneralMaster Where Code='*26013') Insert Into AccountMaster VALUES ('*01028','Freight &amp; Forwarding Charges','Freight &amp; Forwarding Charges','1028','*26013','','','','','','','','','1','000001',GetDate(),NULL,NULL,'N','N','',0) ELSE  Print 'NOT Exist'</v>
      </c>
      <c r="X31" s="304" t="s">
        <v>2020</v>
      </c>
    </row>
    <row r="32" spans="1:24">
      <c r="A32" s="300" t="s">
        <v>2036</v>
      </c>
      <c r="B32" s="300" t="s">
        <v>1761</v>
      </c>
      <c r="C32" s="300" t="s">
        <v>1761</v>
      </c>
      <c r="D32" s="304">
        <v>1029</v>
      </c>
      <c r="E32" s="304" t="str">
        <f t="shared" si="0"/>
        <v>*26013</v>
      </c>
      <c r="N32" s="300">
        <v>1</v>
      </c>
      <c r="O32" s="241" t="s">
        <v>135</v>
      </c>
      <c r="P32" s="215" t="s">
        <v>2070</v>
      </c>
      <c r="Q32" s="300" t="s">
        <v>795</v>
      </c>
      <c r="R32" s="300" t="s">
        <v>795</v>
      </c>
      <c r="S32" s="300" t="s">
        <v>304</v>
      </c>
      <c r="T32" s="300" t="s">
        <v>304</v>
      </c>
      <c r="V32" s="300">
        <v>0</v>
      </c>
      <c r="W32" s="243" t="str">
        <f t="shared" si="1"/>
        <v xml:space="preserve">   cnDatabase.Execute "IF EXISTS (SELECT * FROM AccountMaster WHERE Code='*01029' OR Name='Legal Expenses') Print 'Exist' ELSE  IF EXISTS (SELECT CODE FROM GeneralMaster Where Code='*26013') Insert Into AccountMaster VALUES ('*01029','Legal Expenses','Legal Expenses','1029','*26013','','','','','','','','','1','000001',GetDate(),NULL,NULL,'N','N','',0) ELSE  Print 'NOT Exist'</v>
      </c>
      <c r="X32" s="304" t="s">
        <v>2020</v>
      </c>
    </row>
    <row r="33" spans="1:24">
      <c r="A33" s="300" t="s">
        <v>2037</v>
      </c>
      <c r="B33" s="300" t="s">
        <v>1788</v>
      </c>
      <c r="C33" s="300" t="s">
        <v>1788</v>
      </c>
      <c r="D33" s="304">
        <v>1030</v>
      </c>
      <c r="E33" s="304" t="str">
        <f t="shared" si="0"/>
        <v>*26013</v>
      </c>
      <c r="N33" s="300">
        <v>1</v>
      </c>
      <c r="O33" s="241" t="s">
        <v>135</v>
      </c>
      <c r="P33" s="215" t="s">
        <v>2070</v>
      </c>
      <c r="Q33" s="300" t="s">
        <v>795</v>
      </c>
      <c r="R33" s="300" t="s">
        <v>795</v>
      </c>
      <c r="S33" s="300" t="s">
        <v>304</v>
      </c>
      <c r="T33" s="300" t="s">
        <v>304</v>
      </c>
      <c r="V33" s="300">
        <v>0</v>
      </c>
      <c r="W33" s="243" t="str">
        <f t="shared" si="1"/>
        <v xml:space="preserve">   cnDatabase.Execute "IF EXISTS (SELECT * FROM AccountMaster WHERE Code='*01030' OR Name='Miscellaneous Expenses') Print 'Exist' ELSE  IF EXISTS (SELECT CODE FROM GeneralMaster Where Code='*26013') Insert Into AccountMaster VALUES ('*01030','Miscellaneous Expenses','Miscellaneous Expenses','1030','*26013','','','','','','','','','1','000001',GetDate(),NULL,NULL,'N','N','',0) ELSE  Print 'NOT Exist'</v>
      </c>
      <c r="X33" s="304" t="s">
        <v>2020</v>
      </c>
    </row>
    <row r="34" spans="1:24">
      <c r="A34" s="300" t="s">
        <v>2038</v>
      </c>
      <c r="B34" s="300" t="s">
        <v>1789</v>
      </c>
      <c r="C34" s="300" t="s">
        <v>1789</v>
      </c>
      <c r="D34" s="304">
        <v>1031</v>
      </c>
      <c r="E34" s="304" t="str">
        <f t="shared" si="0"/>
        <v>*26013</v>
      </c>
      <c r="N34" s="300">
        <v>1</v>
      </c>
      <c r="O34" s="241" t="s">
        <v>135</v>
      </c>
      <c r="P34" s="215" t="s">
        <v>2070</v>
      </c>
      <c r="Q34" s="300" t="s">
        <v>795</v>
      </c>
      <c r="R34" s="300" t="s">
        <v>795</v>
      </c>
      <c r="S34" s="300" t="s">
        <v>304</v>
      </c>
      <c r="T34" s="300" t="s">
        <v>304</v>
      </c>
      <c r="V34" s="300">
        <v>0</v>
      </c>
      <c r="W34" s="243" t="str">
        <f t="shared" si="1"/>
        <v xml:space="preserve">   cnDatabase.Execute "IF EXISTS (SELECT * FROM AccountMaster WHERE Code='*01031' OR Name='Office Maintenance Expenses') Print 'Exist' ELSE  IF EXISTS (SELECT CODE FROM GeneralMaster Where Code='*26013') Insert Into AccountMaster VALUES ('*01031','Office Maintenance Expenses','Office Maintenance Expenses','1031','*26013','','','','','','','','','1','000001',GetDate(),NULL,NULL,'N','N','',0) ELSE  Print 'NOT Exist'</v>
      </c>
      <c r="X34" s="304" t="s">
        <v>2020</v>
      </c>
    </row>
    <row r="35" spans="1:24">
      <c r="A35" s="300" t="s">
        <v>2039</v>
      </c>
      <c r="B35" s="300" t="s">
        <v>1763</v>
      </c>
      <c r="C35" s="300" t="s">
        <v>1763</v>
      </c>
      <c r="D35" s="304">
        <v>1032</v>
      </c>
      <c r="E35" s="304" t="str">
        <f t="shared" si="0"/>
        <v>*26013</v>
      </c>
      <c r="N35" s="300">
        <v>1</v>
      </c>
      <c r="O35" s="241" t="s">
        <v>135</v>
      </c>
      <c r="P35" s="215" t="s">
        <v>2070</v>
      </c>
      <c r="Q35" s="300" t="s">
        <v>795</v>
      </c>
      <c r="R35" s="300" t="s">
        <v>795</v>
      </c>
      <c r="S35" s="300" t="s">
        <v>304</v>
      </c>
      <c r="T35" s="300" t="s">
        <v>304</v>
      </c>
      <c r="V35" s="300">
        <v>0</v>
      </c>
      <c r="W35" s="243" t="str">
        <f t="shared" si="1"/>
        <v xml:space="preserve">   cnDatabase.Execute "IF EXISTS (SELECT * FROM AccountMaster WHERE Code='*01032' OR Name='Office Rent') Print 'Exist' ELSE  IF EXISTS (SELECT CODE FROM GeneralMaster Where Code='*26013') Insert Into AccountMaster VALUES ('*01032','Office Rent','Office Rent','1032','*26013','','','','','','','','','1','000001',GetDate(),NULL,NULL,'N','N','',0) ELSE  Print 'NOT Exist'</v>
      </c>
      <c r="X35" s="304" t="s">
        <v>2020</v>
      </c>
    </row>
    <row r="36" spans="1:24">
      <c r="A36" s="300" t="s">
        <v>2040</v>
      </c>
      <c r="B36" s="300" t="s">
        <v>1764</v>
      </c>
      <c r="C36" s="300" t="s">
        <v>1764</v>
      </c>
      <c r="D36" s="304">
        <v>1033</v>
      </c>
      <c r="E36" s="304" t="str">
        <f t="shared" si="0"/>
        <v>*26013</v>
      </c>
      <c r="N36" s="300">
        <v>1</v>
      </c>
      <c r="O36" s="241" t="s">
        <v>135</v>
      </c>
      <c r="P36" s="215" t="s">
        <v>2070</v>
      </c>
      <c r="Q36" s="300" t="s">
        <v>795</v>
      </c>
      <c r="R36" s="300" t="s">
        <v>795</v>
      </c>
      <c r="S36" s="300" t="s">
        <v>304</v>
      </c>
      <c r="T36" s="300" t="s">
        <v>304</v>
      </c>
      <c r="V36" s="300">
        <v>0</v>
      </c>
      <c r="W36" s="243" t="str">
        <f t="shared" si="1"/>
        <v xml:space="preserve">   cnDatabase.Execute "IF EXISTS (SELECT * FROM AccountMaster WHERE Code='*01033' OR Name='Postal Expenses') Print 'Exist' ELSE  IF EXISTS (SELECT CODE FROM GeneralMaster Where Code='*26013') Insert Into AccountMaster VALUES ('*01033','Postal Expenses','Postal Expenses','1033','*26013','','','','','','','','','1','000001',GetDate(),NULL,NULL,'N','N','',0) ELSE  Print 'NOT Exist'</v>
      </c>
      <c r="X36" s="304" t="s">
        <v>2020</v>
      </c>
    </row>
    <row r="37" spans="1:24">
      <c r="A37" s="300" t="s">
        <v>2041</v>
      </c>
      <c r="B37" s="300" t="s">
        <v>1765</v>
      </c>
      <c r="C37" s="300" t="s">
        <v>1765</v>
      </c>
      <c r="D37" s="304">
        <v>1034</v>
      </c>
      <c r="E37" s="304" t="str">
        <f t="shared" si="0"/>
        <v>*26013</v>
      </c>
      <c r="N37" s="300">
        <v>1</v>
      </c>
      <c r="O37" s="241" t="s">
        <v>135</v>
      </c>
      <c r="P37" s="215" t="s">
        <v>2070</v>
      </c>
      <c r="Q37" s="300" t="s">
        <v>795</v>
      </c>
      <c r="R37" s="300" t="s">
        <v>795</v>
      </c>
      <c r="S37" s="300" t="s">
        <v>304</v>
      </c>
      <c r="T37" s="300" t="s">
        <v>304</v>
      </c>
      <c r="V37" s="300">
        <v>0</v>
      </c>
      <c r="W37" s="243" t="str">
        <f t="shared" si="1"/>
        <v xml:space="preserve">   cnDatabase.Execute "IF EXISTS (SELECT * FROM AccountMaster WHERE Code='*01034' OR Name='Printing &amp; Stationery') Print 'Exist' ELSE  IF EXISTS (SELECT CODE FROM GeneralMaster Where Code='*26013') Insert Into AccountMaster VALUES ('*01034','Printing &amp; Stationery','Printing &amp; Stationery','1034','*26013','','','','','','','','','1','000001',GetDate(),NULL,NULL,'N','N','',0) ELSE  Print 'NOT Exist'</v>
      </c>
      <c r="X37" s="304" t="s">
        <v>2020</v>
      </c>
    </row>
    <row r="38" spans="1:24">
      <c r="A38" s="300" t="s">
        <v>2042</v>
      </c>
      <c r="B38" s="300" t="s">
        <v>1766</v>
      </c>
      <c r="C38" s="300" t="s">
        <v>1766</v>
      </c>
      <c r="D38" s="304">
        <v>1035</v>
      </c>
      <c r="E38" s="304" t="str">
        <f t="shared" si="0"/>
        <v>*26013</v>
      </c>
      <c r="N38" s="300">
        <v>1</v>
      </c>
      <c r="O38" s="241" t="s">
        <v>135</v>
      </c>
      <c r="P38" s="215" t="s">
        <v>2070</v>
      </c>
      <c r="Q38" s="300" t="s">
        <v>795</v>
      </c>
      <c r="R38" s="300" t="s">
        <v>795</v>
      </c>
      <c r="S38" s="300" t="s">
        <v>304</v>
      </c>
      <c r="T38" s="300" t="s">
        <v>304</v>
      </c>
      <c r="V38" s="300">
        <v>0</v>
      </c>
      <c r="W38" s="243" t="str">
        <f t="shared" si="1"/>
        <v xml:space="preserve">   cnDatabase.Execute "IF EXISTS (SELECT * FROM AccountMaster WHERE Code='*01035' OR Name='Rounded Off') Print 'Exist' ELSE  IF EXISTS (SELECT CODE FROM GeneralMaster Where Code='*26013') Insert Into AccountMaster VALUES ('*01035','Rounded Off','Rounded Off','1035','*26013','','','','','','','','','1','000001',GetDate(),NULL,NULL,'N','N','',0) ELSE  Print 'NOT Exist'</v>
      </c>
      <c r="X38" s="304" t="s">
        <v>2020</v>
      </c>
    </row>
    <row r="39" spans="1:24">
      <c r="A39" s="300" t="s">
        <v>2043</v>
      </c>
      <c r="B39" s="300" t="s">
        <v>1791</v>
      </c>
      <c r="C39" s="300" t="s">
        <v>1791</v>
      </c>
      <c r="D39" s="304">
        <v>1036</v>
      </c>
      <c r="E39" s="304" t="str">
        <f t="shared" si="0"/>
        <v>*26013</v>
      </c>
      <c r="N39" s="300">
        <v>1</v>
      </c>
      <c r="O39" s="241" t="s">
        <v>135</v>
      </c>
      <c r="P39" s="215" t="s">
        <v>2070</v>
      </c>
      <c r="Q39" s="300" t="s">
        <v>795</v>
      </c>
      <c r="R39" s="300" t="s">
        <v>795</v>
      </c>
      <c r="S39" s="300" t="s">
        <v>304</v>
      </c>
      <c r="T39" s="300" t="s">
        <v>304</v>
      </c>
      <c r="V39" s="300">
        <v>0</v>
      </c>
      <c r="W39" s="243" t="str">
        <f t="shared" si="1"/>
        <v xml:space="preserve">   cnDatabase.Execute "IF EXISTS (SELECT * FROM AccountMaster WHERE Code='*01036' OR Name='Salary') Print 'Exist' ELSE  IF EXISTS (SELECT CODE FROM GeneralMaster Where Code='*26013') Insert Into AccountMaster VALUES ('*01036','Salary','Salary','1036','*26013','','','','','','','','','1','000001',GetDate(),NULL,NULL,'N','N','',0) ELSE  Print 'NOT Exist'</v>
      </c>
      <c r="X39" s="304" t="s">
        <v>2020</v>
      </c>
    </row>
    <row r="40" spans="1:24">
      <c r="A40" s="300" t="s">
        <v>2044</v>
      </c>
      <c r="B40" s="300" t="s">
        <v>1768</v>
      </c>
      <c r="C40" s="300" t="s">
        <v>1768</v>
      </c>
      <c r="D40" s="304">
        <v>1037</v>
      </c>
      <c r="E40" s="304" t="str">
        <f t="shared" si="0"/>
        <v>*26013</v>
      </c>
      <c r="N40" s="300">
        <v>1</v>
      </c>
      <c r="O40" s="241" t="s">
        <v>135</v>
      </c>
      <c r="P40" s="215" t="s">
        <v>2070</v>
      </c>
      <c r="Q40" s="300" t="s">
        <v>795</v>
      </c>
      <c r="R40" s="300" t="s">
        <v>795</v>
      </c>
      <c r="S40" s="300" t="s">
        <v>304</v>
      </c>
      <c r="T40" s="300" t="s">
        <v>304</v>
      </c>
      <c r="V40" s="300">
        <v>0</v>
      </c>
      <c r="W40" s="243" t="str">
        <f t="shared" si="1"/>
        <v xml:space="preserve">   cnDatabase.Execute "IF EXISTS (SELECT * FROM AccountMaster WHERE Code='*01037' OR Name='Sales Promotion Expenses') Print 'Exist' ELSE  IF EXISTS (SELECT CODE FROM GeneralMaster Where Code='*26013') Insert Into AccountMaster VALUES ('*01037','Sales Promotion Expenses','Sales Promotion Expenses','1037','*26013','','','','','','','','','1','000001',GetDate(),NULL,NULL,'N','N','',0) ELSE  Print 'NOT Exist'</v>
      </c>
      <c r="X40" s="304" t="s">
        <v>2020</v>
      </c>
    </row>
    <row r="41" spans="1:24">
      <c r="A41" s="300" t="s">
        <v>2045</v>
      </c>
      <c r="B41" s="300" t="s">
        <v>1769</v>
      </c>
      <c r="C41" s="300" t="s">
        <v>1769</v>
      </c>
      <c r="D41" s="304">
        <v>1038</v>
      </c>
      <c r="E41" s="304" t="str">
        <f t="shared" si="0"/>
        <v>*26013</v>
      </c>
      <c r="N41" s="300">
        <v>1</v>
      </c>
      <c r="O41" s="241" t="s">
        <v>135</v>
      </c>
      <c r="P41" s="215" t="s">
        <v>2070</v>
      </c>
      <c r="Q41" s="300" t="s">
        <v>795</v>
      </c>
      <c r="R41" s="300" t="s">
        <v>795</v>
      </c>
      <c r="S41" s="300" t="s">
        <v>304</v>
      </c>
      <c r="T41" s="300" t="s">
        <v>304</v>
      </c>
      <c r="V41" s="300">
        <v>0</v>
      </c>
      <c r="W41" s="243" t="str">
        <f t="shared" si="1"/>
        <v xml:space="preserve">   cnDatabase.Execute "IF EXISTS (SELECT * FROM AccountMaster WHERE Code='*01038' OR Name='Service Charges Paid') Print 'Exist' ELSE  IF EXISTS (SELECT CODE FROM GeneralMaster Where Code='*26013') Insert Into AccountMaster VALUES ('*01038','Service Charges Paid','Service Charges Paid','1038','*26013','','','','','','','','','1','000001',GetDate(),NULL,NULL,'N','N','',0) ELSE  Print 'NOT Exist'</v>
      </c>
      <c r="X41" s="304" t="s">
        <v>2020</v>
      </c>
    </row>
    <row r="42" spans="1:24">
      <c r="A42" s="300" t="s">
        <v>2046</v>
      </c>
      <c r="B42" s="300" t="s">
        <v>1773</v>
      </c>
      <c r="C42" s="300" t="s">
        <v>1773</v>
      </c>
      <c r="D42" s="304">
        <v>1039</v>
      </c>
      <c r="E42" s="304" t="str">
        <f t="shared" si="0"/>
        <v>*26013</v>
      </c>
      <c r="N42" s="300">
        <v>1</v>
      </c>
      <c r="O42" s="241" t="s">
        <v>135</v>
      </c>
      <c r="P42" s="215" t="s">
        <v>2070</v>
      </c>
      <c r="Q42" s="300" t="s">
        <v>795</v>
      </c>
      <c r="R42" s="300" t="s">
        <v>795</v>
      </c>
      <c r="S42" s="300" t="s">
        <v>304</v>
      </c>
      <c r="T42" s="300" t="s">
        <v>304</v>
      </c>
      <c r="V42" s="300">
        <v>0</v>
      </c>
      <c r="W42" s="243" t="str">
        <f t="shared" si="1"/>
        <v xml:space="preserve">   cnDatabase.Execute "IF EXISTS (SELECT * FROM AccountMaster WHERE Code='*01039' OR Name='Staff Welfare Expenses') Print 'Exist' ELSE  IF EXISTS (SELECT CODE FROM GeneralMaster Where Code='*26013') Insert Into AccountMaster VALUES ('*01039','Staff Welfare Expenses','Staff Welfare Expenses','1039','*26013','','','','','','','','','1','000001',GetDate(),NULL,NULL,'N','N','',0) ELSE  Print 'NOT Exist'</v>
      </c>
      <c r="X42" s="304" t="s">
        <v>2020</v>
      </c>
    </row>
    <row r="43" spans="1:24">
      <c r="A43" s="300" t="s">
        <v>2047</v>
      </c>
      <c r="B43" s="300" t="s">
        <v>1783</v>
      </c>
      <c r="C43" s="300" t="s">
        <v>1783</v>
      </c>
      <c r="D43" s="304">
        <v>1040</v>
      </c>
      <c r="E43" s="304" t="str">
        <f t="shared" si="0"/>
        <v>*26013</v>
      </c>
      <c r="N43" s="300">
        <v>1</v>
      </c>
      <c r="O43" s="241" t="s">
        <v>135</v>
      </c>
      <c r="P43" s="215" t="s">
        <v>2070</v>
      </c>
      <c r="Q43" s="300" t="s">
        <v>795</v>
      </c>
      <c r="R43" s="300" t="s">
        <v>795</v>
      </c>
      <c r="S43" s="300" t="s">
        <v>304</v>
      </c>
      <c r="T43" s="300" t="s">
        <v>304</v>
      </c>
      <c r="V43" s="300">
        <v>0</v>
      </c>
      <c r="W43" s="243" t="str">
        <f t="shared" si="1"/>
        <v xml:space="preserve">   cnDatabase.Execute "IF EXISTS (SELECT * FROM AccountMaster WHERE Code='*01040' OR Name='Telephone Expenses') Print 'Exist' ELSE  IF EXISTS (SELECT CODE FROM GeneralMaster Where Code='*26013') Insert Into AccountMaster VALUES ('*01040','Telephone Expenses','Telephone Expenses','1040','*26013','','','','','','','','','1','000001',GetDate(),NULL,NULL,'N','N','',0) ELSE  Print 'NOT Exist'</v>
      </c>
      <c r="X43" s="304" t="s">
        <v>2020</v>
      </c>
    </row>
    <row r="44" spans="1:24">
      <c r="A44" s="300" t="s">
        <v>2048</v>
      </c>
      <c r="B44" s="300" t="s">
        <v>1784</v>
      </c>
      <c r="C44" s="300" t="s">
        <v>1784</v>
      </c>
      <c r="D44" s="304">
        <v>1041</v>
      </c>
      <c r="E44" s="304" t="str">
        <f t="shared" si="0"/>
        <v>*26013</v>
      </c>
      <c r="N44" s="300">
        <v>1</v>
      </c>
      <c r="O44" s="241" t="s">
        <v>135</v>
      </c>
      <c r="P44" s="215" t="s">
        <v>2070</v>
      </c>
      <c r="Q44" s="300" t="s">
        <v>795</v>
      </c>
      <c r="R44" s="300" t="s">
        <v>795</v>
      </c>
      <c r="S44" s="300" t="s">
        <v>304</v>
      </c>
      <c r="T44" s="300" t="s">
        <v>304</v>
      </c>
      <c r="V44" s="300">
        <v>0</v>
      </c>
      <c r="W44" s="243" t="str">
        <f t="shared" si="1"/>
        <v xml:space="preserve">   cnDatabase.Execute "IF EXISTS (SELECT * FROM AccountMaster WHERE Code='*01041' OR Name='Travelling Expenses') Print 'Exist' ELSE  IF EXISTS (SELECT CODE FROM GeneralMaster Where Code='*26013') Insert Into AccountMaster VALUES ('*01041','Travelling Expenses','Travelling Expenses','1041','*26013','','','','','','','','','1','000001',GetDate(),NULL,NULL,'N','N','',0) ELSE  Print 'NOT Exist'</v>
      </c>
      <c r="X44" s="304" t="s">
        <v>2020</v>
      </c>
    </row>
    <row r="45" spans="1:24">
      <c r="A45" s="300" t="s">
        <v>2049</v>
      </c>
      <c r="B45" s="300" t="s">
        <v>1785</v>
      </c>
      <c r="C45" s="300" t="s">
        <v>1785</v>
      </c>
      <c r="D45" s="304">
        <v>1042</v>
      </c>
      <c r="E45" s="304" t="str">
        <f t="shared" si="0"/>
        <v>*26013</v>
      </c>
      <c r="N45" s="300">
        <v>1</v>
      </c>
      <c r="O45" s="241" t="s">
        <v>135</v>
      </c>
      <c r="P45" s="215" t="s">
        <v>2070</v>
      </c>
      <c r="Q45" s="300" t="s">
        <v>795</v>
      </c>
      <c r="R45" s="300" t="s">
        <v>795</v>
      </c>
      <c r="S45" s="300" t="s">
        <v>304</v>
      </c>
      <c r="T45" s="300" t="s">
        <v>304</v>
      </c>
      <c r="V45" s="300">
        <v>0</v>
      </c>
      <c r="W45" s="243" t="str">
        <f t="shared" si="1"/>
        <v xml:space="preserve">   cnDatabase.Execute "IF EXISTS (SELECT * FROM AccountMaster WHERE Code='*01042' OR Name='Water &amp; Electricity Expenses') Print 'Exist' ELSE  IF EXISTS (SELECT CODE FROM GeneralMaster Where Code='*26013') Insert Into AccountMaster VALUES ('*01042','Water &amp; Electricity Expenses','Water &amp; Electricity Expenses','1042','*26013','','','','','','','','','1','000001',GetDate(),NULL,NULL,'N','N','',0) ELSE  Print 'NOT Exist'</v>
      </c>
      <c r="X45" s="304" t="s">
        <v>2020</v>
      </c>
    </row>
    <row r="46" spans="1:24">
      <c r="A46" s="300" t="s">
        <v>2050</v>
      </c>
      <c r="B46" s="300" t="s">
        <v>1747</v>
      </c>
      <c r="C46" s="300" t="s">
        <v>1747</v>
      </c>
      <c r="D46" s="304">
        <v>1043</v>
      </c>
      <c r="E46" s="304" t="str">
        <f t="shared" si="0"/>
        <v>*26016</v>
      </c>
      <c r="N46" s="300">
        <v>1</v>
      </c>
      <c r="O46" s="241" t="s">
        <v>135</v>
      </c>
      <c r="P46" s="215" t="s">
        <v>2070</v>
      </c>
      <c r="Q46" s="300" t="s">
        <v>795</v>
      </c>
      <c r="R46" s="300" t="s">
        <v>795</v>
      </c>
      <c r="S46" s="300" t="s">
        <v>304</v>
      </c>
      <c r="T46" s="300" t="s">
        <v>304</v>
      </c>
      <c r="V46" s="300">
        <v>0</v>
      </c>
      <c r="W46" s="243" t="str">
        <f t="shared" si="1"/>
        <v xml:space="preserve">   cnDatabase.Execute "IF EXISTS (SELECT * FROM AccountMaster WHERE Code='*01043' OR Name='Capital Equipments') Print 'Exist' ELSE  IF EXISTS (SELECT CODE FROM GeneralMaster Where Code='*26016') Insert Into AccountMaster VALUES ('*01043','Capital Equipments','Capital Equipments','1043','*26016','','','','','','','','','1','000001',GetDate(),NULL,NULL,'N','N','',0) ELSE  Print 'NOT Exist'</v>
      </c>
      <c r="X46" s="304" t="s">
        <v>2023</v>
      </c>
    </row>
    <row r="47" spans="1:24">
      <c r="A47" s="300" t="s">
        <v>2051</v>
      </c>
      <c r="B47" s="300" t="s">
        <v>1751</v>
      </c>
      <c r="C47" s="300" t="s">
        <v>1751</v>
      </c>
      <c r="D47" s="304">
        <v>1044</v>
      </c>
      <c r="E47" s="304" t="str">
        <f t="shared" si="0"/>
        <v>*26016</v>
      </c>
      <c r="N47" s="300">
        <v>1</v>
      </c>
      <c r="O47" s="241" t="s">
        <v>135</v>
      </c>
      <c r="P47" s="215" t="s">
        <v>2070</v>
      </c>
      <c r="Q47" s="300" t="s">
        <v>795</v>
      </c>
      <c r="R47" s="300" t="s">
        <v>795</v>
      </c>
      <c r="S47" s="300" t="s">
        <v>304</v>
      </c>
      <c r="T47" s="300" t="s">
        <v>304</v>
      </c>
      <c r="V47" s="300">
        <v>0</v>
      </c>
      <c r="W47" s="243" t="str">
        <f t="shared" si="1"/>
        <v xml:space="preserve">   cnDatabase.Execute "IF EXISTS (SELECT * FROM AccountMaster WHERE Code='*01044' OR Name='Computers') Print 'Exist' ELSE  IF EXISTS (SELECT CODE FROM GeneralMaster Where Code='*26016') Insert Into AccountMaster VALUES ('*01044','Computers','Computers','1044','*26016','','','','','','','','','1','000001',GetDate(),NULL,NULL,'N','N','',0) ELSE  Print 'NOT Exist'</v>
      </c>
      <c r="X47" s="304" t="s">
        <v>2023</v>
      </c>
    </row>
    <row r="48" spans="1:24">
      <c r="A48" s="300" t="s">
        <v>2052</v>
      </c>
      <c r="B48" s="300" t="s">
        <v>1760</v>
      </c>
      <c r="C48" s="300" t="s">
        <v>1760</v>
      </c>
      <c r="D48" s="304">
        <v>1045</v>
      </c>
      <c r="E48" s="304" t="str">
        <f t="shared" si="0"/>
        <v>*26016</v>
      </c>
      <c r="N48" s="300">
        <v>1</v>
      </c>
      <c r="O48" s="241" t="s">
        <v>135</v>
      </c>
      <c r="P48" s="215" t="s">
        <v>2070</v>
      </c>
      <c r="Q48" s="300" t="s">
        <v>795</v>
      </c>
      <c r="R48" s="300" t="s">
        <v>795</v>
      </c>
      <c r="S48" s="300" t="s">
        <v>304</v>
      </c>
      <c r="T48" s="300" t="s">
        <v>304</v>
      </c>
      <c r="V48" s="300">
        <v>0</v>
      </c>
      <c r="W48" s="243" t="str">
        <f t="shared" si="1"/>
        <v xml:space="preserve">   cnDatabase.Execute "IF EXISTS (SELECT * FROM AccountMaster WHERE Code='*01045' OR Name='Furniture &amp; Fixture') Print 'Exist' ELSE  IF EXISTS (SELECT CODE FROM GeneralMaster Where Code='*26016') Insert Into AccountMaster VALUES ('*01045','Furniture &amp; Fixture','Furniture &amp; Fixture','1045','*26016','','','','','','','','','1','000001',GetDate(),NULL,NULL,'N','N','',0) ELSE  Print 'NOT Exist'</v>
      </c>
      <c r="X48" s="304" t="s">
        <v>2023</v>
      </c>
    </row>
    <row r="49" spans="1:24">
      <c r="A49" s="300" t="s">
        <v>2053</v>
      </c>
      <c r="B49" s="300" t="s">
        <v>1762</v>
      </c>
      <c r="C49" s="300" t="s">
        <v>1762</v>
      </c>
      <c r="D49" s="304">
        <v>1046</v>
      </c>
      <c r="E49" s="304" t="str">
        <f t="shared" si="0"/>
        <v>*26016</v>
      </c>
      <c r="N49" s="300">
        <v>1</v>
      </c>
      <c r="O49" s="241" t="s">
        <v>135</v>
      </c>
      <c r="P49" s="215" t="s">
        <v>2070</v>
      </c>
      <c r="Q49" s="300" t="s">
        <v>795</v>
      </c>
      <c r="R49" s="300" t="s">
        <v>795</v>
      </c>
      <c r="S49" s="300" t="s">
        <v>304</v>
      </c>
      <c r="T49" s="300" t="s">
        <v>304</v>
      </c>
      <c r="V49" s="300">
        <v>0</v>
      </c>
      <c r="W49" s="243" t="str">
        <f t="shared" si="1"/>
        <v xml:space="preserve">   cnDatabase.Execute "IF EXISTS (SELECT * FROM AccountMaster WHERE Code='*01046' OR Name='Office Equipments') Print 'Exist' ELSE  IF EXISTS (SELECT CODE FROM GeneralMaster Where Code='*26016') Insert Into AccountMaster VALUES ('*01046','Office Equipments','Office Equipments','1046','*26016','','','','','','','','','1','000001',GetDate(),NULL,NULL,'N','N','',0) ELSE  Print 'NOT Exist'</v>
      </c>
      <c r="X49" s="304" t="s">
        <v>2023</v>
      </c>
    </row>
    <row r="50" spans="1:24">
      <c r="A50" s="300" t="s">
        <v>2054</v>
      </c>
      <c r="B50" s="300" t="s">
        <v>1790</v>
      </c>
      <c r="C50" s="300" t="s">
        <v>1790</v>
      </c>
      <c r="D50" s="304">
        <v>1047</v>
      </c>
      <c r="E50" s="304" t="str">
        <f t="shared" si="0"/>
        <v>*26016</v>
      </c>
      <c r="N50" s="300">
        <v>1</v>
      </c>
      <c r="O50" s="241" t="s">
        <v>135</v>
      </c>
      <c r="P50" s="215" t="s">
        <v>2070</v>
      </c>
      <c r="Q50" s="300" t="s">
        <v>795</v>
      </c>
      <c r="R50" s="300" t="s">
        <v>795</v>
      </c>
      <c r="S50" s="300" t="s">
        <v>304</v>
      </c>
      <c r="T50" s="300" t="s">
        <v>304</v>
      </c>
      <c r="V50" s="300">
        <v>0</v>
      </c>
      <c r="W50" s="243" t="str">
        <f t="shared" si="1"/>
        <v xml:space="preserve">   cnDatabase.Execute "IF EXISTS (SELECT * FROM AccountMaster WHERE Code='*01047' OR Name='Plant &amp; Machinery') Print 'Exist' ELSE  IF EXISTS (SELECT CODE FROM GeneralMaster Where Code='*26016') Insert Into AccountMaster VALUES ('*01047','Plant &amp; Machinery','Plant &amp; Machinery','1047','*26016','','','','','','','','','1','000001',GetDate(),NULL,NULL,'N','N','',0) ELSE  Print 'NOT Exist'</v>
      </c>
      <c r="X50" s="304" t="s">
        <v>2023</v>
      </c>
    </row>
    <row r="51" spans="1:24">
      <c r="A51" s="300" t="s">
        <v>2055</v>
      </c>
      <c r="B51" s="300" t="s">
        <v>1770</v>
      </c>
      <c r="C51" s="300" t="s">
        <v>1770</v>
      </c>
      <c r="D51" s="304">
        <v>1048</v>
      </c>
      <c r="E51" s="304" t="str">
        <f t="shared" si="0"/>
        <v>*26018</v>
      </c>
      <c r="N51" s="300">
        <v>1</v>
      </c>
      <c r="O51" s="241" t="s">
        <v>135</v>
      </c>
      <c r="P51" s="215" t="s">
        <v>2070</v>
      </c>
      <c r="Q51" s="300" t="s">
        <v>795</v>
      </c>
      <c r="R51" s="300" t="s">
        <v>795</v>
      </c>
      <c r="S51" s="300" t="s">
        <v>304</v>
      </c>
      <c r="T51" s="300" t="s">
        <v>304</v>
      </c>
      <c r="V51" s="300">
        <v>0</v>
      </c>
      <c r="W51" s="243" t="str">
        <f t="shared" si="1"/>
        <v xml:space="preserve">   cnDatabase.Execute "IF EXISTS (SELECT * FROM AccountMaster WHERE Code='*01048' OR Name='Service Charges Receipts') Print 'Exist' ELSE  IF EXISTS (SELECT CODE FROM GeneralMaster Where Code='*26018') Insert Into AccountMaster VALUES ('*01048','Service Charges Receipts','Service Charges Receipts','1048','*26018','','','','','','','','','1','000001',GetDate(),NULL,NULL,'N','N','',0) ELSE  Print 'NOT Exist'</v>
      </c>
      <c r="X51" s="304" t="s">
        <v>2025</v>
      </c>
    </row>
    <row r="52" spans="1:24">
      <c r="A52" s="300" t="s">
        <v>2056</v>
      </c>
      <c r="B52" s="300" t="s">
        <v>1732</v>
      </c>
      <c r="C52" s="300" t="s">
        <v>1732</v>
      </c>
      <c r="D52" s="304">
        <v>1049</v>
      </c>
      <c r="E52" s="304" t="str">
        <f t="shared" si="0"/>
        <v>*26001</v>
      </c>
      <c r="N52" s="300">
        <v>1</v>
      </c>
      <c r="O52" s="241" t="s">
        <v>135</v>
      </c>
      <c r="P52" s="215" t="s">
        <v>2070</v>
      </c>
      <c r="Q52" s="300" t="s">
        <v>795</v>
      </c>
      <c r="R52" s="300" t="s">
        <v>795</v>
      </c>
      <c r="S52" s="300" t="s">
        <v>304</v>
      </c>
      <c r="T52" s="300" t="s">
        <v>304</v>
      </c>
      <c r="V52" s="300">
        <v>0</v>
      </c>
      <c r="W52" s="243" t="str">
        <f t="shared" si="1"/>
        <v xml:space="preserve">   cnDatabase.Execute "IF EXISTS (SELECT * FROM AccountMaster WHERE Code='*01049' OR Name='Profit &amp; Loss') Print 'Exist' ELSE  IF EXISTS (SELECT CODE FROM GeneralMaster Where Code='*26001') Insert Into AccountMaster VALUES ('*01049','Profit &amp; Loss','Profit &amp; Loss','1049','*26001','','','','','','','','','1','000001',GetDate(),NULL,NULL,'N','N','',0) ELSE  Print 'NOT Exist'</v>
      </c>
      <c r="X52" s="304" t="s">
        <v>2008</v>
      </c>
    </row>
    <row r="53" spans="1:24">
      <c r="A53" s="300" t="s">
        <v>2057</v>
      </c>
      <c r="B53" s="300" t="s">
        <v>1767</v>
      </c>
      <c r="C53" s="300" t="s">
        <v>1767</v>
      </c>
      <c r="D53" s="304">
        <v>1050</v>
      </c>
      <c r="E53" s="304" t="str">
        <f t="shared" si="0"/>
        <v>*26024</v>
      </c>
      <c r="N53" s="300">
        <v>1</v>
      </c>
      <c r="O53" s="241" t="s">
        <v>135</v>
      </c>
      <c r="P53" s="215" t="s">
        <v>2070</v>
      </c>
      <c r="Q53" s="300" t="s">
        <v>795</v>
      </c>
      <c r="R53" s="300" t="s">
        <v>795</v>
      </c>
      <c r="S53" s="300" t="s">
        <v>304</v>
      </c>
      <c r="T53" s="300" t="s">
        <v>304</v>
      </c>
      <c r="V53" s="300">
        <v>0</v>
      </c>
      <c r="W53" s="243" t="str">
        <f t="shared" si="1"/>
        <v xml:space="preserve">   cnDatabase.Execute "IF EXISTS (SELECT * FROM AccountMaster WHERE Code='*01050' OR Name='Salary &amp; Bonus Payable') Print 'Exist' ELSE  IF EXISTS (SELECT CODE FROM GeneralMaster Where Code='*26024') Insert Into AccountMaster VALUES ('*01050','Salary &amp; Bonus Payable','Salary &amp; Bonus Payable','1050','*26024','','','','','','','','','1','000001',GetDate(),NULL,NULL,'N','N','',0) ELSE  Print 'NOT Exist'</v>
      </c>
      <c r="X53" s="304" t="s">
        <v>2031</v>
      </c>
    </row>
    <row r="54" spans="1:24">
      <c r="A54" s="300" t="s">
        <v>2058</v>
      </c>
      <c r="B54" s="300" t="s">
        <v>64</v>
      </c>
      <c r="C54" s="300" t="s">
        <v>64</v>
      </c>
      <c r="D54" s="304">
        <v>1051</v>
      </c>
      <c r="E54" s="304" t="str">
        <f t="shared" si="0"/>
        <v>*26025</v>
      </c>
      <c r="N54" s="300">
        <v>1</v>
      </c>
      <c r="O54" s="241" t="s">
        <v>135</v>
      </c>
      <c r="P54" s="215" t="s">
        <v>2070</v>
      </c>
      <c r="Q54" s="300" t="s">
        <v>795</v>
      </c>
      <c r="R54" s="300" t="s">
        <v>795</v>
      </c>
      <c r="S54" s="300" t="s">
        <v>304</v>
      </c>
      <c r="T54" s="300" t="s">
        <v>304</v>
      </c>
      <c r="V54" s="300">
        <v>0</v>
      </c>
      <c r="W54" s="243" t="str">
        <f t="shared" si="1"/>
        <v xml:space="preserve">   cnDatabase.Execute "IF EXISTS (SELECT * FROM AccountMaster WHERE Code='*01051' OR Name='Purchase') Print 'Exist' ELSE  IF EXISTS (SELECT CODE FROM GeneralMaster Where Code='*26025') Insert Into AccountMaster VALUES ('*01051','Purchase','Purchase','1051','*26025','','','','','','','','','1','000001',GetDate(),NULL,NULL,'N','N','',0) ELSE  Print 'NOT Exist'</v>
      </c>
      <c r="X54" s="304" t="s">
        <v>2032</v>
      </c>
    </row>
    <row r="55" spans="1:24">
      <c r="A55" s="300" t="s">
        <v>2059</v>
      </c>
      <c r="B55" s="300" t="s">
        <v>456</v>
      </c>
      <c r="C55" s="300" t="s">
        <v>456</v>
      </c>
      <c r="D55" s="304">
        <v>1052</v>
      </c>
      <c r="E55" s="304" t="str">
        <f t="shared" si="0"/>
        <v>*26027</v>
      </c>
      <c r="N55" s="300">
        <v>1</v>
      </c>
      <c r="O55" s="241" t="s">
        <v>135</v>
      </c>
      <c r="P55" s="215" t="s">
        <v>2070</v>
      </c>
      <c r="Q55" s="300" t="s">
        <v>795</v>
      </c>
      <c r="R55" s="300" t="s">
        <v>795</v>
      </c>
      <c r="S55" s="300" t="s">
        <v>304</v>
      </c>
      <c r="T55" s="300" t="s">
        <v>304</v>
      </c>
      <c r="V55" s="300">
        <v>0</v>
      </c>
      <c r="W55" s="243" t="str">
        <f t="shared" si="1"/>
        <v xml:space="preserve">   cnDatabase.Execute "IF EXISTS (SELECT * FROM AccountMaster WHERE Code='*01052' OR Name='Sales') Print 'Exist' ELSE  IF EXISTS (SELECT CODE FROM GeneralMaster Where Code='*26027') Insert Into AccountMaster VALUES ('*01052','Sales','Sales','1052','*26027','','','','','','','','','1','000001',GetDate(),NULL,NULL,'N','N','',0) ELSE  Print 'NOT Exist'</v>
      </c>
      <c r="X55" s="304" t="s">
        <v>2034</v>
      </c>
    </row>
    <row r="56" spans="1:24">
      <c r="A56" s="300" t="s">
        <v>2060</v>
      </c>
      <c r="B56" s="300" t="s">
        <v>1756</v>
      </c>
      <c r="C56" s="300" t="s">
        <v>1756</v>
      </c>
      <c r="D56" s="304">
        <v>1053</v>
      </c>
      <c r="E56" s="304" t="str">
        <f t="shared" si="0"/>
        <v>*26029</v>
      </c>
      <c r="N56" s="300">
        <v>1</v>
      </c>
      <c r="O56" s="241" t="s">
        <v>135</v>
      </c>
      <c r="P56" s="215" t="s">
        <v>2070</v>
      </c>
      <c r="Q56" s="300" t="s">
        <v>795</v>
      </c>
      <c r="R56" s="300" t="s">
        <v>795</v>
      </c>
      <c r="S56" s="300" t="s">
        <v>304</v>
      </c>
      <c r="T56" s="300" t="s">
        <v>304</v>
      </c>
      <c r="V56" s="300">
        <v>0</v>
      </c>
      <c r="W56" s="243" t="str">
        <f t="shared" si="1"/>
        <v xml:space="preserve">   cnDatabase.Execute "IF EXISTS (SELECT * FROM AccountMaster WHERE Code='*01053' OR Name='Earnest Money') Print 'Exist' ELSE  IF EXISTS (SELECT CODE FROM GeneralMaster Where Code='*26029') Insert Into AccountMaster VALUES ('*01053','Earnest Money','Earnest Money','1053','*26029','','','','','','','','','1','000001',GetDate(),NULL,NULL,'N','N','',0) ELSE  Print 'NOT Exist'</v>
      </c>
      <c r="X56" s="304" t="s">
        <v>2036</v>
      </c>
    </row>
    <row r="57" spans="1:24">
      <c r="A57" s="300" t="s">
        <v>2061</v>
      </c>
      <c r="B57" s="300" t="s">
        <v>453</v>
      </c>
      <c r="C57" s="300" t="s">
        <v>453</v>
      </c>
      <c r="D57" s="304">
        <v>1054</v>
      </c>
      <c r="E57" s="304" t="str">
        <f t="shared" si="0"/>
        <v>*26003</v>
      </c>
      <c r="N57" s="300">
        <v>1</v>
      </c>
      <c r="O57" s="241" t="s">
        <v>135</v>
      </c>
      <c r="P57" s="215" t="s">
        <v>2070</v>
      </c>
      <c r="Q57" s="300" t="s">
        <v>795</v>
      </c>
      <c r="R57" s="300" t="s">
        <v>795</v>
      </c>
      <c r="S57" s="300" t="s">
        <v>304</v>
      </c>
      <c r="T57" s="300" t="s">
        <v>304</v>
      </c>
      <c r="V57" s="300">
        <v>0</v>
      </c>
      <c r="W57" s="243" t="str">
        <f t="shared" si="1"/>
        <v xml:space="preserve">   cnDatabase.Execute "IF EXISTS (SELECT * FROM AccountMaster WHERE Code='*01054' OR Name='Stock') Print 'Exist' ELSE  IF EXISTS (SELECT CODE FROM GeneralMaster Where Code='*26003') Insert Into AccountMaster VALUES ('*01054','Stock','Stock','1054','*26003','','','','','','','','','1','000001',GetDate(),NULL,NULL,'N','N','',0) ELSE  Print 'NOT Exist'</v>
      </c>
      <c r="X57" s="304" t="s">
        <v>2012</v>
      </c>
    </row>
    <row r="58" spans="1:24">
      <c r="A58" s="300" t="s">
        <v>2062</v>
      </c>
      <c r="B58" s="300" t="s">
        <v>1796</v>
      </c>
      <c r="C58" s="300" t="s">
        <v>1796</v>
      </c>
      <c r="D58" s="304">
        <v>1055</v>
      </c>
      <c r="E58" s="304" t="str">
        <f t="shared" si="0"/>
        <v>*26030</v>
      </c>
      <c r="F58" s="304" t="s">
        <v>2067</v>
      </c>
      <c r="G58" s="300" t="s">
        <v>2068</v>
      </c>
      <c r="K58" s="213" t="s">
        <v>2069</v>
      </c>
      <c r="M58" s="343" t="s">
        <v>2066</v>
      </c>
      <c r="N58" s="300">
        <v>1</v>
      </c>
      <c r="O58" s="241" t="s">
        <v>135</v>
      </c>
      <c r="P58" s="215" t="s">
        <v>2070</v>
      </c>
      <c r="Q58" s="300" t="s">
        <v>795</v>
      </c>
      <c r="R58" s="300" t="s">
        <v>795</v>
      </c>
      <c r="S58" s="300" t="s">
        <v>304</v>
      </c>
      <c r="T58" s="300" t="s">
        <v>304</v>
      </c>
      <c r="V58" s="300">
        <v>0</v>
      </c>
      <c r="W58" s="243" t="str">
        <f t="shared" si="1"/>
        <v xml:space="preserve">   cnDatabase.Execute "IF EXISTS (SELECT * FROM AccountMaster WHERE Code='*01055' OR Name='Easy Info Solutions International') Print 'Exist' ELSE  IF EXISTS (SELECT CODE FROM GeneralMaster Where Code='*26030') Insert Into AccountMaster VALUES ('*01055','Easy Info Solutions International','Easy Info Solutions International','1055','*26030','E-461, Vijay Marg,Jagjeet Nagar','Delhi-110053','','','','+91-987-342-2907','','sales@easyinfosolution.com ','1','000001',GetDate(),NULL,NULL,'N','N','',0) ELSE  Print 'NOT Exist'</v>
      </c>
      <c r="X58" s="304" t="s">
        <v>2037</v>
      </c>
    </row>
    <row r="59" spans="1:24">
      <c r="A59" s="304" t="s">
        <v>2063</v>
      </c>
      <c r="B59" s="304" t="s">
        <v>2064</v>
      </c>
      <c r="C59" s="304" t="s">
        <v>2064</v>
      </c>
      <c r="D59" s="304">
        <v>1056</v>
      </c>
      <c r="E59" s="304" t="str">
        <f t="shared" si="0"/>
        <v>*26004</v>
      </c>
      <c r="F59" s="304"/>
      <c r="G59" s="304"/>
      <c r="H59" s="304"/>
      <c r="I59" s="304"/>
      <c r="J59" s="304"/>
      <c r="K59" s="304"/>
      <c r="L59" s="304"/>
      <c r="M59" s="304"/>
      <c r="N59" s="304">
        <v>1</v>
      </c>
      <c r="O59" s="241" t="s">
        <v>135</v>
      </c>
      <c r="P59" s="215" t="s">
        <v>2070</v>
      </c>
      <c r="Q59" s="304" t="s">
        <v>795</v>
      </c>
      <c r="R59" s="304" t="s">
        <v>795</v>
      </c>
      <c r="S59" s="304" t="s">
        <v>304</v>
      </c>
      <c r="T59" s="304" t="s">
        <v>304</v>
      </c>
      <c r="U59" s="304"/>
      <c r="V59" s="304">
        <v>0</v>
      </c>
      <c r="W59" s="243" t="str">
        <f t="shared" si="1"/>
        <v xml:space="preserve">   cnDatabase.Execute "IF EXISTS (SELECT * FROM AccountMaster WHERE Code='*01056' OR Name='XXX Bank') Print 'Exist' ELSE  IF EXISTS (SELECT CODE FROM GeneralMaster Where Code='*26004') Insert Into AccountMaster VALUES ('*01056','XXX Bank','XXX Bank','1056','*26004','','','','','','','','','1','000001',GetDate(),NULL,NULL,'N','N','',0) ELSE  Print 'NOT Exist'</v>
      </c>
      <c r="X59" s="353" t="s">
        <v>2760</v>
      </c>
    </row>
    <row r="61" spans="1:24">
      <c r="F61" s="300" t="s">
        <v>2065</v>
      </c>
    </row>
  </sheetData>
  <autoFilter ref="A3:X59" xr:uid="{4B483058-2D72-4F06-A03E-827551F11A66}"/>
  <phoneticPr fontId="20" type="noConversion"/>
  <hyperlinks>
    <hyperlink ref="M58" r:id="rId1" xr:uid="{8B167CCD-F2DC-4039-BBB7-B01F0FD529E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7D47-0334-4D12-8827-36963965E66D}">
  <sheetPr codeName="Sheet22"/>
  <dimension ref="A1:BM67"/>
  <sheetViews>
    <sheetView workbookViewId="0"/>
  </sheetViews>
  <sheetFormatPr defaultRowHeight="15"/>
  <cols>
    <col min="1" max="1" width="9.85546875" bestFit="1" customWidth="1"/>
    <col min="2" max="2" width="11.140625" bestFit="1" customWidth="1"/>
    <col min="3" max="3" width="5.42578125" bestFit="1" customWidth="1"/>
    <col min="4" max="4" width="5.42578125" customWidth="1"/>
    <col min="5" max="5" width="8.85546875" bestFit="1" customWidth="1"/>
    <col min="6" max="6" width="9.5703125" bestFit="1" customWidth="1"/>
    <col min="7" max="7" width="18.85546875" bestFit="1" customWidth="1"/>
    <col min="8" max="8" width="13.42578125" bestFit="1" customWidth="1"/>
    <col min="9" max="9" width="5.42578125" bestFit="1" customWidth="1"/>
    <col min="11" max="11" width="9.7109375" bestFit="1" customWidth="1"/>
    <col min="12" max="12" width="14" bestFit="1" customWidth="1"/>
    <col min="13" max="13" width="5.42578125" bestFit="1" customWidth="1"/>
    <col min="15" max="15" width="13.85546875" bestFit="1" customWidth="1"/>
    <col min="16" max="16" width="31.5703125" bestFit="1" customWidth="1"/>
    <col min="17" max="17" width="7.28515625" bestFit="1" customWidth="1"/>
    <col min="18" max="18" width="9.7109375" bestFit="1" customWidth="1"/>
    <col min="19" max="19" width="5.42578125" bestFit="1" customWidth="1"/>
    <col min="21" max="21" width="7.28515625" bestFit="1" customWidth="1"/>
    <col min="22" max="22" width="16" bestFit="1" customWidth="1"/>
    <col min="23" max="23" width="9.85546875" bestFit="1" customWidth="1"/>
    <col min="25" max="25" width="6.42578125" bestFit="1" customWidth="1"/>
    <col min="26" max="26" width="11" bestFit="1" customWidth="1"/>
    <col min="27" max="27" width="9.85546875" bestFit="1" customWidth="1"/>
    <col min="28" max="28" width="23.28515625" bestFit="1" customWidth="1"/>
    <col min="29" max="29" width="16.42578125" bestFit="1" customWidth="1"/>
    <col min="30" max="30" width="11.5703125" bestFit="1" customWidth="1"/>
    <col min="31" max="31" width="7.7109375" bestFit="1" customWidth="1"/>
    <col min="32" max="32" width="11.140625" bestFit="1" customWidth="1"/>
    <col min="33" max="33" width="18" bestFit="1" customWidth="1"/>
    <col min="34" max="34" width="15.5703125" bestFit="1" customWidth="1"/>
    <col min="35" max="35" width="18.42578125" bestFit="1" customWidth="1"/>
    <col min="36" max="36" width="15.5703125" bestFit="1" customWidth="1"/>
    <col min="37" max="38" width="18.5703125" bestFit="1" customWidth="1"/>
    <col min="39" max="39" width="5.42578125" bestFit="1" customWidth="1"/>
    <col min="40" max="40" width="9.7109375" bestFit="1" customWidth="1"/>
    <col min="41" max="41" width="15" bestFit="1" customWidth="1"/>
    <col min="42" max="42" width="14.42578125" bestFit="1" customWidth="1"/>
    <col min="44" max="44" width="3" bestFit="1" customWidth="1"/>
    <col min="45" max="45" width="11.5703125" bestFit="1" customWidth="1"/>
    <col min="46" max="46" width="10.7109375" bestFit="1" customWidth="1"/>
    <col min="47" max="47" width="16.5703125" bestFit="1" customWidth="1"/>
    <col min="48" max="48" width="18" bestFit="1" customWidth="1"/>
    <col min="49" max="49" width="11" bestFit="1" customWidth="1"/>
    <col min="50" max="50" width="18" bestFit="1" customWidth="1"/>
    <col min="51" max="51" width="11.5703125" bestFit="1" customWidth="1"/>
    <col min="52" max="53" width="18.5703125" bestFit="1" customWidth="1"/>
    <col min="54" max="54" width="5.42578125" bestFit="1" customWidth="1"/>
    <col min="55" max="55" width="9.7109375" bestFit="1" customWidth="1"/>
    <col min="56" max="56" width="15" bestFit="1" customWidth="1"/>
    <col min="58" max="58" width="27.140625" bestFit="1" customWidth="1"/>
    <col min="59" max="59" width="17.7109375" bestFit="1" customWidth="1"/>
    <col min="60" max="61" width="21.85546875" bestFit="1" customWidth="1"/>
    <col min="64" max="64" width="10.85546875" bestFit="1" customWidth="1"/>
  </cols>
  <sheetData>
    <row r="1" spans="1:65">
      <c r="A1" t="s">
        <v>825</v>
      </c>
      <c r="BG1" t="s">
        <v>711</v>
      </c>
      <c r="BH1" t="s">
        <v>710</v>
      </c>
      <c r="BI1" t="s">
        <v>709</v>
      </c>
      <c r="BL1" s="304" t="s">
        <v>712</v>
      </c>
      <c r="BM1" s="304"/>
    </row>
    <row r="2" spans="1:65">
      <c r="A2" s="213" t="s">
        <v>653</v>
      </c>
      <c r="B2" t="s">
        <v>654</v>
      </c>
      <c r="C2" t="s">
        <v>508</v>
      </c>
      <c r="E2" t="s">
        <v>504</v>
      </c>
      <c r="F2" t="s">
        <v>505</v>
      </c>
      <c r="G2" t="s">
        <v>506</v>
      </c>
      <c r="H2" t="s">
        <v>507</v>
      </c>
      <c r="I2" t="s">
        <v>508</v>
      </c>
      <c r="K2" t="s">
        <v>542</v>
      </c>
      <c r="L2" t="s">
        <v>543</v>
      </c>
      <c r="M2" t="s">
        <v>508</v>
      </c>
      <c r="O2" t="s">
        <v>549</v>
      </c>
      <c r="P2" t="s">
        <v>550</v>
      </c>
      <c r="Q2" t="s">
        <v>551</v>
      </c>
      <c r="R2" t="s">
        <v>552</v>
      </c>
      <c r="S2" t="s">
        <v>508</v>
      </c>
      <c r="U2" t="s">
        <v>551</v>
      </c>
      <c r="V2" t="s">
        <v>564</v>
      </c>
      <c r="W2" t="s">
        <v>565</v>
      </c>
      <c r="Y2" t="s">
        <v>588</v>
      </c>
      <c r="Z2" t="s">
        <v>589</v>
      </c>
      <c r="AA2" t="s">
        <v>590</v>
      </c>
      <c r="AB2" t="s">
        <v>564</v>
      </c>
      <c r="AC2" t="s">
        <v>591</v>
      </c>
      <c r="AD2" t="s">
        <v>592</v>
      </c>
      <c r="AE2" t="s">
        <v>593</v>
      </c>
      <c r="AF2" t="s">
        <v>594</v>
      </c>
      <c r="AG2" t="s">
        <v>595</v>
      </c>
      <c r="AH2" t="s">
        <v>596</v>
      </c>
      <c r="AI2" t="s">
        <v>597</v>
      </c>
      <c r="AJ2" t="s">
        <v>598</v>
      </c>
      <c r="AK2" t="s">
        <v>599</v>
      </c>
      <c r="AL2" t="s">
        <v>600</v>
      </c>
      <c r="AM2" t="s">
        <v>508</v>
      </c>
      <c r="AN2" t="s">
        <v>552</v>
      </c>
      <c r="AO2" t="s">
        <v>601</v>
      </c>
      <c r="AP2" t="s">
        <v>602</v>
      </c>
      <c r="AR2" t="s">
        <v>650</v>
      </c>
      <c r="AS2" t="s">
        <v>592</v>
      </c>
      <c r="AT2" t="s">
        <v>651</v>
      </c>
      <c r="AU2" t="s">
        <v>652</v>
      </c>
      <c r="AV2" t="s">
        <v>595</v>
      </c>
      <c r="AW2" t="s">
        <v>596</v>
      </c>
      <c r="AX2" t="s">
        <v>597</v>
      </c>
      <c r="AY2" t="s">
        <v>598</v>
      </c>
      <c r="AZ2" t="s">
        <v>599</v>
      </c>
      <c r="BA2" t="s">
        <v>600</v>
      </c>
      <c r="BB2" t="s">
        <v>508</v>
      </c>
      <c r="BC2" t="s">
        <v>552</v>
      </c>
      <c r="BD2" t="s">
        <v>601</v>
      </c>
      <c r="BF2" t="s">
        <v>660</v>
      </c>
      <c r="BG2" t="s">
        <v>674</v>
      </c>
      <c r="BH2" t="s">
        <v>678</v>
      </c>
      <c r="BI2" t="s">
        <v>676</v>
      </c>
      <c r="BL2" s="304" t="s">
        <v>713</v>
      </c>
      <c r="BM2" s="304" t="s">
        <v>714</v>
      </c>
    </row>
    <row r="3" spans="1:65">
      <c r="A3" s="213">
        <v>1</v>
      </c>
      <c r="B3" t="s">
        <v>655</v>
      </c>
      <c r="C3">
        <v>0</v>
      </c>
      <c r="E3">
        <v>1</v>
      </c>
      <c r="F3">
        <v>1</v>
      </c>
      <c r="G3" t="s">
        <v>509</v>
      </c>
      <c r="H3">
        <v>0</v>
      </c>
      <c r="I3">
        <v>0</v>
      </c>
      <c r="K3">
        <v>1</v>
      </c>
      <c r="L3" t="s">
        <v>544</v>
      </c>
      <c r="M3">
        <v>0</v>
      </c>
      <c r="O3">
        <v>1</v>
      </c>
      <c r="P3" t="s">
        <v>553</v>
      </c>
      <c r="Q3">
        <v>4</v>
      </c>
      <c r="R3">
        <v>0</v>
      </c>
      <c r="S3">
        <v>0</v>
      </c>
      <c r="U3">
        <v>1</v>
      </c>
      <c r="V3" t="s">
        <v>566</v>
      </c>
      <c r="W3">
        <v>1000</v>
      </c>
      <c r="Y3">
        <v>1</v>
      </c>
      <c r="Z3">
        <v>1</v>
      </c>
      <c r="AA3">
        <v>0</v>
      </c>
      <c r="AB3" t="s">
        <v>603</v>
      </c>
      <c r="AC3" t="s">
        <v>604</v>
      </c>
      <c r="AD3">
        <v>0</v>
      </c>
      <c r="AE3">
        <v>0</v>
      </c>
      <c r="AG3">
        <v>0</v>
      </c>
      <c r="AH3" s="214">
        <v>44131.626388888886</v>
      </c>
      <c r="AI3" t="s">
        <v>605</v>
      </c>
      <c r="AJ3" s="214">
        <v>44131.626388888886</v>
      </c>
      <c r="AK3">
        <v>0</v>
      </c>
      <c r="AL3" t="s">
        <v>605</v>
      </c>
      <c r="AM3">
        <v>0</v>
      </c>
      <c r="AN3">
        <v>2</v>
      </c>
      <c r="AO3">
        <v>0</v>
      </c>
      <c r="AP3">
        <v>0</v>
      </c>
      <c r="AR3">
        <v>1</v>
      </c>
      <c r="AS3">
        <v>1</v>
      </c>
      <c r="AT3">
        <v>2</v>
      </c>
      <c r="AU3">
        <v>500</v>
      </c>
      <c r="AV3">
        <v>0</v>
      </c>
      <c r="AW3" s="215">
        <v>44131.626152199075</v>
      </c>
      <c r="AX3" t="s">
        <v>605</v>
      </c>
      <c r="AY3" s="215">
        <v>44131.626152199075</v>
      </c>
      <c r="AZ3">
        <v>0</v>
      </c>
      <c r="BA3" t="s">
        <v>605</v>
      </c>
      <c r="BB3">
        <v>0</v>
      </c>
      <c r="BC3">
        <v>0</v>
      </c>
      <c r="BD3">
        <v>0</v>
      </c>
      <c r="BF3" t="s">
        <v>661</v>
      </c>
      <c r="BG3" t="s">
        <v>675</v>
      </c>
      <c r="BH3" t="s">
        <v>676</v>
      </c>
      <c r="BI3" t="s">
        <v>674</v>
      </c>
      <c r="BL3" s="304" t="s">
        <v>718</v>
      </c>
      <c r="BM3" s="304" t="s">
        <v>719</v>
      </c>
    </row>
    <row r="4" spans="1:65">
      <c r="A4" s="213">
        <v>2</v>
      </c>
      <c r="B4" t="s">
        <v>656</v>
      </c>
      <c r="C4">
        <v>0</v>
      </c>
      <c r="E4">
        <v>2</v>
      </c>
      <c r="F4">
        <v>1</v>
      </c>
      <c r="G4" t="s">
        <v>510</v>
      </c>
      <c r="H4">
        <v>0</v>
      </c>
      <c r="I4">
        <v>0</v>
      </c>
      <c r="K4">
        <v>2</v>
      </c>
      <c r="L4" t="s">
        <v>545</v>
      </c>
      <c r="M4">
        <v>0</v>
      </c>
      <c r="O4">
        <v>2</v>
      </c>
      <c r="P4" t="s">
        <v>554</v>
      </c>
      <c r="Q4">
        <v>4</v>
      </c>
      <c r="R4">
        <v>0</v>
      </c>
      <c r="S4">
        <v>0</v>
      </c>
      <c r="U4">
        <v>2</v>
      </c>
      <c r="V4" t="s">
        <v>567</v>
      </c>
      <c r="W4">
        <v>1</v>
      </c>
      <c r="Y4">
        <v>2</v>
      </c>
      <c r="Z4">
        <v>1</v>
      </c>
      <c r="AA4">
        <v>0</v>
      </c>
      <c r="AB4" t="s">
        <v>606</v>
      </c>
      <c r="AC4" t="s">
        <v>607</v>
      </c>
      <c r="AD4">
        <v>0</v>
      </c>
      <c r="AE4">
        <v>0</v>
      </c>
      <c r="AG4">
        <v>0</v>
      </c>
      <c r="AH4" s="214">
        <v>44131.626388888886</v>
      </c>
      <c r="AI4" t="s">
        <v>605</v>
      </c>
      <c r="AJ4" s="214">
        <v>44131.626388888886</v>
      </c>
      <c r="AK4">
        <v>0</v>
      </c>
      <c r="AL4" t="s">
        <v>605</v>
      </c>
      <c r="AM4">
        <v>0</v>
      </c>
      <c r="AN4">
        <v>2</v>
      </c>
      <c r="AO4">
        <v>0</v>
      </c>
      <c r="AP4">
        <v>0</v>
      </c>
      <c r="AR4">
        <v>2</v>
      </c>
      <c r="AS4">
        <v>16</v>
      </c>
      <c r="AT4">
        <v>2</v>
      </c>
      <c r="AU4">
        <v>480</v>
      </c>
      <c r="AV4">
        <v>0</v>
      </c>
      <c r="AW4" s="215">
        <v>44131.626152199075</v>
      </c>
      <c r="AX4" t="s">
        <v>605</v>
      </c>
      <c r="AY4" s="215">
        <v>44131.626152199075</v>
      </c>
      <c r="AZ4">
        <v>0</v>
      </c>
      <c r="BA4" t="s">
        <v>605</v>
      </c>
      <c r="BB4">
        <v>0</v>
      </c>
      <c r="BC4">
        <v>0</v>
      </c>
      <c r="BD4">
        <v>0</v>
      </c>
      <c r="BF4" t="s">
        <v>662</v>
      </c>
      <c r="BG4" t="s">
        <v>660</v>
      </c>
      <c r="BH4" t="s">
        <v>674</v>
      </c>
      <c r="BI4" t="s">
        <v>679</v>
      </c>
      <c r="BL4" s="216" t="s">
        <v>462</v>
      </c>
      <c r="BM4" s="304" t="s">
        <v>719</v>
      </c>
    </row>
    <row r="5" spans="1:65">
      <c r="A5">
        <v>3</v>
      </c>
      <c r="B5" t="s">
        <v>657</v>
      </c>
      <c r="C5">
        <v>0</v>
      </c>
      <c r="E5">
        <v>3</v>
      </c>
      <c r="F5">
        <v>1</v>
      </c>
      <c r="G5" t="s">
        <v>511</v>
      </c>
      <c r="H5">
        <v>0</v>
      </c>
      <c r="I5">
        <v>0</v>
      </c>
      <c r="K5">
        <v>3</v>
      </c>
      <c r="L5" t="s">
        <v>546</v>
      </c>
      <c r="M5">
        <v>0</v>
      </c>
      <c r="O5">
        <v>3</v>
      </c>
      <c r="P5" t="s">
        <v>555</v>
      </c>
      <c r="Q5">
        <v>5</v>
      </c>
      <c r="R5">
        <v>0</v>
      </c>
      <c r="S5">
        <v>0</v>
      </c>
      <c r="U5">
        <v>3</v>
      </c>
      <c r="V5" t="s">
        <v>568</v>
      </c>
      <c r="W5">
        <v>1</v>
      </c>
      <c r="Y5">
        <v>3</v>
      </c>
      <c r="Z5">
        <v>1</v>
      </c>
      <c r="AA5">
        <v>0</v>
      </c>
      <c r="AB5" t="s">
        <v>608</v>
      </c>
      <c r="AC5" t="s">
        <v>609</v>
      </c>
      <c r="AD5">
        <v>0</v>
      </c>
      <c r="AE5">
        <v>0</v>
      </c>
      <c r="AG5">
        <v>0</v>
      </c>
      <c r="AH5" s="214">
        <v>44131.626388888886</v>
      </c>
      <c r="AI5" t="s">
        <v>605</v>
      </c>
      <c r="AJ5" s="214">
        <v>44131.626388888886</v>
      </c>
      <c r="AK5">
        <v>0</v>
      </c>
      <c r="AL5" t="s">
        <v>605</v>
      </c>
      <c r="AM5">
        <v>0</v>
      </c>
      <c r="AN5">
        <v>0</v>
      </c>
      <c r="AO5">
        <v>0</v>
      </c>
      <c r="AP5">
        <v>0</v>
      </c>
      <c r="AR5">
        <v>3</v>
      </c>
      <c r="AS5">
        <v>10</v>
      </c>
      <c r="AT5">
        <v>2</v>
      </c>
      <c r="AU5">
        <v>144</v>
      </c>
      <c r="AV5">
        <v>0</v>
      </c>
      <c r="AW5" s="215">
        <v>44131.626152199075</v>
      </c>
      <c r="AX5" t="s">
        <v>605</v>
      </c>
      <c r="AY5" s="215">
        <v>44131.626152199075</v>
      </c>
      <c r="AZ5">
        <v>0</v>
      </c>
      <c r="BA5" t="s">
        <v>605</v>
      </c>
      <c r="BB5">
        <v>0</v>
      </c>
      <c r="BC5">
        <v>0</v>
      </c>
      <c r="BD5">
        <v>0</v>
      </c>
      <c r="BF5" t="s">
        <v>663</v>
      </c>
      <c r="BG5" t="s">
        <v>676</v>
      </c>
      <c r="BH5" t="s">
        <v>679</v>
      </c>
      <c r="BL5" s="304" t="s">
        <v>721</v>
      </c>
      <c r="BM5" s="304" t="s">
        <v>719</v>
      </c>
    </row>
    <row r="6" spans="1:65">
      <c r="A6">
        <v>4</v>
      </c>
      <c r="B6" t="s">
        <v>658</v>
      </c>
      <c r="C6">
        <v>0</v>
      </c>
      <c r="E6">
        <v>4</v>
      </c>
      <c r="F6">
        <v>1</v>
      </c>
      <c r="G6" t="s">
        <v>512</v>
      </c>
      <c r="H6">
        <v>0</v>
      </c>
      <c r="I6">
        <v>0</v>
      </c>
      <c r="K6">
        <v>4</v>
      </c>
      <c r="L6" t="s">
        <v>30</v>
      </c>
      <c r="M6">
        <v>0</v>
      </c>
      <c r="O6">
        <v>4</v>
      </c>
      <c r="P6" t="s">
        <v>556</v>
      </c>
      <c r="Q6">
        <v>4</v>
      </c>
      <c r="R6">
        <v>0</v>
      </c>
      <c r="S6">
        <v>0</v>
      </c>
      <c r="U6">
        <v>4</v>
      </c>
      <c r="V6" t="s">
        <v>569</v>
      </c>
      <c r="W6">
        <v>1</v>
      </c>
      <c r="Y6">
        <v>4</v>
      </c>
      <c r="Z6">
        <v>1</v>
      </c>
      <c r="AA6">
        <v>0</v>
      </c>
      <c r="AB6" t="s">
        <v>610</v>
      </c>
      <c r="AC6" t="s">
        <v>611</v>
      </c>
      <c r="AD6">
        <v>0</v>
      </c>
      <c r="AE6">
        <v>0</v>
      </c>
      <c r="AG6">
        <v>0</v>
      </c>
      <c r="AH6" s="214">
        <v>44131.626388888886</v>
      </c>
      <c r="AI6" t="s">
        <v>605</v>
      </c>
      <c r="AJ6" s="214">
        <v>44131.626388888886</v>
      </c>
      <c r="AK6">
        <v>0</v>
      </c>
      <c r="AL6" t="s">
        <v>605</v>
      </c>
      <c r="AM6">
        <v>0</v>
      </c>
      <c r="AN6">
        <v>0</v>
      </c>
      <c r="AO6">
        <v>0</v>
      </c>
      <c r="AP6">
        <v>0</v>
      </c>
      <c r="AR6">
        <v>4</v>
      </c>
      <c r="AS6">
        <v>3</v>
      </c>
      <c r="AT6">
        <v>2</v>
      </c>
      <c r="AU6">
        <v>100</v>
      </c>
      <c r="AV6">
        <v>0</v>
      </c>
      <c r="AW6" s="215">
        <v>44131.626152233795</v>
      </c>
      <c r="AX6" t="s">
        <v>605</v>
      </c>
      <c r="AY6" s="215">
        <v>44131.626152233795</v>
      </c>
      <c r="AZ6">
        <v>0</v>
      </c>
      <c r="BA6" t="s">
        <v>605</v>
      </c>
      <c r="BB6">
        <v>0</v>
      </c>
      <c r="BC6">
        <v>0</v>
      </c>
      <c r="BD6">
        <v>0</v>
      </c>
      <c r="BF6" t="s">
        <v>664</v>
      </c>
      <c r="BG6" t="s">
        <v>677</v>
      </c>
      <c r="BH6" t="s">
        <v>680</v>
      </c>
      <c r="BI6" t="s">
        <v>680</v>
      </c>
      <c r="BL6" s="304" t="s">
        <v>727</v>
      </c>
      <c r="BM6" s="304" t="s">
        <v>719</v>
      </c>
    </row>
    <row r="7" spans="1:65">
      <c r="A7">
        <v>5</v>
      </c>
      <c r="B7" t="s">
        <v>659</v>
      </c>
      <c r="C7">
        <v>0</v>
      </c>
      <c r="E7">
        <v>5</v>
      </c>
      <c r="F7">
        <v>1</v>
      </c>
      <c r="G7" t="s">
        <v>513</v>
      </c>
      <c r="H7">
        <v>0</v>
      </c>
      <c r="I7">
        <v>0</v>
      </c>
      <c r="K7">
        <v>5</v>
      </c>
      <c r="L7" t="s">
        <v>547</v>
      </c>
      <c r="M7">
        <v>0</v>
      </c>
      <c r="O7">
        <v>5</v>
      </c>
      <c r="P7" t="s">
        <v>557</v>
      </c>
      <c r="Q7">
        <v>4</v>
      </c>
      <c r="R7">
        <v>0</v>
      </c>
      <c r="S7">
        <v>0</v>
      </c>
      <c r="U7">
        <v>5</v>
      </c>
      <c r="V7" t="s">
        <v>570</v>
      </c>
      <c r="W7">
        <v>1</v>
      </c>
      <c r="Y7">
        <v>5</v>
      </c>
      <c r="Z7">
        <v>1</v>
      </c>
      <c r="AA7">
        <v>0</v>
      </c>
      <c r="AB7" t="s">
        <v>283</v>
      </c>
      <c r="AC7" t="s">
        <v>612</v>
      </c>
      <c r="AD7">
        <v>0</v>
      </c>
      <c r="AE7">
        <v>0</v>
      </c>
      <c r="AG7">
        <v>0</v>
      </c>
      <c r="AH7" s="214">
        <v>44131.626388888886</v>
      </c>
      <c r="AI7" t="s">
        <v>605</v>
      </c>
      <c r="AJ7" s="214">
        <v>44131.626388888886</v>
      </c>
      <c r="AK7">
        <v>0</v>
      </c>
      <c r="AL7" t="s">
        <v>605</v>
      </c>
      <c r="AM7">
        <v>0</v>
      </c>
      <c r="AN7">
        <v>0</v>
      </c>
      <c r="AO7">
        <v>0</v>
      </c>
      <c r="AP7">
        <v>0</v>
      </c>
      <c r="AR7">
        <v>5</v>
      </c>
      <c r="AS7">
        <v>12</v>
      </c>
      <c r="AT7">
        <v>2</v>
      </c>
      <c r="AU7">
        <v>125</v>
      </c>
      <c r="AV7">
        <v>0</v>
      </c>
      <c r="AW7" s="215">
        <v>44131.626152233795</v>
      </c>
      <c r="AX7" t="s">
        <v>605</v>
      </c>
      <c r="AY7" s="215">
        <v>44131.626152233795</v>
      </c>
      <c r="AZ7">
        <v>0</v>
      </c>
      <c r="BA7" t="s">
        <v>605</v>
      </c>
      <c r="BB7">
        <v>0</v>
      </c>
      <c r="BC7">
        <v>0</v>
      </c>
      <c r="BD7">
        <v>0</v>
      </c>
      <c r="BF7" t="s">
        <v>665</v>
      </c>
      <c r="BH7" t="s">
        <v>681</v>
      </c>
      <c r="BL7" s="304" t="s">
        <v>512</v>
      </c>
      <c r="BM7" s="304" t="s">
        <v>719</v>
      </c>
    </row>
    <row r="8" spans="1:65">
      <c r="E8">
        <v>6</v>
      </c>
      <c r="F8">
        <v>1</v>
      </c>
      <c r="G8" t="s">
        <v>514</v>
      </c>
      <c r="H8">
        <v>0</v>
      </c>
      <c r="I8">
        <v>0</v>
      </c>
      <c r="K8">
        <v>6</v>
      </c>
      <c r="L8" t="s">
        <v>548</v>
      </c>
      <c r="M8">
        <v>0</v>
      </c>
      <c r="O8">
        <v>6</v>
      </c>
      <c r="P8" t="s">
        <v>558</v>
      </c>
      <c r="Q8">
        <v>4</v>
      </c>
      <c r="R8">
        <v>0</v>
      </c>
      <c r="S8">
        <v>0</v>
      </c>
      <c r="U8">
        <v>14</v>
      </c>
      <c r="V8" t="s">
        <v>571</v>
      </c>
      <c r="W8">
        <v>1</v>
      </c>
      <c r="Y8">
        <v>6</v>
      </c>
      <c r="Z8">
        <v>1</v>
      </c>
      <c r="AA8">
        <v>0</v>
      </c>
      <c r="AB8" t="s">
        <v>277</v>
      </c>
      <c r="AC8" t="s">
        <v>613</v>
      </c>
      <c r="AD8">
        <v>0</v>
      </c>
      <c r="AE8">
        <v>0</v>
      </c>
      <c r="AG8">
        <v>0</v>
      </c>
      <c r="AH8" s="214">
        <v>44131.626388888886</v>
      </c>
      <c r="AI8" t="s">
        <v>605</v>
      </c>
      <c r="AJ8" s="214">
        <v>44131.626388888886</v>
      </c>
      <c r="AK8">
        <v>0</v>
      </c>
      <c r="AL8" t="s">
        <v>605</v>
      </c>
      <c r="AM8">
        <v>0</v>
      </c>
      <c r="AN8">
        <v>0</v>
      </c>
      <c r="AO8">
        <v>0</v>
      </c>
      <c r="AP8">
        <v>0</v>
      </c>
      <c r="AR8">
        <v>6</v>
      </c>
      <c r="AS8">
        <v>3</v>
      </c>
      <c r="AT8">
        <v>4</v>
      </c>
      <c r="AU8">
        <v>50</v>
      </c>
      <c r="AV8">
        <v>0</v>
      </c>
      <c r="AW8" s="215">
        <v>44131.626152233795</v>
      </c>
      <c r="AX8" t="s">
        <v>605</v>
      </c>
      <c r="AY8" s="215">
        <v>44131.626152233795</v>
      </c>
      <c r="AZ8">
        <v>0</v>
      </c>
      <c r="BA8" t="s">
        <v>605</v>
      </c>
      <c r="BB8">
        <v>0</v>
      </c>
      <c r="BC8">
        <v>0</v>
      </c>
      <c r="BD8">
        <v>0</v>
      </c>
      <c r="BF8" t="s">
        <v>666</v>
      </c>
      <c r="BH8" t="s">
        <v>682</v>
      </c>
      <c r="BI8" t="s">
        <v>682</v>
      </c>
      <c r="BL8" s="304" t="s">
        <v>734</v>
      </c>
      <c r="BM8" s="304" t="s">
        <v>719</v>
      </c>
    </row>
    <row r="9" spans="1:65">
      <c r="E9">
        <v>7</v>
      </c>
      <c r="F9">
        <v>1</v>
      </c>
      <c r="G9" t="s">
        <v>515</v>
      </c>
      <c r="H9">
        <v>0</v>
      </c>
      <c r="I9">
        <v>0</v>
      </c>
      <c r="K9">
        <v>7</v>
      </c>
      <c r="L9" t="s">
        <v>518</v>
      </c>
      <c r="M9">
        <v>0</v>
      </c>
      <c r="O9">
        <v>7</v>
      </c>
      <c r="P9" t="s">
        <v>559</v>
      </c>
      <c r="Q9">
        <v>4</v>
      </c>
      <c r="R9">
        <v>0</v>
      </c>
      <c r="S9">
        <v>0</v>
      </c>
      <c r="U9">
        <v>7</v>
      </c>
      <c r="V9" t="s">
        <v>572</v>
      </c>
      <c r="W9">
        <v>1</v>
      </c>
      <c r="Y9">
        <v>7</v>
      </c>
      <c r="Z9">
        <v>1</v>
      </c>
      <c r="AA9">
        <v>0</v>
      </c>
      <c r="AB9" t="s">
        <v>279</v>
      </c>
      <c r="AC9" t="s">
        <v>614</v>
      </c>
      <c r="AD9">
        <v>0</v>
      </c>
      <c r="AE9">
        <v>0</v>
      </c>
      <c r="AG9">
        <v>0</v>
      </c>
      <c r="AH9" s="214">
        <v>44131.626388888886</v>
      </c>
      <c r="AI9" t="s">
        <v>605</v>
      </c>
      <c r="AJ9" s="214">
        <v>44131.626388888886</v>
      </c>
      <c r="AK9">
        <v>0</v>
      </c>
      <c r="AL9" t="s">
        <v>605</v>
      </c>
      <c r="AM9">
        <v>0</v>
      </c>
      <c r="AN9">
        <v>0</v>
      </c>
      <c r="AO9">
        <v>0</v>
      </c>
      <c r="AP9">
        <v>0</v>
      </c>
      <c r="AR9">
        <v>7</v>
      </c>
      <c r="AS9">
        <v>12</v>
      </c>
      <c r="AT9">
        <v>4</v>
      </c>
      <c r="AU9">
        <v>100</v>
      </c>
      <c r="AV9">
        <v>0</v>
      </c>
      <c r="AW9" s="215">
        <v>44131.626152233795</v>
      </c>
      <c r="AX9" t="s">
        <v>605</v>
      </c>
      <c r="AY9" s="215">
        <v>44131.626152233795</v>
      </c>
      <c r="AZ9">
        <v>0</v>
      </c>
      <c r="BA9" t="s">
        <v>605</v>
      </c>
      <c r="BB9">
        <v>0</v>
      </c>
      <c r="BC9">
        <v>0</v>
      </c>
      <c r="BD9">
        <v>0</v>
      </c>
      <c r="BF9" t="s">
        <v>667</v>
      </c>
      <c r="BH9" t="s">
        <v>683</v>
      </c>
      <c r="BI9" t="s">
        <v>683</v>
      </c>
      <c r="BL9" s="304" t="s">
        <v>738</v>
      </c>
      <c r="BM9" s="304" t="s">
        <v>719</v>
      </c>
    </row>
    <row r="10" spans="1:65">
      <c r="E10">
        <v>13</v>
      </c>
      <c r="F10">
        <v>2</v>
      </c>
      <c r="G10" t="s">
        <v>521</v>
      </c>
      <c r="H10">
        <v>0</v>
      </c>
      <c r="I10">
        <v>0</v>
      </c>
      <c r="O10">
        <v>8</v>
      </c>
      <c r="P10" t="s">
        <v>560</v>
      </c>
      <c r="Q10">
        <v>4</v>
      </c>
      <c r="R10">
        <v>0</v>
      </c>
      <c r="S10">
        <v>0</v>
      </c>
      <c r="U10">
        <v>8</v>
      </c>
      <c r="V10" t="s">
        <v>573</v>
      </c>
      <c r="W10">
        <v>1</v>
      </c>
      <c r="Y10">
        <v>8</v>
      </c>
      <c r="Z10">
        <v>1</v>
      </c>
      <c r="AA10">
        <v>0</v>
      </c>
      <c r="AB10" t="s">
        <v>295</v>
      </c>
      <c r="AC10" t="s">
        <v>615</v>
      </c>
      <c r="AD10">
        <v>0</v>
      </c>
      <c r="AE10">
        <v>0</v>
      </c>
      <c r="AG10">
        <v>0</v>
      </c>
      <c r="AH10" s="214">
        <v>44131.626388888886</v>
      </c>
      <c r="AI10" t="s">
        <v>605</v>
      </c>
      <c r="AJ10" s="214">
        <v>44131.626388888886</v>
      </c>
      <c r="AK10">
        <v>0</v>
      </c>
      <c r="AL10" t="s">
        <v>605</v>
      </c>
      <c r="AM10">
        <v>0</v>
      </c>
      <c r="AN10">
        <v>0</v>
      </c>
      <c r="AO10">
        <v>0</v>
      </c>
      <c r="AP10">
        <v>0</v>
      </c>
      <c r="AR10">
        <v>8</v>
      </c>
      <c r="AS10">
        <v>5</v>
      </c>
      <c r="AT10">
        <v>11</v>
      </c>
      <c r="AU10">
        <v>1000</v>
      </c>
      <c r="AV10">
        <v>0</v>
      </c>
      <c r="AW10" s="215">
        <v>44131.626152233795</v>
      </c>
      <c r="AX10" t="s">
        <v>605</v>
      </c>
      <c r="AY10" s="215">
        <v>44131.626152233795</v>
      </c>
      <c r="AZ10">
        <v>0</v>
      </c>
      <c r="BA10" t="s">
        <v>605</v>
      </c>
      <c r="BB10">
        <v>0</v>
      </c>
      <c r="BC10">
        <v>0</v>
      </c>
      <c r="BD10">
        <v>0</v>
      </c>
      <c r="BF10" t="s">
        <v>668</v>
      </c>
      <c r="BH10" t="s">
        <v>684</v>
      </c>
      <c r="BI10" t="s">
        <v>660</v>
      </c>
      <c r="BL10" s="304" t="s">
        <v>748</v>
      </c>
      <c r="BM10" s="304" t="s">
        <v>719</v>
      </c>
    </row>
    <row r="11" spans="1:65">
      <c r="E11">
        <v>19</v>
      </c>
      <c r="F11">
        <v>2</v>
      </c>
      <c r="G11" t="s">
        <v>527</v>
      </c>
      <c r="H11">
        <v>0</v>
      </c>
      <c r="I11">
        <v>0</v>
      </c>
      <c r="O11">
        <v>9</v>
      </c>
      <c r="P11" t="s">
        <v>561</v>
      </c>
      <c r="Q11">
        <v>4</v>
      </c>
      <c r="R11">
        <v>0</v>
      </c>
      <c r="S11">
        <v>1</v>
      </c>
      <c r="U11">
        <v>9</v>
      </c>
      <c r="V11" t="s">
        <v>574</v>
      </c>
      <c r="W11">
        <v>100</v>
      </c>
      <c r="Y11">
        <v>9</v>
      </c>
      <c r="Z11">
        <v>1</v>
      </c>
      <c r="AA11">
        <v>0</v>
      </c>
      <c r="AB11" t="s">
        <v>616</v>
      </c>
      <c r="AC11" t="s">
        <v>617</v>
      </c>
      <c r="AD11">
        <v>0</v>
      </c>
      <c r="AE11">
        <v>0</v>
      </c>
      <c r="AG11">
        <v>0</v>
      </c>
      <c r="AH11" s="214">
        <v>44131.626388888886</v>
      </c>
      <c r="AI11" t="s">
        <v>605</v>
      </c>
      <c r="AJ11" s="214">
        <v>44131.626388888886</v>
      </c>
      <c r="AK11">
        <v>0</v>
      </c>
      <c r="AL11" t="s">
        <v>605</v>
      </c>
      <c r="AM11">
        <v>0</v>
      </c>
      <c r="AN11">
        <v>0</v>
      </c>
      <c r="AO11">
        <v>0</v>
      </c>
      <c r="AP11">
        <v>0</v>
      </c>
      <c r="AR11">
        <v>9</v>
      </c>
      <c r="AS11">
        <v>6</v>
      </c>
      <c r="AT11">
        <v>17</v>
      </c>
      <c r="AU11">
        <v>1000</v>
      </c>
      <c r="AV11">
        <v>0</v>
      </c>
      <c r="AW11" s="215">
        <v>44131.626152233795</v>
      </c>
      <c r="AX11" t="s">
        <v>605</v>
      </c>
      <c r="AY11" s="215">
        <v>44131.626152233795</v>
      </c>
      <c r="AZ11">
        <v>0</v>
      </c>
      <c r="BA11" t="s">
        <v>605</v>
      </c>
      <c r="BB11">
        <v>0</v>
      </c>
      <c r="BC11">
        <v>0</v>
      </c>
      <c r="BD11">
        <v>0</v>
      </c>
      <c r="BF11" t="s">
        <v>669</v>
      </c>
      <c r="BH11" t="s">
        <v>685</v>
      </c>
      <c r="BI11" t="s">
        <v>699</v>
      </c>
      <c r="BL11" s="304" t="s">
        <v>751</v>
      </c>
      <c r="BM11" s="304" t="s">
        <v>719</v>
      </c>
    </row>
    <row r="12" spans="1:65">
      <c r="E12">
        <v>25</v>
      </c>
      <c r="F12">
        <v>2</v>
      </c>
      <c r="G12" t="s">
        <v>532</v>
      </c>
      <c r="H12">
        <v>0</v>
      </c>
      <c r="I12">
        <v>0</v>
      </c>
      <c r="O12">
        <v>10</v>
      </c>
      <c r="P12" t="s">
        <v>562</v>
      </c>
      <c r="Q12">
        <v>4</v>
      </c>
      <c r="R12">
        <v>0</v>
      </c>
      <c r="S12">
        <v>1</v>
      </c>
      <c r="U12">
        <v>10</v>
      </c>
      <c r="V12" t="s">
        <v>575</v>
      </c>
      <c r="W12">
        <v>500</v>
      </c>
      <c r="Y12">
        <v>10</v>
      </c>
      <c r="Z12">
        <v>1</v>
      </c>
      <c r="AA12">
        <v>0</v>
      </c>
      <c r="AB12" t="s">
        <v>618</v>
      </c>
      <c r="AC12" t="s">
        <v>619</v>
      </c>
      <c r="AD12">
        <v>0</v>
      </c>
      <c r="AE12">
        <v>0</v>
      </c>
      <c r="AG12">
        <v>0</v>
      </c>
      <c r="AH12" s="214">
        <v>44131.626388888886</v>
      </c>
      <c r="AI12" t="s">
        <v>605</v>
      </c>
      <c r="AJ12" s="214">
        <v>44131.626388888886</v>
      </c>
      <c r="AK12">
        <v>0</v>
      </c>
      <c r="AL12" t="s">
        <v>605</v>
      </c>
      <c r="AM12">
        <v>0</v>
      </c>
      <c r="AN12">
        <v>0</v>
      </c>
      <c r="AO12">
        <v>0</v>
      </c>
      <c r="AP12">
        <v>0</v>
      </c>
      <c r="AR12">
        <v>10</v>
      </c>
      <c r="AS12">
        <v>7</v>
      </c>
      <c r="AT12">
        <v>9</v>
      </c>
      <c r="AU12">
        <v>25.4</v>
      </c>
      <c r="AV12">
        <v>0</v>
      </c>
      <c r="AW12" s="215">
        <v>44131.626152233795</v>
      </c>
      <c r="AX12" t="s">
        <v>605</v>
      </c>
      <c r="AY12" s="215">
        <v>44131.626152233795</v>
      </c>
      <c r="AZ12">
        <v>0</v>
      </c>
      <c r="BA12" t="s">
        <v>605</v>
      </c>
      <c r="BB12">
        <v>0</v>
      </c>
      <c r="BC12">
        <v>0</v>
      </c>
      <c r="BD12">
        <v>0</v>
      </c>
      <c r="BF12" t="s">
        <v>670</v>
      </c>
      <c r="BH12" t="s">
        <v>686</v>
      </c>
      <c r="BI12" t="s">
        <v>700</v>
      </c>
      <c r="BL12" s="304" t="s">
        <v>762</v>
      </c>
      <c r="BM12" s="304" t="s">
        <v>719</v>
      </c>
    </row>
    <row r="13" spans="1:65">
      <c r="E13">
        <v>18</v>
      </c>
      <c r="F13">
        <v>3</v>
      </c>
      <c r="G13" t="s">
        <v>526</v>
      </c>
      <c r="H13">
        <v>0</v>
      </c>
      <c r="I13">
        <v>0</v>
      </c>
      <c r="O13">
        <v>11</v>
      </c>
      <c r="P13" t="s">
        <v>563</v>
      </c>
      <c r="Q13">
        <v>4</v>
      </c>
      <c r="R13">
        <v>0</v>
      </c>
      <c r="S13">
        <v>1</v>
      </c>
      <c r="U13">
        <v>11</v>
      </c>
      <c r="V13" t="s">
        <v>576</v>
      </c>
      <c r="W13">
        <v>1</v>
      </c>
      <c r="Y13">
        <v>11</v>
      </c>
      <c r="Z13">
        <v>1</v>
      </c>
      <c r="AA13">
        <v>0</v>
      </c>
      <c r="AB13" t="s">
        <v>282</v>
      </c>
      <c r="AC13" t="s">
        <v>620</v>
      </c>
      <c r="AD13">
        <v>0</v>
      </c>
      <c r="AE13">
        <v>0</v>
      </c>
      <c r="AG13">
        <v>0</v>
      </c>
      <c r="AH13" s="214">
        <v>44131.626388888886</v>
      </c>
      <c r="AI13" t="s">
        <v>605</v>
      </c>
      <c r="AJ13" s="214">
        <v>44131.626388888886</v>
      </c>
      <c r="AK13">
        <v>0</v>
      </c>
      <c r="AL13" t="s">
        <v>605</v>
      </c>
      <c r="AM13">
        <v>0</v>
      </c>
      <c r="AN13">
        <v>0</v>
      </c>
      <c r="AO13">
        <v>0</v>
      </c>
      <c r="AP13">
        <v>0</v>
      </c>
      <c r="AR13">
        <v>11</v>
      </c>
      <c r="AS13">
        <v>7</v>
      </c>
      <c r="AT13">
        <v>8</v>
      </c>
      <c r="AU13">
        <v>2.54</v>
      </c>
      <c r="AV13">
        <v>0</v>
      </c>
      <c r="AW13" s="215">
        <v>44131.626152280092</v>
      </c>
      <c r="AX13" t="s">
        <v>605</v>
      </c>
      <c r="AY13" s="215">
        <v>44131.626152280092</v>
      </c>
      <c r="AZ13">
        <v>0</v>
      </c>
      <c r="BA13" t="s">
        <v>605</v>
      </c>
      <c r="BB13">
        <v>0</v>
      </c>
      <c r="BC13">
        <v>0</v>
      </c>
      <c r="BD13">
        <v>0</v>
      </c>
      <c r="BF13" t="s">
        <v>671</v>
      </c>
      <c r="BH13" t="s">
        <v>687</v>
      </c>
      <c r="BI13" t="s">
        <v>701</v>
      </c>
      <c r="BL13" s="304" t="s">
        <v>715</v>
      </c>
      <c r="BM13" s="304" t="s">
        <v>716</v>
      </c>
    </row>
    <row r="14" spans="1:65">
      <c r="E14">
        <v>26</v>
      </c>
      <c r="F14">
        <v>3</v>
      </c>
      <c r="G14" t="s">
        <v>533</v>
      </c>
      <c r="H14">
        <v>0</v>
      </c>
      <c r="I14">
        <v>0</v>
      </c>
      <c r="U14">
        <v>12</v>
      </c>
      <c r="V14" t="s">
        <v>577</v>
      </c>
      <c r="W14">
        <v>2.54</v>
      </c>
      <c r="Y14">
        <v>12</v>
      </c>
      <c r="Z14">
        <v>1</v>
      </c>
      <c r="AA14">
        <v>0</v>
      </c>
      <c r="AB14" t="s">
        <v>621</v>
      </c>
      <c r="AC14" t="s">
        <v>622</v>
      </c>
      <c r="AD14">
        <v>0</v>
      </c>
      <c r="AE14">
        <v>0</v>
      </c>
      <c r="AG14">
        <v>0</v>
      </c>
      <c r="AH14" s="214">
        <v>44131.626388888886</v>
      </c>
      <c r="AI14" t="s">
        <v>605</v>
      </c>
      <c r="AJ14" s="214">
        <v>44131.626388888886</v>
      </c>
      <c r="AK14">
        <v>0</v>
      </c>
      <c r="AL14" t="s">
        <v>605</v>
      </c>
      <c r="AM14">
        <v>0</v>
      </c>
      <c r="AN14">
        <v>0</v>
      </c>
      <c r="AO14">
        <v>0</v>
      </c>
      <c r="AP14">
        <v>0</v>
      </c>
      <c r="AR14">
        <v>12</v>
      </c>
      <c r="AS14">
        <v>13</v>
      </c>
      <c r="AT14">
        <v>8</v>
      </c>
      <c r="AU14">
        <v>100</v>
      </c>
      <c r="AV14">
        <v>0</v>
      </c>
      <c r="AW14" s="215">
        <v>44131.626152280092</v>
      </c>
      <c r="AX14" t="s">
        <v>605</v>
      </c>
      <c r="AY14" s="215">
        <v>44131.626152280092</v>
      </c>
      <c r="AZ14">
        <v>0</v>
      </c>
      <c r="BA14" t="s">
        <v>605</v>
      </c>
      <c r="BB14">
        <v>0</v>
      </c>
      <c r="BC14">
        <v>0</v>
      </c>
      <c r="BD14">
        <v>0</v>
      </c>
      <c r="BF14" t="s">
        <v>672</v>
      </c>
      <c r="BH14" t="s">
        <v>688</v>
      </c>
      <c r="BI14" t="s">
        <v>688</v>
      </c>
      <c r="BL14" s="304" t="s">
        <v>717</v>
      </c>
      <c r="BM14" s="304" t="s">
        <v>716</v>
      </c>
    </row>
    <row r="15" spans="1:65">
      <c r="E15">
        <v>14</v>
      </c>
      <c r="F15">
        <v>4</v>
      </c>
      <c r="G15" t="s">
        <v>522</v>
      </c>
      <c r="H15">
        <v>0</v>
      </c>
      <c r="I15">
        <v>0</v>
      </c>
      <c r="U15">
        <v>15</v>
      </c>
      <c r="V15" t="s">
        <v>578</v>
      </c>
      <c r="W15">
        <v>1</v>
      </c>
      <c r="Y15">
        <v>13</v>
      </c>
      <c r="Z15">
        <v>1</v>
      </c>
      <c r="AA15">
        <v>0</v>
      </c>
      <c r="AB15" t="s">
        <v>280</v>
      </c>
      <c r="AC15" t="s">
        <v>623</v>
      </c>
      <c r="AD15">
        <v>0</v>
      </c>
      <c r="AE15">
        <v>0</v>
      </c>
      <c r="AG15">
        <v>0</v>
      </c>
      <c r="AH15" s="214">
        <v>44131.626388888886</v>
      </c>
      <c r="AI15" t="s">
        <v>605</v>
      </c>
      <c r="AJ15" s="214">
        <v>44131.626388888886</v>
      </c>
      <c r="AK15">
        <v>0</v>
      </c>
      <c r="AL15" t="s">
        <v>605</v>
      </c>
      <c r="AM15">
        <v>0</v>
      </c>
      <c r="AN15">
        <v>0</v>
      </c>
      <c r="AO15">
        <v>0</v>
      </c>
      <c r="AP15">
        <v>0</v>
      </c>
      <c r="AR15">
        <v>13</v>
      </c>
      <c r="AS15">
        <v>14</v>
      </c>
      <c r="AT15">
        <v>15</v>
      </c>
      <c r="AU15">
        <v>12</v>
      </c>
      <c r="AV15">
        <v>0</v>
      </c>
      <c r="AW15" s="215">
        <v>44131.626152280092</v>
      </c>
      <c r="AX15" t="s">
        <v>605</v>
      </c>
      <c r="AY15" s="215">
        <v>44131.626152280092</v>
      </c>
      <c r="AZ15">
        <v>0</v>
      </c>
      <c r="BA15" t="s">
        <v>605</v>
      </c>
      <c r="BB15">
        <v>0</v>
      </c>
      <c r="BC15">
        <v>0</v>
      </c>
      <c r="BD15">
        <v>0</v>
      </c>
      <c r="BF15" t="s">
        <v>673</v>
      </c>
      <c r="BH15" t="s">
        <v>689</v>
      </c>
      <c r="BI15" t="s">
        <v>689</v>
      </c>
      <c r="BL15" s="304" t="s">
        <v>722</v>
      </c>
      <c r="BM15" s="304" t="s">
        <v>716</v>
      </c>
    </row>
    <row r="16" spans="1:65">
      <c r="E16">
        <v>21</v>
      </c>
      <c r="F16">
        <v>4</v>
      </c>
      <c r="G16" t="s">
        <v>528</v>
      </c>
      <c r="H16">
        <v>0</v>
      </c>
      <c r="I16">
        <v>0</v>
      </c>
      <c r="U16">
        <v>16</v>
      </c>
      <c r="V16" t="s">
        <v>579</v>
      </c>
      <c r="W16">
        <v>1</v>
      </c>
      <c r="Y16">
        <v>14</v>
      </c>
      <c r="Z16">
        <v>1</v>
      </c>
      <c r="AA16">
        <v>0</v>
      </c>
      <c r="AB16" t="s">
        <v>624</v>
      </c>
      <c r="AC16" t="s">
        <v>625</v>
      </c>
      <c r="AD16">
        <v>0</v>
      </c>
      <c r="AE16">
        <v>0</v>
      </c>
      <c r="AG16">
        <v>0</v>
      </c>
      <c r="AH16" s="214">
        <v>44131.626388888886</v>
      </c>
      <c r="AI16" t="s">
        <v>605</v>
      </c>
      <c r="AJ16" s="214">
        <v>44131.626388888886</v>
      </c>
      <c r="AK16">
        <v>0</v>
      </c>
      <c r="AL16" t="s">
        <v>605</v>
      </c>
      <c r="AM16">
        <v>0</v>
      </c>
      <c r="AN16">
        <v>0</v>
      </c>
      <c r="AO16">
        <v>0</v>
      </c>
      <c r="AP16">
        <v>0</v>
      </c>
      <c r="AR16">
        <v>14</v>
      </c>
      <c r="AS16">
        <v>3</v>
      </c>
      <c r="AT16">
        <v>15</v>
      </c>
      <c r="AU16">
        <v>1000</v>
      </c>
      <c r="AV16">
        <v>0</v>
      </c>
      <c r="AW16" s="215">
        <v>44131.626152314813</v>
      </c>
      <c r="AX16" t="s">
        <v>605</v>
      </c>
      <c r="AY16" s="215">
        <v>44131.626152314813</v>
      </c>
      <c r="AZ16">
        <v>0</v>
      </c>
      <c r="BA16" t="s">
        <v>605</v>
      </c>
      <c r="BB16">
        <v>0</v>
      </c>
      <c r="BC16">
        <v>0</v>
      </c>
      <c r="BD16">
        <v>0</v>
      </c>
      <c r="BH16" t="s">
        <v>690</v>
      </c>
      <c r="BI16" t="s">
        <v>690</v>
      </c>
      <c r="BL16" s="304" t="s">
        <v>509</v>
      </c>
      <c r="BM16" s="304" t="s">
        <v>716</v>
      </c>
    </row>
    <row r="17" spans="5:65">
      <c r="E17">
        <v>22</v>
      </c>
      <c r="F17">
        <v>4</v>
      </c>
      <c r="G17" t="s">
        <v>529</v>
      </c>
      <c r="H17">
        <v>0</v>
      </c>
      <c r="I17">
        <v>0</v>
      </c>
      <c r="U17">
        <v>17</v>
      </c>
      <c r="V17" t="s">
        <v>580</v>
      </c>
      <c r="W17">
        <v>1</v>
      </c>
      <c r="Y17">
        <v>15</v>
      </c>
      <c r="Z17">
        <v>1</v>
      </c>
      <c r="AA17">
        <v>0</v>
      </c>
      <c r="AB17" t="s">
        <v>626</v>
      </c>
      <c r="AC17" t="s">
        <v>627</v>
      </c>
      <c r="AD17">
        <v>0</v>
      </c>
      <c r="AE17">
        <v>0</v>
      </c>
      <c r="AG17">
        <v>0</v>
      </c>
      <c r="AH17" s="214">
        <v>44131.626388888886</v>
      </c>
      <c r="AI17" t="s">
        <v>605</v>
      </c>
      <c r="AJ17" s="214">
        <v>44131.626388888886</v>
      </c>
      <c r="AK17">
        <v>0</v>
      </c>
      <c r="AL17" t="s">
        <v>605</v>
      </c>
      <c r="AM17">
        <v>0</v>
      </c>
      <c r="AN17">
        <v>0</v>
      </c>
      <c r="AO17">
        <v>0</v>
      </c>
      <c r="AP17">
        <v>0</v>
      </c>
      <c r="AR17">
        <v>15</v>
      </c>
      <c r="AS17">
        <v>12</v>
      </c>
      <c r="AT17">
        <v>15</v>
      </c>
      <c r="AU17">
        <v>500</v>
      </c>
      <c r="AV17">
        <v>0</v>
      </c>
      <c r="AW17" s="215">
        <v>44131.626152314813</v>
      </c>
      <c r="AX17" t="s">
        <v>605</v>
      </c>
      <c r="AY17" s="215">
        <v>44131.626152314813</v>
      </c>
      <c r="AZ17">
        <v>0</v>
      </c>
      <c r="BA17" t="s">
        <v>605</v>
      </c>
      <c r="BB17">
        <v>0</v>
      </c>
      <c r="BC17">
        <v>0</v>
      </c>
      <c r="BD17">
        <v>0</v>
      </c>
      <c r="BH17" t="s">
        <v>691</v>
      </c>
      <c r="BI17" t="s">
        <v>702</v>
      </c>
      <c r="BL17" s="304" t="s">
        <v>723</v>
      </c>
      <c r="BM17" s="304" t="s">
        <v>716</v>
      </c>
    </row>
    <row r="18" spans="5:65">
      <c r="E18">
        <v>27</v>
      </c>
      <c r="F18">
        <v>4</v>
      </c>
      <c r="G18" t="s">
        <v>534</v>
      </c>
      <c r="H18">
        <v>0</v>
      </c>
      <c r="I18">
        <v>0</v>
      </c>
      <c r="U18">
        <v>18</v>
      </c>
      <c r="V18" t="s">
        <v>581</v>
      </c>
      <c r="W18">
        <v>1000</v>
      </c>
      <c r="Y18">
        <v>16</v>
      </c>
      <c r="Z18">
        <v>1</v>
      </c>
      <c r="AA18">
        <v>0</v>
      </c>
      <c r="AB18" t="s">
        <v>628</v>
      </c>
      <c r="AC18" t="s">
        <v>629</v>
      </c>
      <c r="AD18">
        <v>0</v>
      </c>
      <c r="AE18">
        <v>0</v>
      </c>
      <c r="AG18">
        <v>0</v>
      </c>
      <c r="AH18" s="214">
        <v>44131.626388888886</v>
      </c>
      <c r="AI18" t="s">
        <v>605</v>
      </c>
      <c r="AJ18" s="214">
        <v>44131.626388888886</v>
      </c>
      <c r="AK18">
        <v>0</v>
      </c>
      <c r="AL18" t="s">
        <v>605</v>
      </c>
      <c r="AM18">
        <v>0</v>
      </c>
      <c r="AN18">
        <v>0</v>
      </c>
      <c r="AO18">
        <v>0</v>
      </c>
      <c r="AP18">
        <v>0</v>
      </c>
      <c r="AR18">
        <v>16</v>
      </c>
      <c r="AS18">
        <v>18</v>
      </c>
      <c r="AT18">
        <v>5</v>
      </c>
      <c r="AU18">
        <v>100</v>
      </c>
      <c r="AV18">
        <v>0</v>
      </c>
      <c r="AW18" s="215">
        <v>44131.626152314813</v>
      </c>
      <c r="AX18" t="s">
        <v>605</v>
      </c>
      <c r="AY18" s="215">
        <v>44131.626152314813</v>
      </c>
      <c r="AZ18">
        <v>0</v>
      </c>
      <c r="BA18" t="s">
        <v>605</v>
      </c>
      <c r="BB18">
        <v>0</v>
      </c>
      <c r="BC18">
        <v>0</v>
      </c>
      <c r="BD18">
        <v>0</v>
      </c>
      <c r="BH18" t="s">
        <v>692</v>
      </c>
      <c r="BI18" t="s">
        <v>703</v>
      </c>
      <c r="BL18" s="304" t="s">
        <v>724</v>
      </c>
      <c r="BM18" s="304" t="s">
        <v>716</v>
      </c>
    </row>
    <row r="19" spans="5:65">
      <c r="E19">
        <v>32</v>
      </c>
      <c r="F19">
        <v>4</v>
      </c>
      <c r="G19" t="s">
        <v>539</v>
      </c>
      <c r="H19">
        <v>0</v>
      </c>
      <c r="I19">
        <v>0</v>
      </c>
      <c r="U19">
        <v>19</v>
      </c>
      <c r="V19" t="s">
        <v>582</v>
      </c>
      <c r="W19">
        <v>1</v>
      </c>
      <c r="Y19">
        <v>17</v>
      </c>
      <c r="Z19">
        <v>1</v>
      </c>
      <c r="AA19">
        <v>0</v>
      </c>
      <c r="AB19" t="s">
        <v>630</v>
      </c>
      <c r="AC19" t="s">
        <v>631</v>
      </c>
      <c r="AD19">
        <v>0</v>
      </c>
      <c r="AE19">
        <v>0</v>
      </c>
      <c r="AG19">
        <v>0</v>
      </c>
      <c r="AH19" s="214">
        <v>44131.626388888886</v>
      </c>
      <c r="AI19" t="s">
        <v>605</v>
      </c>
      <c r="AJ19" s="214">
        <v>44131.626388888886</v>
      </c>
      <c r="AK19">
        <v>0</v>
      </c>
      <c r="AL19" t="s">
        <v>605</v>
      </c>
      <c r="AM19">
        <v>0</v>
      </c>
      <c r="AN19">
        <v>0</v>
      </c>
      <c r="AO19">
        <v>0</v>
      </c>
      <c r="AP19">
        <v>0</v>
      </c>
      <c r="AR19">
        <v>17</v>
      </c>
      <c r="AS19">
        <v>4</v>
      </c>
      <c r="AT19">
        <v>15</v>
      </c>
      <c r="AU19">
        <v>1</v>
      </c>
      <c r="AV19">
        <v>0</v>
      </c>
      <c r="AW19" s="215">
        <v>44131.626152314813</v>
      </c>
      <c r="AX19" t="s">
        <v>605</v>
      </c>
      <c r="AY19" s="215">
        <v>44131.626152314813</v>
      </c>
      <c r="AZ19">
        <v>0</v>
      </c>
      <c r="BA19" t="s">
        <v>605</v>
      </c>
      <c r="BB19">
        <v>0</v>
      </c>
      <c r="BC19">
        <v>0</v>
      </c>
      <c r="BD19">
        <v>0</v>
      </c>
      <c r="BH19" t="s">
        <v>693</v>
      </c>
      <c r="BI19" t="s">
        <v>704</v>
      </c>
      <c r="BL19" s="304" t="s">
        <v>725</v>
      </c>
      <c r="BM19" s="304" t="s">
        <v>716</v>
      </c>
    </row>
    <row r="20" spans="5:65">
      <c r="E20">
        <v>34</v>
      </c>
      <c r="F20">
        <v>4</v>
      </c>
      <c r="G20" t="s">
        <v>541</v>
      </c>
      <c r="H20">
        <v>0</v>
      </c>
      <c r="I20">
        <v>0</v>
      </c>
      <c r="U20">
        <v>20</v>
      </c>
      <c r="V20" t="s">
        <v>583</v>
      </c>
      <c r="W20">
        <v>144</v>
      </c>
      <c r="Y20">
        <v>18</v>
      </c>
      <c r="Z20">
        <v>1</v>
      </c>
      <c r="AA20">
        <v>0</v>
      </c>
      <c r="AB20" t="s">
        <v>632</v>
      </c>
      <c r="AC20" t="s">
        <v>632</v>
      </c>
      <c r="AD20">
        <v>0</v>
      </c>
      <c r="AE20">
        <v>0</v>
      </c>
      <c r="AG20">
        <v>0</v>
      </c>
      <c r="AH20" s="214">
        <v>44131.626388888886</v>
      </c>
      <c r="AI20" t="s">
        <v>605</v>
      </c>
      <c r="AJ20" s="214">
        <v>44131.626388888886</v>
      </c>
      <c r="AK20">
        <v>0</v>
      </c>
      <c r="AL20" t="s">
        <v>605</v>
      </c>
      <c r="AM20">
        <v>0</v>
      </c>
      <c r="AN20">
        <v>0</v>
      </c>
      <c r="AO20">
        <v>0</v>
      </c>
      <c r="AP20">
        <v>0</v>
      </c>
      <c r="AR20">
        <v>18</v>
      </c>
      <c r="AS20">
        <v>15</v>
      </c>
      <c r="AT20">
        <v>4</v>
      </c>
      <c r="AU20">
        <v>1</v>
      </c>
      <c r="AV20">
        <v>0</v>
      </c>
      <c r="AW20" s="215">
        <v>44131.626152314813</v>
      </c>
      <c r="AX20" t="s">
        <v>605</v>
      </c>
      <c r="AY20" s="215">
        <v>44131.626152314813</v>
      </c>
      <c r="AZ20">
        <v>0</v>
      </c>
      <c r="BA20" t="s">
        <v>605</v>
      </c>
      <c r="BB20">
        <v>0</v>
      </c>
      <c r="BC20">
        <v>0</v>
      </c>
      <c r="BD20">
        <v>0</v>
      </c>
      <c r="BH20" t="s">
        <v>694</v>
      </c>
      <c r="BI20" t="s">
        <v>705</v>
      </c>
      <c r="BL20" s="304" t="s">
        <v>726</v>
      </c>
      <c r="BM20" s="304" t="s">
        <v>716</v>
      </c>
    </row>
    <row r="21" spans="5:65">
      <c r="E21">
        <v>23</v>
      </c>
      <c r="F21">
        <v>5</v>
      </c>
      <c r="G21" t="s">
        <v>530</v>
      </c>
      <c r="H21">
        <v>0</v>
      </c>
      <c r="I21">
        <v>0</v>
      </c>
      <c r="U21">
        <v>21</v>
      </c>
      <c r="V21" t="s">
        <v>584</v>
      </c>
      <c r="W21">
        <v>100</v>
      </c>
      <c r="Y21">
        <v>19</v>
      </c>
      <c r="Z21">
        <v>1</v>
      </c>
      <c r="AA21">
        <v>0</v>
      </c>
      <c r="AB21" t="s">
        <v>633</v>
      </c>
      <c r="AC21" t="s">
        <v>634</v>
      </c>
      <c r="AD21">
        <v>0</v>
      </c>
      <c r="AE21">
        <v>0</v>
      </c>
      <c r="AG21">
        <v>0</v>
      </c>
      <c r="AH21" s="214">
        <v>44131.626388888886</v>
      </c>
      <c r="AI21" t="s">
        <v>635</v>
      </c>
      <c r="AJ21" s="214">
        <v>40723.493055555555</v>
      </c>
      <c r="AK21">
        <v>0</v>
      </c>
      <c r="AL21" t="s">
        <v>605</v>
      </c>
      <c r="AM21">
        <v>0</v>
      </c>
      <c r="AN21">
        <v>0</v>
      </c>
      <c r="AO21">
        <v>1</v>
      </c>
      <c r="AP21">
        <v>1</v>
      </c>
      <c r="AR21">
        <v>19</v>
      </c>
      <c r="AS21">
        <v>19</v>
      </c>
      <c r="AT21">
        <v>19</v>
      </c>
      <c r="AU21">
        <v>1</v>
      </c>
      <c r="AV21">
        <v>0</v>
      </c>
      <c r="AW21" s="215">
        <v>44131.626152349534</v>
      </c>
      <c r="AX21" t="s">
        <v>605</v>
      </c>
      <c r="AY21" s="215">
        <v>44131.626152349534</v>
      </c>
      <c r="AZ21">
        <v>0</v>
      </c>
      <c r="BA21" t="s">
        <v>605</v>
      </c>
      <c r="BB21">
        <v>0</v>
      </c>
      <c r="BC21">
        <v>0</v>
      </c>
      <c r="BD21">
        <v>1</v>
      </c>
      <c r="BH21" t="s">
        <v>695</v>
      </c>
      <c r="BI21" t="s">
        <v>706</v>
      </c>
      <c r="BL21" s="304" t="s">
        <v>728</v>
      </c>
      <c r="BM21" s="304" t="s">
        <v>716</v>
      </c>
    </row>
    <row r="22" spans="5:65">
      <c r="E22">
        <v>24</v>
      </c>
      <c r="F22">
        <v>5</v>
      </c>
      <c r="G22" t="s">
        <v>531</v>
      </c>
      <c r="H22">
        <v>0</v>
      </c>
      <c r="I22">
        <v>0</v>
      </c>
      <c r="U22">
        <v>22</v>
      </c>
      <c r="V22" t="s">
        <v>585</v>
      </c>
      <c r="W22">
        <v>100</v>
      </c>
      <c r="Y22">
        <v>20</v>
      </c>
      <c r="Z22">
        <v>1</v>
      </c>
      <c r="AA22">
        <v>0</v>
      </c>
      <c r="AB22" t="s">
        <v>636</v>
      </c>
      <c r="AC22" t="s">
        <v>637</v>
      </c>
      <c r="AD22">
        <v>0</v>
      </c>
      <c r="AE22">
        <v>0</v>
      </c>
      <c r="AG22">
        <v>0</v>
      </c>
      <c r="AH22" s="214">
        <v>44131.626388888886</v>
      </c>
      <c r="AI22" t="s">
        <v>605</v>
      </c>
      <c r="AJ22" s="214">
        <v>44131.626388888886</v>
      </c>
      <c r="AK22">
        <v>0</v>
      </c>
      <c r="AL22" t="s">
        <v>605</v>
      </c>
      <c r="AM22">
        <v>0</v>
      </c>
      <c r="AN22">
        <v>0</v>
      </c>
      <c r="AO22">
        <v>1</v>
      </c>
      <c r="AP22">
        <v>0</v>
      </c>
      <c r="AR22">
        <v>20</v>
      </c>
      <c r="AS22">
        <v>19</v>
      </c>
      <c r="AT22">
        <v>20</v>
      </c>
      <c r="AU22">
        <v>54</v>
      </c>
      <c r="AV22">
        <v>0</v>
      </c>
      <c r="AW22" s="215">
        <v>44131.626152349534</v>
      </c>
      <c r="AX22" t="s">
        <v>605</v>
      </c>
      <c r="AY22" s="215">
        <v>44131.626152349534</v>
      </c>
      <c r="AZ22">
        <v>0</v>
      </c>
      <c r="BA22" t="s">
        <v>605</v>
      </c>
      <c r="BB22">
        <v>0</v>
      </c>
      <c r="BC22">
        <v>0</v>
      </c>
      <c r="BD22">
        <v>1</v>
      </c>
      <c r="BH22" t="s">
        <v>696</v>
      </c>
      <c r="BI22" t="s">
        <v>707</v>
      </c>
      <c r="BL22" s="304" t="s">
        <v>729</v>
      </c>
      <c r="BM22" s="304" t="s">
        <v>716</v>
      </c>
    </row>
    <row r="23" spans="5:65">
      <c r="E23">
        <v>29</v>
      </c>
      <c r="F23">
        <v>5</v>
      </c>
      <c r="G23" t="s">
        <v>536</v>
      </c>
      <c r="H23">
        <v>0</v>
      </c>
      <c r="I23">
        <v>0</v>
      </c>
      <c r="U23">
        <v>23</v>
      </c>
      <c r="V23" t="s">
        <v>586</v>
      </c>
      <c r="W23">
        <v>1000</v>
      </c>
      <c r="Y23">
        <v>21</v>
      </c>
      <c r="Z23">
        <v>1</v>
      </c>
      <c r="AA23">
        <v>0</v>
      </c>
      <c r="AB23" t="s">
        <v>638</v>
      </c>
      <c r="AC23">
        <v>0</v>
      </c>
      <c r="AD23">
        <v>0</v>
      </c>
      <c r="AE23">
        <v>0</v>
      </c>
      <c r="AF23">
        <v>0</v>
      </c>
      <c r="AG23">
        <v>0</v>
      </c>
      <c r="AH23" s="214">
        <v>44131.626388888886</v>
      </c>
      <c r="AI23" t="s">
        <v>605</v>
      </c>
      <c r="AJ23" s="214">
        <v>44131.626388888886</v>
      </c>
      <c r="AK23">
        <v>0</v>
      </c>
      <c r="AL23" t="s">
        <v>605</v>
      </c>
      <c r="AM23">
        <v>0</v>
      </c>
      <c r="AN23">
        <v>0</v>
      </c>
      <c r="AO23">
        <v>1</v>
      </c>
      <c r="AP23">
        <v>0</v>
      </c>
      <c r="AR23">
        <v>21</v>
      </c>
      <c r="AS23">
        <v>19</v>
      </c>
      <c r="AT23">
        <v>21</v>
      </c>
      <c r="AU23">
        <v>55</v>
      </c>
      <c r="AV23">
        <v>0</v>
      </c>
      <c r="AW23" s="215">
        <v>44131.626152349534</v>
      </c>
      <c r="AX23" t="s">
        <v>605</v>
      </c>
      <c r="AY23" s="215">
        <v>44131.626152349534</v>
      </c>
      <c r="AZ23">
        <v>0</v>
      </c>
      <c r="BA23" t="s">
        <v>605</v>
      </c>
      <c r="BB23">
        <v>0</v>
      </c>
      <c r="BC23">
        <v>0</v>
      </c>
      <c r="BD23">
        <v>1</v>
      </c>
      <c r="BH23" t="s">
        <v>697</v>
      </c>
      <c r="BI23" t="s">
        <v>708</v>
      </c>
      <c r="BL23" s="304" t="s">
        <v>519</v>
      </c>
      <c r="BM23" s="304" t="s">
        <v>716</v>
      </c>
    </row>
    <row r="24" spans="5:65">
      <c r="E24">
        <v>33</v>
      </c>
      <c r="F24">
        <v>5</v>
      </c>
      <c r="G24" t="s">
        <v>540</v>
      </c>
      <c r="H24">
        <v>0</v>
      </c>
      <c r="I24">
        <v>0</v>
      </c>
      <c r="U24">
        <v>24</v>
      </c>
      <c r="V24" t="s">
        <v>587</v>
      </c>
      <c r="W24">
        <v>1</v>
      </c>
      <c r="Y24">
        <v>22</v>
      </c>
      <c r="Z24">
        <v>1</v>
      </c>
      <c r="AA24">
        <v>0</v>
      </c>
      <c r="AB24" t="s">
        <v>639</v>
      </c>
      <c r="AD24">
        <v>0</v>
      </c>
      <c r="AE24">
        <v>0</v>
      </c>
      <c r="AG24">
        <v>0</v>
      </c>
      <c r="AH24" s="214">
        <v>44131.626388888886</v>
      </c>
      <c r="AI24" t="s">
        <v>605</v>
      </c>
      <c r="AJ24" s="214">
        <v>44131.626388888886</v>
      </c>
      <c r="AK24">
        <v>0</v>
      </c>
      <c r="AL24" t="s">
        <v>605</v>
      </c>
      <c r="AM24">
        <v>0</v>
      </c>
      <c r="AN24">
        <v>0</v>
      </c>
      <c r="AO24">
        <v>1</v>
      </c>
      <c r="AP24">
        <v>0</v>
      </c>
      <c r="AR24">
        <v>22</v>
      </c>
      <c r="AS24">
        <v>19</v>
      </c>
      <c r="AT24">
        <v>22</v>
      </c>
      <c r="AU24">
        <v>0.5</v>
      </c>
      <c r="AV24">
        <v>0</v>
      </c>
      <c r="AW24" s="215">
        <v>44131.626152349534</v>
      </c>
      <c r="AX24" t="s">
        <v>605</v>
      </c>
      <c r="AY24" s="215">
        <v>44131.626152349534</v>
      </c>
      <c r="AZ24">
        <v>0</v>
      </c>
      <c r="BA24" t="s">
        <v>605</v>
      </c>
      <c r="BB24">
        <v>0</v>
      </c>
      <c r="BC24">
        <v>0</v>
      </c>
      <c r="BD24">
        <v>1</v>
      </c>
      <c r="BH24" t="s">
        <v>677</v>
      </c>
      <c r="BI24" t="s">
        <v>677</v>
      </c>
      <c r="BL24" s="304" t="s">
        <v>730</v>
      </c>
      <c r="BM24" s="304" t="s">
        <v>716</v>
      </c>
    </row>
    <row r="25" spans="5:65">
      <c r="E25">
        <v>8</v>
      </c>
      <c r="F25">
        <v>6</v>
      </c>
      <c r="G25" t="s">
        <v>516</v>
      </c>
      <c r="H25">
        <v>0</v>
      </c>
      <c r="I25">
        <v>0</v>
      </c>
      <c r="Y25">
        <v>23</v>
      </c>
      <c r="Z25">
        <v>1</v>
      </c>
      <c r="AA25">
        <v>0</v>
      </c>
      <c r="AB25" t="s">
        <v>640</v>
      </c>
      <c r="AD25">
        <v>0</v>
      </c>
      <c r="AE25">
        <v>0</v>
      </c>
      <c r="AG25">
        <v>0</v>
      </c>
      <c r="AH25" s="214">
        <v>44131.626388888886</v>
      </c>
      <c r="AI25" t="s">
        <v>605</v>
      </c>
      <c r="AJ25" s="214">
        <v>44131.626388888886</v>
      </c>
      <c r="AK25">
        <v>0</v>
      </c>
      <c r="AL25" t="s">
        <v>605</v>
      </c>
      <c r="AM25">
        <v>0</v>
      </c>
      <c r="AN25">
        <v>0</v>
      </c>
      <c r="AO25">
        <v>1</v>
      </c>
      <c r="AP25">
        <v>0</v>
      </c>
      <c r="AR25">
        <v>23</v>
      </c>
      <c r="AS25">
        <v>19</v>
      </c>
      <c r="AT25">
        <v>23</v>
      </c>
      <c r="AU25">
        <v>10</v>
      </c>
      <c r="AV25">
        <v>0</v>
      </c>
      <c r="AW25" s="215">
        <v>44131.626152395831</v>
      </c>
      <c r="AX25" t="s">
        <v>605</v>
      </c>
      <c r="AY25" s="215">
        <v>44131.626152395831</v>
      </c>
      <c r="AZ25">
        <v>0</v>
      </c>
      <c r="BA25" t="s">
        <v>605</v>
      </c>
      <c r="BB25">
        <v>0</v>
      </c>
      <c r="BC25">
        <v>0</v>
      </c>
      <c r="BD25">
        <v>1</v>
      </c>
      <c r="BH25" t="s">
        <v>698</v>
      </c>
      <c r="BI25" t="s">
        <v>698</v>
      </c>
      <c r="BL25" s="304" t="s">
        <v>731</v>
      </c>
      <c r="BM25" s="304" t="s">
        <v>716</v>
      </c>
    </row>
    <row r="26" spans="5:65">
      <c r="E26">
        <v>9</v>
      </c>
      <c r="F26">
        <v>6</v>
      </c>
      <c r="G26" t="s">
        <v>517</v>
      </c>
      <c r="H26">
        <v>0</v>
      </c>
      <c r="I26">
        <v>0</v>
      </c>
      <c r="Y26">
        <v>24</v>
      </c>
      <c r="Z26">
        <v>1</v>
      </c>
      <c r="AA26">
        <v>0</v>
      </c>
      <c r="AB26" t="s">
        <v>641</v>
      </c>
      <c r="AD26">
        <v>0</v>
      </c>
      <c r="AE26">
        <v>0</v>
      </c>
      <c r="AG26">
        <v>0</v>
      </c>
      <c r="AH26" s="214">
        <v>44131.626388888886</v>
      </c>
      <c r="AI26" t="s">
        <v>605</v>
      </c>
      <c r="AJ26" s="214">
        <v>44131.626388888886</v>
      </c>
      <c r="AK26">
        <v>0</v>
      </c>
      <c r="AL26" t="s">
        <v>605</v>
      </c>
      <c r="AM26">
        <v>0</v>
      </c>
      <c r="AN26">
        <v>0</v>
      </c>
      <c r="AO26">
        <v>1</v>
      </c>
      <c r="AP26">
        <v>0</v>
      </c>
      <c r="AR26">
        <v>24</v>
      </c>
      <c r="AS26">
        <v>19</v>
      </c>
      <c r="AT26">
        <v>24</v>
      </c>
      <c r="AU26">
        <v>0.5</v>
      </c>
      <c r="AV26">
        <v>0</v>
      </c>
      <c r="AW26" s="215">
        <v>44131.626152395831</v>
      </c>
      <c r="AX26" t="s">
        <v>605</v>
      </c>
      <c r="AY26" s="215">
        <v>44131.626152395831</v>
      </c>
      <c r="AZ26">
        <v>0</v>
      </c>
      <c r="BA26" t="s">
        <v>605</v>
      </c>
      <c r="BB26">
        <v>0</v>
      </c>
      <c r="BC26">
        <v>0</v>
      </c>
      <c r="BD26">
        <v>1</v>
      </c>
      <c r="BL26" s="304" t="s">
        <v>520</v>
      </c>
      <c r="BM26" s="304" t="s">
        <v>716</v>
      </c>
    </row>
    <row r="27" spans="5:65">
      <c r="E27">
        <v>11</v>
      </c>
      <c r="F27">
        <v>6</v>
      </c>
      <c r="G27" t="s">
        <v>519</v>
      </c>
      <c r="H27">
        <v>0</v>
      </c>
      <c r="I27">
        <v>0</v>
      </c>
      <c r="Y27">
        <v>25</v>
      </c>
      <c r="Z27">
        <v>1</v>
      </c>
      <c r="AA27">
        <v>0</v>
      </c>
      <c r="AB27" t="s">
        <v>642</v>
      </c>
      <c r="AD27">
        <v>0</v>
      </c>
      <c r="AE27">
        <v>0</v>
      </c>
      <c r="AG27">
        <v>0</v>
      </c>
      <c r="AH27" s="214">
        <v>44131.626388888886</v>
      </c>
      <c r="AI27" t="s">
        <v>605</v>
      </c>
      <c r="AJ27" s="214">
        <v>44131.626388888886</v>
      </c>
      <c r="AK27">
        <v>0</v>
      </c>
      <c r="AL27" t="s">
        <v>605</v>
      </c>
      <c r="AM27">
        <v>0</v>
      </c>
      <c r="AN27">
        <v>0</v>
      </c>
      <c r="AO27">
        <v>1</v>
      </c>
      <c r="AP27">
        <v>0</v>
      </c>
      <c r="AR27">
        <v>25</v>
      </c>
      <c r="AS27">
        <v>19</v>
      </c>
      <c r="AT27">
        <v>25</v>
      </c>
      <c r="AU27">
        <v>0.2</v>
      </c>
      <c r="AV27">
        <v>0</v>
      </c>
      <c r="AW27" s="215">
        <v>44131.626152395831</v>
      </c>
      <c r="AX27" t="s">
        <v>605</v>
      </c>
      <c r="AY27" s="215">
        <v>44131.626152395831</v>
      </c>
      <c r="AZ27">
        <v>0</v>
      </c>
      <c r="BA27" t="s">
        <v>605</v>
      </c>
      <c r="BB27">
        <v>0</v>
      </c>
      <c r="BC27">
        <v>0</v>
      </c>
      <c r="BD27">
        <v>1</v>
      </c>
      <c r="BL27" s="304" t="s">
        <v>732</v>
      </c>
      <c r="BM27" s="304" t="s">
        <v>716</v>
      </c>
    </row>
    <row r="28" spans="5:65">
      <c r="E28">
        <v>12</v>
      </c>
      <c r="F28">
        <v>6</v>
      </c>
      <c r="G28" t="s">
        <v>520</v>
      </c>
      <c r="H28">
        <v>0</v>
      </c>
      <c r="I28">
        <v>0</v>
      </c>
      <c r="Y28">
        <v>26</v>
      </c>
      <c r="Z28">
        <v>1</v>
      </c>
      <c r="AA28">
        <v>0</v>
      </c>
      <c r="AB28" t="s">
        <v>643</v>
      </c>
      <c r="AD28">
        <v>0</v>
      </c>
      <c r="AE28">
        <v>0</v>
      </c>
      <c r="AG28">
        <v>0</v>
      </c>
      <c r="AH28" s="214">
        <v>44131.626388888886</v>
      </c>
      <c r="AI28" t="s">
        <v>605</v>
      </c>
      <c r="AJ28" s="214">
        <v>44131.626388888886</v>
      </c>
      <c r="AK28">
        <v>0</v>
      </c>
      <c r="AL28" t="s">
        <v>605</v>
      </c>
      <c r="AM28">
        <v>0</v>
      </c>
      <c r="AN28">
        <v>0</v>
      </c>
      <c r="AO28">
        <v>1</v>
      </c>
      <c r="AP28">
        <v>0</v>
      </c>
      <c r="AR28">
        <v>26</v>
      </c>
      <c r="AS28">
        <v>19</v>
      </c>
      <c r="AT28">
        <v>26</v>
      </c>
      <c r="AU28">
        <v>22</v>
      </c>
      <c r="AV28">
        <v>0</v>
      </c>
      <c r="AW28" s="215">
        <v>44131.626152395831</v>
      </c>
      <c r="AX28" t="s">
        <v>605</v>
      </c>
      <c r="AY28" s="215">
        <v>44131.626152395831</v>
      </c>
      <c r="AZ28">
        <v>0</v>
      </c>
      <c r="BA28" t="s">
        <v>605</v>
      </c>
      <c r="BB28">
        <v>0</v>
      </c>
      <c r="BC28">
        <v>0</v>
      </c>
      <c r="BD28">
        <v>1</v>
      </c>
      <c r="BL28" s="304" t="s">
        <v>733</v>
      </c>
      <c r="BM28" s="304" t="s">
        <v>716</v>
      </c>
    </row>
    <row r="29" spans="5:65">
      <c r="E29">
        <v>15</v>
      </c>
      <c r="F29">
        <v>6</v>
      </c>
      <c r="G29" t="s">
        <v>523</v>
      </c>
      <c r="H29">
        <v>0</v>
      </c>
      <c r="I29">
        <v>0</v>
      </c>
      <c r="Y29">
        <v>27</v>
      </c>
      <c r="Z29">
        <v>1</v>
      </c>
      <c r="AA29">
        <v>0</v>
      </c>
      <c r="AB29" t="s">
        <v>644</v>
      </c>
      <c r="AD29">
        <v>0</v>
      </c>
      <c r="AE29">
        <v>0</v>
      </c>
      <c r="AG29">
        <v>0</v>
      </c>
      <c r="AH29" s="214">
        <v>44131.626388888886</v>
      </c>
      <c r="AI29" t="s">
        <v>605</v>
      </c>
      <c r="AJ29" s="214">
        <v>44131.626388888886</v>
      </c>
      <c r="AK29">
        <v>0</v>
      </c>
      <c r="AL29" t="s">
        <v>605</v>
      </c>
      <c r="AM29">
        <v>0</v>
      </c>
      <c r="AN29">
        <v>0</v>
      </c>
      <c r="AO29">
        <v>1</v>
      </c>
      <c r="AP29">
        <v>0</v>
      </c>
      <c r="AR29">
        <v>27</v>
      </c>
      <c r="AS29">
        <v>19</v>
      </c>
      <c r="AT29">
        <v>27</v>
      </c>
      <c r="AU29">
        <v>0.3</v>
      </c>
      <c r="AV29">
        <v>0</v>
      </c>
      <c r="AW29" s="215">
        <v>44131.626152395831</v>
      </c>
      <c r="AX29" t="s">
        <v>605</v>
      </c>
      <c r="AY29" s="215">
        <v>44131.626152395831</v>
      </c>
      <c r="AZ29">
        <v>0</v>
      </c>
      <c r="BA29" t="s">
        <v>605</v>
      </c>
      <c r="BB29">
        <v>0</v>
      </c>
      <c r="BC29">
        <v>0</v>
      </c>
      <c r="BD29">
        <v>1</v>
      </c>
      <c r="BL29" s="304" t="s">
        <v>370</v>
      </c>
      <c r="BM29" s="304" t="s">
        <v>716</v>
      </c>
    </row>
    <row r="30" spans="5:65">
      <c r="E30">
        <v>16</v>
      </c>
      <c r="F30">
        <v>6</v>
      </c>
      <c r="G30" t="s">
        <v>524</v>
      </c>
      <c r="H30">
        <v>0</v>
      </c>
      <c r="I30">
        <v>0</v>
      </c>
      <c r="Y30">
        <v>28</v>
      </c>
      <c r="Z30">
        <v>1</v>
      </c>
      <c r="AA30">
        <v>0</v>
      </c>
      <c r="AB30" t="s">
        <v>645</v>
      </c>
      <c r="AD30">
        <v>0</v>
      </c>
      <c r="AE30">
        <v>0</v>
      </c>
      <c r="AG30">
        <v>0</v>
      </c>
      <c r="AH30" s="214">
        <v>44131.626388888886</v>
      </c>
      <c r="AI30" t="s">
        <v>605</v>
      </c>
      <c r="AJ30" s="214">
        <v>44131.626388888886</v>
      </c>
      <c r="AK30">
        <v>0</v>
      </c>
      <c r="AL30" t="s">
        <v>605</v>
      </c>
      <c r="AM30">
        <v>0</v>
      </c>
      <c r="AN30">
        <v>0</v>
      </c>
      <c r="AO30">
        <v>1</v>
      </c>
      <c r="AP30">
        <v>0</v>
      </c>
      <c r="AR30">
        <v>28</v>
      </c>
      <c r="AS30">
        <v>19</v>
      </c>
      <c r="AT30">
        <v>28</v>
      </c>
      <c r="AU30">
        <v>0.5</v>
      </c>
      <c r="AV30">
        <v>0</v>
      </c>
      <c r="AW30" s="215">
        <v>44131.626152395831</v>
      </c>
      <c r="AX30" t="s">
        <v>605</v>
      </c>
      <c r="AY30" s="215">
        <v>44131.626152395831</v>
      </c>
      <c r="AZ30">
        <v>0</v>
      </c>
      <c r="BA30" t="s">
        <v>605</v>
      </c>
      <c r="BB30">
        <v>0</v>
      </c>
      <c r="BC30">
        <v>0</v>
      </c>
      <c r="BD30">
        <v>1</v>
      </c>
      <c r="BL30" s="304" t="s">
        <v>735</v>
      </c>
      <c r="BM30" s="304" t="s">
        <v>716</v>
      </c>
    </row>
    <row r="31" spans="5:65">
      <c r="E31">
        <v>17</v>
      </c>
      <c r="F31">
        <v>6</v>
      </c>
      <c r="G31" t="s">
        <v>525</v>
      </c>
      <c r="H31">
        <v>0</v>
      </c>
      <c r="I31">
        <v>0</v>
      </c>
      <c r="Y31">
        <v>29</v>
      </c>
      <c r="Z31">
        <v>1</v>
      </c>
      <c r="AA31">
        <v>0</v>
      </c>
      <c r="AB31" t="s">
        <v>646</v>
      </c>
      <c r="AD31">
        <v>0</v>
      </c>
      <c r="AE31">
        <v>0</v>
      </c>
      <c r="AG31">
        <v>0</v>
      </c>
      <c r="AH31" s="214">
        <v>44131.626388888886</v>
      </c>
      <c r="AI31" t="s">
        <v>605</v>
      </c>
      <c r="AJ31" s="214">
        <v>44131.626388888886</v>
      </c>
      <c r="AK31">
        <v>0</v>
      </c>
      <c r="AL31" t="s">
        <v>605</v>
      </c>
      <c r="AM31">
        <v>0</v>
      </c>
      <c r="AN31">
        <v>0</v>
      </c>
      <c r="AO31">
        <v>1</v>
      </c>
      <c r="AP31">
        <v>0</v>
      </c>
      <c r="AR31">
        <v>29</v>
      </c>
      <c r="AS31">
        <v>19</v>
      </c>
      <c r="AT31">
        <v>29</v>
      </c>
      <c r="AU31">
        <v>2E-3</v>
      </c>
      <c r="AV31">
        <v>0</v>
      </c>
      <c r="AW31" s="215">
        <v>44131.626152430559</v>
      </c>
      <c r="AX31" t="s">
        <v>605</v>
      </c>
      <c r="AY31" s="215">
        <v>44131.626152430559</v>
      </c>
      <c r="AZ31">
        <v>0</v>
      </c>
      <c r="BA31" t="s">
        <v>605</v>
      </c>
      <c r="BB31">
        <v>0</v>
      </c>
      <c r="BC31">
        <v>0</v>
      </c>
      <c r="BD31">
        <v>1</v>
      </c>
      <c r="BL31" s="304" t="s">
        <v>736</v>
      </c>
      <c r="BM31" s="304" t="s">
        <v>716</v>
      </c>
    </row>
    <row r="32" spans="5:65">
      <c r="E32">
        <v>20</v>
      </c>
      <c r="F32">
        <v>6</v>
      </c>
      <c r="G32" t="s">
        <v>368</v>
      </c>
      <c r="H32">
        <v>0</v>
      </c>
      <c r="I32">
        <v>0</v>
      </c>
      <c r="Y32">
        <v>30</v>
      </c>
      <c r="Z32">
        <v>1</v>
      </c>
      <c r="AA32">
        <v>0</v>
      </c>
      <c r="AB32" t="s">
        <v>647</v>
      </c>
      <c r="AD32">
        <v>0</v>
      </c>
      <c r="AE32">
        <v>0</v>
      </c>
      <c r="AF32">
        <v>0</v>
      </c>
      <c r="AG32">
        <v>0</v>
      </c>
      <c r="AH32" s="214">
        <v>44131.626388888886</v>
      </c>
      <c r="AI32" t="s">
        <v>605</v>
      </c>
      <c r="AJ32" s="214">
        <v>44131.626388888886</v>
      </c>
      <c r="AK32">
        <v>0</v>
      </c>
      <c r="AL32" t="s">
        <v>605</v>
      </c>
      <c r="AM32">
        <v>0</v>
      </c>
      <c r="AN32">
        <v>0</v>
      </c>
      <c r="AO32">
        <v>1</v>
      </c>
      <c r="AP32">
        <v>0</v>
      </c>
      <c r="AR32">
        <v>30</v>
      </c>
      <c r="AS32">
        <v>19</v>
      </c>
      <c r="AT32">
        <v>30</v>
      </c>
      <c r="AU32">
        <v>0.2</v>
      </c>
      <c r="AV32">
        <v>0</v>
      </c>
      <c r="AW32" s="215">
        <v>44131.626152430559</v>
      </c>
      <c r="AX32" t="s">
        <v>605</v>
      </c>
      <c r="AY32" s="215">
        <v>44131.626152430559</v>
      </c>
      <c r="AZ32">
        <v>0</v>
      </c>
      <c r="BA32" t="s">
        <v>605</v>
      </c>
      <c r="BB32">
        <v>0</v>
      </c>
      <c r="BC32">
        <v>0</v>
      </c>
      <c r="BD32">
        <v>1</v>
      </c>
      <c r="BL32" s="304" t="s">
        <v>739</v>
      </c>
      <c r="BM32" s="304" t="s">
        <v>716</v>
      </c>
    </row>
    <row r="33" spans="5:65">
      <c r="E33">
        <v>28</v>
      </c>
      <c r="F33">
        <v>6</v>
      </c>
      <c r="G33" t="s">
        <v>535</v>
      </c>
      <c r="H33">
        <v>0</v>
      </c>
      <c r="I33">
        <v>0</v>
      </c>
      <c r="Y33">
        <v>31</v>
      </c>
      <c r="Z33">
        <v>1</v>
      </c>
      <c r="AA33">
        <v>0</v>
      </c>
      <c r="AB33" t="s">
        <v>298</v>
      </c>
      <c r="AC33" t="s">
        <v>298</v>
      </c>
      <c r="AD33">
        <v>0</v>
      </c>
      <c r="AE33">
        <v>0</v>
      </c>
      <c r="AG33">
        <v>0</v>
      </c>
      <c r="AH33" s="214">
        <v>44131.626388888886</v>
      </c>
      <c r="AI33" t="s">
        <v>605</v>
      </c>
      <c r="AJ33" s="214">
        <v>44131.626388888886</v>
      </c>
      <c r="AK33">
        <v>0</v>
      </c>
      <c r="AL33" t="s">
        <v>605</v>
      </c>
      <c r="AM33">
        <v>0</v>
      </c>
      <c r="AN33">
        <v>0</v>
      </c>
      <c r="AO33">
        <v>0</v>
      </c>
      <c r="AP33">
        <v>0</v>
      </c>
      <c r="AR33">
        <v>31</v>
      </c>
      <c r="AS33">
        <v>31</v>
      </c>
      <c r="AT33">
        <v>7</v>
      </c>
      <c r="AU33">
        <v>0.5</v>
      </c>
      <c r="AV33">
        <v>0</v>
      </c>
      <c r="AW33" s="215">
        <v>44131.626152430559</v>
      </c>
      <c r="AX33" t="s">
        <v>605</v>
      </c>
      <c r="AY33" s="215">
        <v>44131.626152430559</v>
      </c>
      <c r="AZ33">
        <v>0</v>
      </c>
      <c r="BA33" t="s">
        <v>605</v>
      </c>
      <c r="BB33">
        <v>0</v>
      </c>
      <c r="BC33">
        <v>0</v>
      </c>
      <c r="BD33">
        <v>0</v>
      </c>
      <c r="BL33" s="304" t="s">
        <v>740</v>
      </c>
      <c r="BM33" s="304" t="s">
        <v>716</v>
      </c>
    </row>
    <row r="34" spans="5:65">
      <c r="E34">
        <v>30</v>
      </c>
      <c r="F34">
        <v>6</v>
      </c>
      <c r="G34" t="s">
        <v>537</v>
      </c>
      <c r="H34">
        <v>0</v>
      </c>
      <c r="I34">
        <v>0</v>
      </c>
      <c r="Y34">
        <v>33</v>
      </c>
      <c r="Z34">
        <v>1</v>
      </c>
      <c r="AA34">
        <v>0</v>
      </c>
      <c r="AB34" t="s">
        <v>648</v>
      </c>
      <c r="AD34">
        <v>0</v>
      </c>
      <c r="AE34">
        <v>0</v>
      </c>
      <c r="AF34">
        <v>0</v>
      </c>
      <c r="AG34">
        <v>0</v>
      </c>
      <c r="AH34" s="214">
        <v>44131.626388888886</v>
      </c>
      <c r="AI34" t="s">
        <v>605</v>
      </c>
      <c r="AJ34" s="214">
        <v>44131.626388888886</v>
      </c>
      <c r="AK34">
        <v>0</v>
      </c>
      <c r="AL34" t="s">
        <v>605</v>
      </c>
      <c r="AM34">
        <v>0</v>
      </c>
      <c r="AN34">
        <v>0</v>
      </c>
      <c r="AO34">
        <v>1</v>
      </c>
      <c r="AP34">
        <v>0</v>
      </c>
      <c r="AR34">
        <v>32</v>
      </c>
      <c r="AS34">
        <v>31</v>
      </c>
      <c r="AT34">
        <v>8</v>
      </c>
      <c r="AU34">
        <v>2E-3</v>
      </c>
      <c r="AV34">
        <v>0</v>
      </c>
      <c r="AW34" s="215">
        <v>44131.626152430559</v>
      </c>
      <c r="AX34" t="s">
        <v>605</v>
      </c>
      <c r="AY34" s="215">
        <v>44131.626152430559</v>
      </c>
      <c r="AZ34">
        <v>0</v>
      </c>
      <c r="BA34" t="s">
        <v>605</v>
      </c>
      <c r="BB34">
        <v>0</v>
      </c>
      <c r="BC34">
        <v>0</v>
      </c>
      <c r="BD34">
        <v>0</v>
      </c>
      <c r="BL34" s="304" t="s">
        <v>741</v>
      </c>
      <c r="BM34" s="304" t="s">
        <v>716</v>
      </c>
    </row>
    <row r="35" spans="5:65">
      <c r="E35">
        <v>31</v>
      </c>
      <c r="F35">
        <v>6</v>
      </c>
      <c r="G35" t="s">
        <v>538</v>
      </c>
      <c r="H35">
        <v>0</v>
      </c>
      <c r="I35">
        <v>0</v>
      </c>
      <c r="Y35">
        <v>34</v>
      </c>
      <c r="Z35">
        <v>1</v>
      </c>
      <c r="AA35">
        <v>0</v>
      </c>
      <c r="AB35" t="s">
        <v>649</v>
      </c>
      <c r="AD35">
        <v>0</v>
      </c>
      <c r="AE35">
        <v>0</v>
      </c>
      <c r="AF35">
        <v>0</v>
      </c>
      <c r="AG35">
        <v>0</v>
      </c>
      <c r="AH35" s="214">
        <v>44131.626388888886</v>
      </c>
      <c r="AI35" t="s">
        <v>605</v>
      </c>
      <c r="AJ35" s="214">
        <v>44131.626388888886</v>
      </c>
      <c r="AK35">
        <v>0</v>
      </c>
      <c r="AL35" t="s">
        <v>605</v>
      </c>
      <c r="AM35">
        <v>0</v>
      </c>
      <c r="AN35">
        <v>0</v>
      </c>
      <c r="AO35">
        <v>1</v>
      </c>
      <c r="AP35">
        <v>0</v>
      </c>
      <c r="AR35">
        <v>33</v>
      </c>
      <c r="AS35">
        <v>31</v>
      </c>
      <c r="AT35">
        <v>9</v>
      </c>
      <c r="AU35">
        <v>0.2</v>
      </c>
      <c r="AV35">
        <v>0</v>
      </c>
      <c r="AW35" s="215">
        <v>44131.62615246528</v>
      </c>
      <c r="AX35" t="s">
        <v>605</v>
      </c>
      <c r="AY35" s="215">
        <v>44131.62615246528</v>
      </c>
      <c r="AZ35">
        <v>0</v>
      </c>
      <c r="BA35" t="s">
        <v>605</v>
      </c>
      <c r="BB35">
        <v>0</v>
      </c>
      <c r="BC35">
        <v>0</v>
      </c>
      <c r="BD35">
        <v>0</v>
      </c>
      <c r="BL35" s="304" t="s">
        <v>742</v>
      </c>
      <c r="BM35" s="304" t="s">
        <v>716</v>
      </c>
    </row>
    <row r="36" spans="5:65">
      <c r="E36">
        <v>10</v>
      </c>
      <c r="F36">
        <v>7</v>
      </c>
      <c r="G36" t="s">
        <v>518</v>
      </c>
      <c r="H36">
        <v>0</v>
      </c>
      <c r="I36">
        <v>0</v>
      </c>
      <c r="AR36">
        <v>34</v>
      </c>
      <c r="AS36">
        <v>19</v>
      </c>
      <c r="AT36">
        <v>32</v>
      </c>
      <c r="AU36">
        <v>0.2</v>
      </c>
      <c r="AV36">
        <v>0</v>
      </c>
      <c r="AW36" s="215">
        <v>44131.62615246528</v>
      </c>
      <c r="AX36" t="s">
        <v>605</v>
      </c>
      <c r="AY36" s="215">
        <v>44131.62615246528</v>
      </c>
      <c r="AZ36">
        <v>0</v>
      </c>
      <c r="BA36" t="s">
        <v>605</v>
      </c>
      <c r="BB36">
        <v>0</v>
      </c>
      <c r="BC36">
        <v>0</v>
      </c>
      <c r="BD36">
        <v>1</v>
      </c>
      <c r="BL36" s="304" t="s">
        <v>743</v>
      </c>
      <c r="BM36" s="304" t="s">
        <v>716</v>
      </c>
    </row>
    <row r="37" spans="5:65">
      <c r="AR37">
        <v>35</v>
      </c>
      <c r="AS37">
        <v>19</v>
      </c>
      <c r="AT37">
        <v>33</v>
      </c>
      <c r="AU37">
        <v>0.2</v>
      </c>
      <c r="AV37">
        <v>0</v>
      </c>
      <c r="AW37" s="215">
        <v>44131.626152511577</v>
      </c>
      <c r="AX37" t="s">
        <v>605</v>
      </c>
      <c r="AY37" s="215">
        <v>44131.626152511577</v>
      </c>
      <c r="AZ37">
        <v>0</v>
      </c>
      <c r="BA37" t="s">
        <v>605</v>
      </c>
      <c r="BB37">
        <v>0</v>
      </c>
      <c r="BC37">
        <v>0</v>
      </c>
      <c r="BD37">
        <v>1</v>
      </c>
      <c r="BL37" s="304" t="s">
        <v>744</v>
      </c>
      <c r="BM37" s="304" t="s">
        <v>716</v>
      </c>
    </row>
    <row r="38" spans="5:65">
      <c r="BL38" s="304" t="s">
        <v>745</v>
      </c>
      <c r="BM38" s="304" t="s">
        <v>716</v>
      </c>
    </row>
    <row r="39" spans="5:65">
      <c r="BL39" s="304" t="s">
        <v>746</v>
      </c>
      <c r="BM39" s="304" t="s">
        <v>716</v>
      </c>
    </row>
    <row r="40" spans="5:65">
      <c r="BL40" s="304" t="s">
        <v>538</v>
      </c>
      <c r="BM40" s="304" t="s">
        <v>716</v>
      </c>
    </row>
    <row r="41" spans="5:65">
      <c r="BL41" s="304" t="s">
        <v>523</v>
      </c>
      <c r="BM41" s="304" t="s">
        <v>716</v>
      </c>
    </row>
    <row r="42" spans="5:65">
      <c r="BL42" s="304" t="s">
        <v>747</v>
      </c>
      <c r="BM42" s="304" t="s">
        <v>716</v>
      </c>
    </row>
    <row r="43" spans="5:65">
      <c r="BL43" s="304" t="s">
        <v>749</v>
      </c>
      <c r="BM43" s="304" t="s">
        <v>716</v>
      </c>
    </row>
    <row r="44" spans="5:65">
      <c r="BL44" s="304" t="s">
        <v>750</v>
      </c>
      <c r="BM44" s="304" t="s">
        <v>716</v>
      </c>
    </row>
    <row r="45" spans="5:65">
      <c r="BL45" s="304" t="s">
        <v>752</v>
      </c>
      <c r="BM45" s="304" t="s">
        <v>716</v>
      </c>
    </row>
    <row r="46" spans="5:65">
      <c r="BL46" s="304" t="s">
        <v>753</v>
      </c>
      <c r="BM46" s="304" t="s">
        <v>716</v>
      </c>
    </row>
    <row r="47" spans="5:65">
      <c r="BL47" s="304" t="s">
        <v>754</v>
      </c>
      <c r="BM47" s="304" t="s">
        <v>716</v>
      </c>
    </row>
    <row r="48" spans="5:65">
      <c r="BL48" s="304" t="s">
        <v>755</v>
      </c>
      <c r="BM48" s="304" t="s">
        <v>716</v>
      </c>
    </row>
    <row r="49" spans="64:65">
      <c r="BL49" s="304" t="s">
        <v>756</v>
      </c>
      <c r="BM49" s="304" t="s">
        <v>716</v>
      </c>
    </row>
    <row r="50" spans="64:65">
      <c r="BL50" s="304" t="s">
        <v>757</v>
      </c>
      <c r="BM50" s="304" t="s">
        <v>716</v>
      </c>
    </row>
    <row r="51" spans="64:65">
      <c r="BL51" s="304" t="s">
        <v>758</v>
      </c>
      <c r="BM51" s="304" t="s">
        <v>716</v>
      </c>
    </row>
    <row r="52" spans="64:65">
      <c r="BL52" s="304" t="s">
        <v>759</v>
      </c>
      <c r="BM52" s="304" t="s">
        <v>716</v>
      </c>
    </row>
    <row r="53" spans="64:65">
      <c r="BL53" s="304" t="s">
        <v>760</v>
      </c>
      <c r="BM53" s="304" t="s">
        <v>716</v>
      </c>
    </row>
    <row r="54" spans="64:65">
      <c r="BL54" s="304" t="s">
        <v>368</v>
      </c>
      <c r="BM54" s="304" t="s">
        <v>716</v>
      </c>
    </row>
    <row r="55" spans="64:65">
      <c r="BL55" s="304" t="s">
        <v>761</v>
      </c>
      <c r="BM55" s="304" t="s">
        <v>716</v>
      </c>
    </row>
    <row r="56" spans="64:65">
      <c r="BL56" s="304" t="s">
        <v>535</v>
      </c>
      <c r="BM56" s="304" t="s">
        <v>716</v>
      </c>
    </row>
    <row r="57" spans="64:65">
      <c r="BL57" s="304" t="s">
        <v>765</v>
      </c>
      <c r="BM57" s="304" t="s">
        <v>716</v>
      </c>
    </row>
    <row r="58" spans="64:65">
      <c r="BL58" s="304" t="s">
        <v>766</v>
      </c>
      <c r="BM58" s="304" t="s">
        <v>716</v>
      </c>
    </row>
    <row r="59" spans="64:65">
      <c r="BL59" s="304" t="s">
        <v>767</v>
      </c>
      <c r="BM59" s="304" t="s">
        <v>716</v>
      </c>
    </row>
    <row r="60" spans="64:65">
      <c r="BL60" s="304" t="s">
        <v>768</v>
      </c>
      <c r="BM60" s="304" t="s">
        <v>716</v>
      </c>
    </row>
    <row r="61" spans="64:65">
      <c r="BL61" s="304" t="s">
        <v>769</v>
      </c>
      <c r="BM61" s="304" t="s">
        <v>716</v>
      </c>
    </row>
    <row r="62" spans="64:65">
      <c r="BL62" s="304" t="s">
        <v>770</v>
      </c>
      <c r="BM62" s="304" t="s">
        <v>716</v>
      </c>
    </row>
    <row r="63" spans="64:65">
      <c r="BL63" s="304" t="s">
        <v>720</v>
      </c>
      <c r="BM63" s="304"/>
    </row>
    <row r="64" spans="64:65">
      <c r="BL64" s="304" t="s">
        <v>737</v>
      </c>
      <c r="BM64" s="304"/>
    </row>
    <row r="65" spans="64:65">
      <c r="BL65" s="304" t="s">
        <v>763</v>
      </c>
      <c r="BM65" s="304"/>
    </row>
    <row r="66" spans="64:65">
      <c r="BL66" s="304" t="s">
        <v>764</v>
      </c>
      <c r="BM66" s="304"/>
    </row>
    <row r="67" spans="64:65">
      <c r="BL67" s="304" t="s">
        <v>771</v>
      </c>
      <c r="BM67" s="304"/>
    </row>
  </sheetData>
  <autoFilter ref="E2:G2" xr:uid="{FD787D47-0334-4D12-8827-36963965E66D}">
    <sortState xmlns:xlrd2="http://schemas.microsoft.com/office/spreadsheetml/2017/richdata2" ref="E3:G36">
      <sortCondition ref="F2"/>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1047-9B23-4FEA-A381-33A57635D591}">
  <sheetPr codeName="Sheet5"/>
  <dimension ref="A1:V67"/>
  <sheetViews>
    <sheetView workbookViewId="0">
      <pane xSplit="3" ySplit="1" topLeftCell="K2" activePane="bottomRight" state="frozen"/>
      <selection pane="topRight" activeCell="C1" sqref="C1"/>
      <selection pane="bottomLeft" activeCell="A2" sqref="A2"/>
      <selection pane="bottomRight" activeCell="U1" sqref="U1"/>
    </sheetView>
  </sheetViews>
  <sheetFormatPr defaultRowHeight="15" customHeight="1"/>
  <cols>
    <col min="1" max="1" width="7" style="241" bestFit="1" customWidth="1"/>
    <col min="2" max="2" width="10.28515625" bestFit="1" customWidth="1"/>
    <col min="3" max="3" width="11.140625" style="69" bestFit="1" customWidth="1"/>
    <col min="4" max="4" width="6.5703125" bestFit="1" customWidth="1"/>
    <col min="5" max="5" width="36" customWidth="1"/>
    <col min="6" max="6" width="31.140625" bestFit="1" customWidth="1"/>
    <col min="7" max="7" width="48" customWidth="1"/>
    <col min="8" max="8" width="54.85546875" customWidth="1"/>
    <col min="9" max="9" width="50.5703125" customWidth="1"/>
    <col min="10" max="10" width="51.42578125" customWidth="1"/>
    <col min="11" max="11" width="31.28515625" customWidth="1"/>
    <col min="12" max="12" width="27.7109375" bestFit="1" customWidth="1"/>
    <col min="13" max="13" width="3" bestFit="1" customWidth="1"/>
    <col min="17" max="17" width="12.7109375" style="241" customWidth="1"/>
    <col min="18" max="21" width="12.7109375" customWidth="1"/>
    <col min="22" max="22" width="13.28515625" bestFit="1" customWidth="1"/>
  </cols>
  <sheetData>
    <row r="1" spans="1:22" ht="15" customHeight="1">
      <c r="C1" s="69" t="s">
        <v>824</v>
      </c>
      <c r="Q1" s="338" t="s">
        <v>19</v>
      </c>
      <c r="R1" s="310" t="s">
        <v>275</v>
      </c>
      <c r="S1" s="310" t="s">
        <v>1915</v>
      </c>
      <c r="T1" s="310" t="s">
        <v>1916</v>
      </c>
      <c r="U1" s="310" t="s">
        <v>1917</v>
      </c>
      <c r="V1" s="310" t="s">
        <v>1918</v>
      </c>
    </row>
    <row r="2" spans="1:22" ht="15" customHeight="1">
      <c r="A2" s="242" t="s">
        <v>135</v>
      </c>
      <c r="B2" s="234" t="s">
        <v>830</v>
      </c>
      <c r="C2" s="310">
        <v>0</v>
      </c>
      <c r="D2" s="234" t="s">
        <v>797</v>
      </c>
      <c r="E2" s="234" t="s">
        <v>795</v>
      </c>
      <c r="F2" s="234" t="s">
        <v>795</v>
      </c>
      <c r="G2" s="234" t="s">
        <v>795</v>
      </c>
      <c r="H2" s="234" t="s">
        <v>795</v>
      </c>
      <c r="I2" s="234" t="s">
        <v>795</v>
      </c>
      <c r="J2" s="234" t="s">
        <v>795</v>
      </c>
      <c r="K2" s="234" t="s">
        <v>795</v>
      </c>
      <c r="L2" t="s">
        <v>423</v>
      </c>
      <c r="M2">
        <v>0</v>
      </c>
      <c r="Q2" s="338" t="s">
        <v>1946</v>
      </c>
      <c r="R2" s="338" t="s">
        <v>1872</v>
      </c>
      <c r="S2" s="338" t="s">
        <v>1876</v>
      </c>
      <c r="T2" s="338" t="s">
        <v>1874</v>
      </c>
      <c r="U2" s="338" t="s">
        <v>1877</v>
      </c>
      <c r="V2" s="338" t="s">
        <v>851</v>
      </c>
    </row>
    <row r="3" spans="1:22" ht="15" customHeight="1">
      <c r="A3" s="242" t="s">
        <v>135</v>
      </c>
      <c r="B3" s="234" t="s">
        <v>826</v>
      </c>
      <c r="C3" s="69">
        <v>1</v>
      </c>
      <c r="D3" s="234" t="s">
        <v>797</v>
      </c>
      <c r="E3" s="234" t="s">
        <v>832</v>
      </c>
      <c r="F3" s="234" t="s">
        <v>833</v>
      </c>
      <c r="G3" s="234" t="s">
        <v>834</v>
      </c>
      <c r="H3" s="234" t="s">
        <v>835</v>
      </c>
      <c r="I3" s="234" t="s">
        <v>836</v>
      </c>
      <c r="J3" s="234" t="s">
        <v>837</v>
      </c>
      <c r="K3" s="234" t="s">
        <v>795</v>
      </c>
      <c r="L3" t="s">
        <v>821</v>
      </c>
      <c r="M3" s="1">
        <v>1</v>
      </c>
      <c r="Q3" s="338" t="s">
        <v>1947</v>
      </c>
      <c r="R3" s="338" t="s">
        <v>1872</v>
      </c>
      <c r="S3" s="338" t="s">
        <v>1880</v>
      </c>
      <c r="T3" s="338" t="s">
        <v>1874</v>
      </c>
      <c r="U3" s="338" t="s">
        <v>1881</v>
      </c>
      <c r="V3" s="338" t="s">
        <v>851</v>
      </c>
    </row>
    <row r="4" spans="1:22" ht="15" customHeight="1">
      <c r="A4" s="242" t="s">
        <v>135</v>
      </c>
      <c r="B4" s="234" t="s">
        <v>799</v>
      </c>
      <c r="C4" s="69">
        <v>2</v>
      </c>
      <c r="D4" s="234" t="s">
        <v>797</v>
      </c>
      <c r="E4" s="234" t="s">
        <v>832</v>
      </c>
      <c r="F4" s="234" t="s">
        <v>833</v>
      </c>
      <c r="G4" s="234" t="s">
        <v>834</v>
      </c>
      <c r="H4" s="234" t="s">
        <v>835</v>
      </c>
      <c r="I4" s="234" t="s">
        <v>836</v>
      </c>
      <c r="J4" s="234" t="s">
        <v>837</v>
      </c>
      <c r="K4" s="234" t="s">
        <v>795</v>
      </c>
      <c r="L4" t="s">
        <v>823</v>
      </c>
      <c r="M4" s="1">
        <v>2</v>
      </c>
      <c r="Q4" s="338" t="s">
        <v>1948</v>
      </c>
      <c r="R4" s="338" t="s">
        <v>1872</v>
      </c>
      <c r="S4" s="338" t="s">
        <v>1873</v>
      </c>
      <c r="T4" s="338" t="s">
        <v>1874</v>
      </c>
      <c r="U4" s="338" t="s">
        <v>1875</v>
      </c>
      <c r="V4" s="338" t="s">
        <v>851</v>
      </c>
    </row>
    <row r="5" spans="1:22" ht="15" customHeight="1">
      <c r="A5" s="242" t="s">
        <v>135</v>
      </c>
      <c r="B5" s="234" t="s">
        <v>807</v>
      </c>
      <c r="C5" s="69">
        <v>3</v>
      </c>
      <c r="D5" s="234" t="s">
        <v>797</v>
      </c>
      <c r="E5" s="234" t="s">
        <v>800</v>
      </c>
      <c r="F5" s="234" t="s">
        <v>801</v>
      </c>
      <c r="G5" s="234" t="s">
        <v>802</v>
      </c>
      <c r="H5" s="234" t="s">
        <v>803</v>
      </c>
      <c r="I5" s="234" t="s">
        <v>804</v>
      </c>
      <c r="J5" s="234" t="s">
        <v>805</v>
      </c>
      <c r="K5" s="234" t="s">
        <v>806</v>
      </c>
      <c r="L5" t="s">
        <v>822</v>
      </c>
      <c r="M5" s="239">
        <v>3</v>
      </c>
      <c r="N5" s="161"/>
      <c r="Q5" s="338" t="s">
        <v>1949</v>
      </c>
      <c r="R5" s="338" t="s">
        <v>1872</v>
      </c>
      <c r="S5" s="338" t="s">
        <v>1878</v>
      </c>
      <c r="T5" s="338" t="s">
        <v>1874</v>
      </c>
      <c r="U5" s="338" t="s">
        <v>1879</v>
      </c>
      <c r="V5" s="338" t="s">
        <v>851</v>
      </c>
    </row>
    <row r="6" spans="1:22" ht="15" customHeight="1">
      <c r="A6" s="242" t="s">
        <v>135</v>
      </c>
      <c r="B6" s="234" t="s">
        <v>813</v>
      </c>
      <c r="C6" s="69">
        <v>4</v>
      </c>
      <c r="D6" s="234" t="s">
        <v>797</v>
      </c>
      <c r="E6" s="234" t="s">
        <v>800</v>
      </c>
      <c r="F6" s="234" t="s">
        <v>801</v>
      </c>
      <c r="G6" s="234" t="s">
        <v>802</v>
      </c>
      <c r="H6" s="234" t="s">
        <v>803</v>
      </c>
      <c r="I6" s="234" t="s">
        <v>804</v>
      </c>
      <c r="J6" s="234" t="s">
        <v>805</v>
      </c>
      <c r="K6" s="234" t="s">
        <v>806</v>
      </c>
      <c r="L6" t="s">
        <v>820</v>
      </c>
      <c r="M6" s="239">
        <v>4</v>
      </c>
      <c r="N6" s="161"/>
      <c r="Q6" s="338" t="s">
        <v>1950</v>
      </c>
      <c r="R6" s="338" t="s">
        <v>1872</v>
      </c>
      <c r="S6" s="338" t="s">
        <v>1882</v>
      </c>
      <c r="T6" s="338" t="s">
        <v>1874</v>
      </c>
      <c r="U6" s="338" t="s">
        <v>1883</v>
      </c>
      <c r="V6" s="338" t="s">
        <v>851</v>
      </c>
    </row>
    <row r="7" spans="1:22" ht="15" customHeight="1">
      <c r="A7" s="242" t="s">
        <v>135</v>
      </c>
      <c r="B7" s="234" t="s">
        <v>798</v>
      </c>
      <c r="C7" s="310">
        <v>5</v>
      </c>
      <c r="D7" s="234" t="s">
        <v>797</v>
      </c>
      <c r="E7" s="234" t="s">
        <v>832</v>
      </c>
      <c r="F7" s="234" t="s">
        <v>833</v>
      </c>
      <c r="G7" s="234" t="s">
        <v>834</v>
      </c>
      <c r="H7" s="234" t="s">
        <v>835</v>
      </c>
      <c r="I7" s="234" t="s">
        <v>836</v>
      </c>
      <c r="J7" s="234" t="s">
        <v>837</v>
      </c>
      <c r="K7" s="234" t="s">
        <v>795</v>
      </c>
      <c r="L7" t="s">
        <v>827</v>
      </c>
      <c r="M7" s="235">
        <v>5</v>
      </c>
      <c r="Q7" s="338" t="s">
        <v>1951</v>
      </c>
      <c r="R7" s="338" t="s">
        <v>1872</v>
      </c>
      <c r="S7" s="338" t="s">
        <v>1919</v>
      </c>
      <c r="T7" s="338" t="s">
        <v>1874</v>
      </c>
      <c r="U7" s="338" t="s">
        <v>1920</v>
      </c>
      <c r="V7" s="338" t="s">
        <v>851</v>
      </c>
    </row>
    <row r="8" spans="1:22" ht="15" customHeight="1">
      <c r="A8" s="242" t="s">
        <v>135</v>
      </c>
      <c r="B8" s="234" t="s">
        <v>828</v>
      </c>
      <c r="C8" s="310">
        <v>6</v>
      </c>
      <c r="D8" s="234" t="s">
        <v>797</v>
      </c>
      <c r="E8" s="234" t="s">
        <v>832</v>
      </c>
      <c r="F8" s="234" t="s">
        <v>833</v>
      </c>
      <c r="G8" s="234" t="s">
        <v>834</v>
      </c>
      <c r="H8" s="234" t="s">
        <v>835</v>
      </c>
      <c r="I8" s="234" t="s">
        <v>836</v>
      </c>
      <c r="J8" s="234" t="s">
        <v>837</v>
      </c>
      <c r="K8" s="234" t="s">
        <v>795</v>
      </c>
      <c r="L8" t="s">
        <v>816</v>
      </c>
      <c r="M8" s="235">
        <v>6</v>
      </c>
      <c r="Q8" s="338" t="s">
        <v>1952</v>
      </c>
      <c r="R8" s="338" t="s">
        <v>1872</v>
      </c>
      <c r="S8" s="338" t="s">
        <v>1921</v>
      </c>
      <c r="T8" s="338" t="s">
        <v>1874</v>
      </c>
      <c r="U8" s="338" t="s">
        <v>1922</v>
      </c>
      <c r="V8" s="338" t="s">
        <v>851</v>
      </c>
    </row>
    <row r="9" spans="1:22" ht="15" customHeight="1">
      <c r="A9" s="242" t="s">
        <v>135</v>
      </c>
      <c r="B9" s="234" t="s">
        <v>829</v>
      </c>
      <c r="C9" s="310">
        <v>7</v>
      </c>
      <c r="D9" s="234" t="s">
        <v>797</v>
      </c>
      <c r="E9" s="234" t="s">
        <v>800</v>
      </c>
      <c r="F9" s="234" t="s">
        <v>801</v>
      </c>
      <c r="G9" s="234" t="s">
        <v>802</v>
      </c>
      <c r="H9" s="234" t="s">
        <v>803</v>
      </c>
      <c r="I9" s="234" t="s">
        <v>804</v>
      </c>
      <c r="J9" s="234" t="s">
        <v>805</v>
      </c>
      <c r="K9" s="234" t="s">
        <v>806</v>
      </c>
      <c r="L9" t="s">
        <v>814</v>
      </c>
      <c r="M9" s="240">
        <v>7</v>
      </c>
      <c r="N9" s="161"/>
      <c r="Q9" s="338" t="s">
        <v>1953</v>
      </c>
      <c r="R9" s="338" t="s">
        <v>1872</v>
      </c>
      <c r="S9" s="338" t="s">
        <v>1923</v>
      </c>
      <c r="T9" s="338" t="s">
        <v>1874</v>
      </c>
      <c r="U9" s="338" t="s">
        <v>1924</v>
      </c>
      <c r="V9" s="338" t="s">
        <v>851</v>
      </c>
    </row>
    <row r="10" spans="1:22" ht="15" customHeight="1">
      <c r="A10" s="242" t="s">
        <v>135</v>
      </c>
      <c r="B10" s="234" t="s">
        <v>808</v>
      </c>
      <c r="C10" s="310">
        <v>8</v>
      </c>
      <c r="D10" s="234" t="s">
        <v>797</v>
      </c>
      <c r="E10" s="234" t="s">
        <v>800</v>
      </c>
      <c r="F10" s="234" t="s">
        <v>801</v>
      </c>
      <c r="G10" s="234" t="s">
        <v>802</v>
      </c>
      <c r="H10" s="234" t="s">
        <v>803</v>
      </c>
      <c r="I10" s="234" t="s">
        <v>804</v>
      </c>
      <c r="J10" s="234" t="s">
        <v>805</v>
      </c>
      <c r="K10" s="234" t="s">
        <v>806</v>
      </c>
      <c r="L10" t="s">
        <v>815</v>
      </c>
      <c r="M10" s="240">
        <v>8</v>
      </c>
      <c r="N10" s="161"/>
      <c r="Q10" s="338" t="s">
        <v>1954</v>
      </c>
      <c r="R10" s="338" t="s">
        <v>1872</v>
      </c>
      <c r="S10" s="338" t="s">
        <v>1884</v>
      </c>
      <c r="T10" s="338" t="s">
        <v>1874</v>
      </c>
      <c r="U10" s="338" t="s">
        <v>1885</v>
      </c>
      <c r="V10" s="338" t="s">
        <v>851</v>
      </c>
    </row>
    <row r="11" spans="1:22" ht="15" customHeight="1">
      <c r="A11" s="242" t="s">
        <v>135</v>
      </c>
      <c r="B11" s="234" t="s">
        <v>809</v>
      </c>
      <c r="C11" s="310">
        <v>9</v>
      </c>
      <c r="D11" s="234" t="s">
        <v>797</v>
      </c>
      <c r="E11" s="234" t="s">
        <v>800</v>
      </c>
      <c r="F11" s="234" t="s">
        <v>801</v>
      </c>
      <c r="G11" s="234" t="s">
        <v>802</v>
      </c>
      <c r="H11" s="234" t="s">
        <v>803</v>
      </c>
      <c r="I11" s="234" t="s">
        <v>804</v>
      </c>
      <c r="J11" s="234" t="s">
        <v>805</v>
      </c>
      <c r="K11" s="234" t="s">
        <v>806</v>
      </c>
      <c r="L11" s="236"/>
      <c r="M11" s="234">
        <v>9</v>
      </c>
      <c r="Q11" s="338" t="s">
        <v>1955</v>
      </c>
      <c r="R11" s="338" t="s">
        <v>1872</v>
      </c>
      <c r="S11" s="338" t="s">
        <v>1925</v>
      </c>
      <c r="T11" s="338" t="s">
        <v>1874</v>
      </c>
      <c r="U11" s="338" t="s">
        <v>1926</v>
      </c>
      <c r="V11" s="338" t="s">
        <v>851</v>
      </c>
    </row>
    <row r="12" spans="1:22" ht="15" customHeight="1">
      <c r="A12" s="242" t="s">
        <v>135</v>
      </c>
      <c r="B12" s="234" t="s">
        <v>808</v>
      </c>
      <c r="C12" s="310">
        <v>10</v>
      </c>
      <c r="D12" s="234" t="s">
        <v>797</v>
      </c>
      <c r="E12" s="234" t="s">
        <v>800</v>
      </c>
      <c r="F12" s="234" t="s">
        <v>801</v>
      </c>
      <c r="G12" s="234" t="s">
        <v>802</v>
      </c>
      <c r="H12" s="234" t="s">
        <v>803</v>
      </c>
      <c r="I12" s="234" t="s">
        <v>804</v>
      </c>
      <c r="J12" s="234" t="s">
        <v>805</v>
      </c>
      <c r="K12" s="234" t="s">
        <v>806</v>
      </c>
      <c r="L12" s="151"/>
      <c r="M12" s="234">
        <v>10</v>
      </c>
      <c r="Q12" s="338" t="s">
        <v>1956</v>
      </c>
      <c r="R12" s="338" t="s">
        <v>1872</v>
      </c>
      <c r="S12" s="338" t="s">
        <v>1927</v>
      </c>
      <c r="T12" s="338" t="s">
        <v>1874</v>
      </c>
      <c r="U12" s="338" t="s">
        <v>1928</v>
      </c>
      <c r="V12" s="338" t="s">
        <v>851</v>
      </c>
    </row>
    <row r="13" spans="1:22" ht="15" customHeight="1">
      <c r="A13" s="234" t="s">
        <v>135</v>
      </c>
      <c r="B13" s="234" t="s">
        <v>831</v>
      </c>
      <c r="C13" s="310">
        <v>11</v>
      </c>
      <c r="D13" s="234" t="s">
        <v>797</v>
      </c>
      <c r="E13" s="234" t="s">
        <v>800</v>
      </c>
      <c r="F13" s="234" t="s">
        <v>801</v>
      </c>
      <c r="G13" s="234" t="s">
        <v>802</v>
      </c>
      <c r="H13" s="234" t="s">
        <v>803</v>
      </c>
      <c r="I13" s="234" t="s">
        <v>804</v>
      </c>
      <c r="J13" s="234" t="s">
        <v>805</v>
      </c>
      <c r="K13" s="234" t="s">
        <v>806</v>
      </c>
      <c r="L13" s="151"/>
      <c r="M13" s="234">
        <v>11</v>
      </c>
      <c r="Q13" s="338" t="s">
        <v>1957</v>
      </c>
      <c r="R13" s="338" t="s">
        <v>1872</v>
      </c>
      <c r="S13" s="338" t="s">
        <v>1929</v>
      </c>
      <c r="T13" s="338" t="s">
        <v>1874</v>
      </c>
      <c r="U13" s="338" t="s">
        <v>1930</v>
      </c>
      <c r="V13" s="338" t="s">
        <v>851</v>
      </c>
    </row>
    <row r="14" spans="1:22" ht="15" customHeight="1">
      <c r="A14" t="s">
        <v>135</v>
      </c>
      <c r="B14" s="234" t="s">
        <v>831</v>
      </c>
      <c r="C14" s="310">
        <v>12</v>
      </c>
      <c r="D14" s="234" t="s">
        <v>797</v>
      </c>
      <c r="E14" s="234" t="s">
        <v>800</v>
      </c>
      <c r="F14" s="234" t="s">
        <v>801</v>
      </c>
      <c r="G14" s="234" t="s">
        <v>802</v>
      </c>
      <c r="H14" s="234" t="s">
        <v>803</v>
      </c>
      <c r="I14" s="234" t="s">
        <v>804</v>
      </c>
      <c r="J14" s="234" t="s">
        <v>805</v>
      </c>
      <c r="K14" s="234" t="s">
        <v>806</v>
      </c>
      <c r="L14" s="236"/>
      <c r="M14" s="234">
        <v>12</v>
      </c>
      <c r="Q14" s="338" t="s">
        <v>1958</v>
      </c>
      <c r="R14" s="338" t="s">
        <v>1872</v>
      </c>
      <c r="S14" s="338" t="s">
        <v>1888</v>
      </c>
      <c r="T14" s="338" t="s">
        <v>1874</v>
      </c>
      <c r="U14" s="338" t="s">
        <v>1889</v>
      </c>
      <c r="V14" s="338" t="s">
        <v>851</v>
      </c>
    </row>
    <row r="15" spans="1:22" ht="15" customHeight="1">
      <c r="A15" t="s">
        <v>135</v>
      </c>
      <c r="B15" s="234" t="s">
        <v>808</v>
      </c>
      <c r="C15" s="310">
        <v>13</v>
      </c>
      <c r="D15" s="234" t="s">
        <v>797</v>
      </c>
      <c r="E15" s="234" t="s">
        <v>800</v>
      </c>
      <c r="F15" s="234" t="s">
        <v>801</v>
      </c>
      <c r="G15" s="234" t="s">
        <v>802</v>
      </c>
      <c r="H15" s="234" t="s">
        <v>803</v>
      </c>
      <c r="I15" s="234" t="s">
        <v>804</v>
      </c>
      <c r="J15" s="234" t="s">
        <v>805</v>
      </c>
      <c r="K15" s="234" t="s">
        <v>806</v>
      </c>
      <c r="L15" s="108" t="s">
        <v>466</v>
      </c>
      <c r="M15" s="234">
        <v>13</v>
      </c>
      <c r="Q15" s="338" t="s">
        <v>1959</v>
      </c>
      <c r="R15" s="338" t="s">
        <v>1872</v>
      </c>
      <c r="S15" s="338" t="s">
        <v>1892</v>
      </c>
      <c r="T15" s="338" t="s">
        <v>1874</v>
      </c>
      <c r="U15" s="338" t="s">
        <v>1893</v>
      </c>
      <c r="V15" s="338" t="s">
        <v>851</v>
      </c>
    </row>
    <row r="16" spans="1:22" ht="15" customHeight="1">
      <c r="A16" t="s">
        <v>135</v>
      </c>
      <c r="B16" s="234" t="s">
        <v>808</v>
      </c>
      <c r="C16" s="310">
        <v>14</v>
      </c>
      <c r="D16" s="234" t="s">
        <v>797</v>
      </c>
      <c r="E16" s="234" t="s">
        <v>800</v>
      </c>
      <c r="F16" s="234" t="s">
        <v>801</v>
      </c>
      <c r="G16" s="234" t="s">
        <v>802</v>
      </c>
      <c r="H16" s="234" t="s">
        <v>803</v>
      </c>
      <c r="I16" s="234" t="s">
        <v>804</v>
      </c>
      <c r="J16" s="234" t="s">
        <v>805</v>
      </c>
      <c r="K16" s="234" t="s">
        <v>806</v>
      </c>
      <c r="L16" s="108" t="s">
        <v>468</v>
      </c>
      <c r="M16" s="234">
        <v>14</v>
      </c>
      <c r="Q16" s="338" t="s">
        <v>1960</v>
      </c>
      <c r="R16" s="338" t="s">
        <v>1872</v>
      </c>
      <c r="S16" s="338" t="s">
        <v>1886</v>
      </c>
      <c r="T16" s="338" t="s">
        <v>1874</v>
      </c>
      <c r="U16" s="338" t="s">
        <v>1887</v>
      </c>
      <c r="V16" s="338" t="s">
        <v>851</v>
      </c>
    </row>
    <row r="17" spans="1:22" ht="15" customHeight="1">
      <c r="A17" t="s">
        <v>135</v>
      </c>
      <c r="B17" s="234" t="s">
        <v>808</v>
      </c>
      <c r="C17" s="310">
        <v>15</v>
      </c>
      <c r="D17" s="234" t="s">
        <v>797</v>
      </c>
      <c r="E17" s="234" t="s">
        <v>800</v>
      </c>
      <c r="F17" s="234" t="s">
        <v>801</v>
      </c>
      <c r="G17" s="234" t="s">
        <v>802</v>
      </c>
      <c r="H17" s="234" t="s">
        <v>803</v>
      </c>
      <c r="I17" s="234" t="s">
        <v>804</v>
      </c>
      <c r="J17" s="234" t="s">
        <v>805</v>
      </c>
      <c r="K17" s="234" t="s">
        <v>806</v>
      </c>
      <c r="L17" s="108" t="s">
        <v>467</v>
      </c>
      <c r="M17" s="234">
        <v>15</v>
      </c>
      <c r="Q17" s="338" t="s">
        <v>1961</v>
      </c>
      <c r="R17" s="338" t="s">
        <v>1872</v>
      </c>
      <c r="S17" s="338" t="s">
        <v>1890</v>
      </c>
      <c r="T17" s="338" t="s">
        <v>1874</v>
      </c>
      <c r="U17" s="338" t="s">
        <v>1891</v>
      </c>
      <c r="V17" s="338" t="s">
        <v>851</v>
      </c>
    </row>
    <row r="18" spans="1:22" ht="15" customHeight="1">
      <c r="A18" t="s">
        <v>135</v>
      </c>
      <c r="B18" s="234" t="s">
        <v>808</v>
      </c>
      <c r="C18" s="310">
        <v>16</v>
      </c>
      <c r="D18" s="234" t="s">
        <v>797</v>
      </c>
      <c r="E18" s="234" t="s">
        <v>800</v>
      </c>
      <c r="F18" s="234" t="s">
        <v>801</v>
      </c>
      <c r="G18" s="234" t="s">
        <v>802</v>
      </c>
      <c r="H18" s="234" t="s">
        <v>803</v>
      </c>
      <c r="I18" s="234" t="s">
        <v>804</v>
      </c>
      <c r="J18" s="234" t="s">
        <v>805</v>
      </c>
      <c r="K18" s="234" t="s">
        <v>806</v>
      </c>
      <c r="L18" s="108" t="s">
        <v>472</v>
      </c>
      <c r="M18" s="234">
        <v>16</v>
      </c>
      <c r="Q18" s="338" t="s">
        <v>1962</v>
      </c>
      <c r="R18" s="338" t="s">
        <v>1872</v>
      </c>
      <c r="S18" s="338" t="s">
        <v>1894</v>
      </c>
      <c r="T18" s="338" t="s">
        <v>1874</v>
      </c>
      <c r="U18" s="338" t="s">
        <v>1895</v>
      </c>
      <c r="V18" s="338" t="s">
        <v>851</v>
      </c>
    </row>
    <row r="19" spans="1:22" ht="15" customHeight="1">
      <c r="A19" s="242" t="s">
        <v>135</v>
      </c>
      <c r="B19" s="234" t="s">
        <v>811</v>
      </c>
      <c r="C19" s="310">
        <v>17</v>
      </c>
      <c r="D19" s="234" t="s">
        <v>797</v>
      </c>
      <c r="E19" s="234" t="s">
        <v>832</v>
      </c>
      <c r="F19" s="234" t="s">
        <v>833</v>
      </c>
      <c r="G19" s="234" t="s">
        <v>834</v>
      </c>
      <c r="H19" s="234" t="s">
        <v>835</v>
      </c>
      <c r="I19" s="234" t="s">
        <v>836</v>
      </c>
      <c r="J19" s="234" t="s">
        <v>837</v>
      </c>
      <c r="K19" s="234" t="s">
        <v>795</v>
      </c>
      <c r="L19" s="237" t="s">
        <v>818</v>
      </c>
      <c r="M19" s="235">
        <v>17</v>
      </c>
      <c r="Q19" s="338" t="s">
        <v>1963</v>
      </c>
      <c r="R19" s="338" t="s">
        <v>1872</v>
      </c>
      <c r="S19" s="338" t="s">
        <v>1931</v>
      </c>
      <c r="T19" s="338" t="s">
        <v>1874</v>
      </c>
      <c r="U19" s="338" t="s">
        <v>1932</v>
      </c>
      <c r="V19" s="338" t="s">
        <v>851</v>
      </c>
    </row>
    <row r="20" spans="1:22" ht="15" customHeight="1">
      <c r="A20" s="234" t="s">
        <v>135</v>
      </c>
      <c r="B20" s="234" t="s">
        <v>812</v>
      </c>
      <c r="C20" s="310">
        <v>18</v>
      </c>
      <c r="D20" s="234" t="s">
        <v>797</v>
      </c>
      <c r="E20" s="234" t="s">
        <v>800</v>
      </c>
      <c r="F20" s="234" t="s">
        <v>801</v>
      </c>
      <c r="G20" s="234" t="s">
        <v>802</v>
      </c>
      <c r="H20" s="234" t="s">
        <v>803</v>
      </c>
      <c r="I20" s="234" t="s">
        <v>804</v>
      </c>
      <c r="J20" s="234" t="s">
        <v>805</v>
      </c>
      <c r="K20" s="234" t="s">
        <v>806</v>
      </c>
      <c r="L20" s="237" t="s">
        <v>817</v>
      </c>
      <c r="M20" s="240">
        <v>18</v>
      </c>
      <c r="N20" s="161"/>
      <c r="Q20" s="338" t="s">
        <v>1964</v>
      </c>
      <c r="R20" s="338" t="s">
        <v>1872</v>
      </c>
      <c r="S20" s="338" t="s">
        <v>1933</v>
      </c>
      <c r="T20" s="338" t="s">
        <v>1874</v>
      </c>
      <c r="U20" s="338" t="s">
        <v>1934</v>
      </c>
      <c r="V20" s="338" t="s">
        <v>851</v>
      </c>
    </row>
    <row r="21" spans="1:22" ht="15" customHeight="1">
      <c r="A21" s="234" t="s">
        <v>135</v>
      </c>
      <c r="B21" s="234" t="s">
        <v>813</v>
      </c>
      <c r="C21" s="310">
        <v>19</v>
      </c>
      <c r="D21" s="234" t="s">
        <v>797</v>
      </c>
      <c r="E21" s="234" t="s">
        <v>800</v>
      </c>
      <c r="F21" s="234" t="s">
        <v>801</v>
      </c>
      <c r="G21" s="234" t="s">
        <v>802</v>
      </c>
      <c r="H21" s="234" t="s">
        <v>803</v>
      </c>
      <c r="I21" s="234" t="s">
        <v>804</v>
      </c>
      <c r="J21" s="234" t="s">
        <v>805</v>
      </c>
      <c r="K21" s="234" t="s">
        <v>806</v>
      </c>
      <c r="L21" t="s">
        <v>819</v>
      </c>
      <c r="M21" s="234">
        <v>19</v>
      </c>
      <c r="Q21" s="338" t="s">
        <v>1965</v>
      </c>
      <c r="R21" s="338" t="s">
        <v>1872</v>
      </c>
      <c r="S21" s="338" t="s">
        <v>1935</v>
      </c>
      <c r="T21" s="338" t="s">
        <v>1874</v>
      </c>
      <c r="U21" s="338" t="s">
        <v>1936</v>
      </c>
      <c r="V21" s="338" t="s">
        <v>851</v>
      </c>
    </row>
    <row r="22" spans="1:22" ht="15" customHeight="1">
      <c r="A22" s="235" t="s">
        <v>135</v>
      </c>
      <c r="B22" s="235" t="s">
        <v>796</v>
      </c>
      <c r="C22" s="311">
        <v>20</v>
      </c>
      <c r="D22" s="235" t="s">
        <v>797</v>
      </c>
      <c r="E22" s="234" t="s">
        <v>800</v>
      </c>
      <c r="F22" s="234" t="s">
        <v>801</v>
      </c>
      <c r="G22" s="234" t="s">
        <v>802</v>
      </c>
      <c r="H22" s="234" t="s">
        <v>803</v>
      </c>
      <c r="I22" s="234" t="s">
        <v>804</v>
      </c>
      <c r="J22" s="234" t="s">
        <v>805</v>
      </c>
      <c r="K22" s="234" t="s">
        <v>806</v>
      </c>
      <c r="L22" s="161"/>
      <c r="M22" s="235">
        <v>4</v>
      </c>
      <c r="Q22" s="338" t="s">
        <v>1966</v>
      </c>
      <c r="R22" s="338" t="s">
        <v>1872</v>
      </c>
      <c r="S22" s="338" t="s">
        <v>1896</v>
      </c>
      <c r="T22" s="338" t="s">
        <v>1874</v>
      </c>
      <c r="U22" s="338" t="s">
        <v>1937</v>
      </c>
      <c r="V22" s="338" t="s">
        <v>851</v>
      </c>
    </row>
    <row r="23" spans="1:22" ht="15" customHeight="1">
      <c r="A23" s="235" t="s">
        <v>135</v>
      </c>
      <c r="B23" s="235" t="s">
        <v>810</v>
      </c>
      <c r="C23" s="311">
        <v>21</v>
      </c>
      <c r="D23" s="235" t="s">
        <v>797</v>
      </c>
      <c r="E23" s="235" t="s">
        <v>800</v>
      </c>
      <c r="F23" s="235" t="s">
        <v>801</v>
      </c>
      <c r="G23" s="235" t="s">
        <v>802</v>
      </c>
      <c r="H23" s="235" t="s">
        <v>803</v>
      </c>
      <c r="I23" s="235" t="s">
        <v>804</v>
      </c>
      <c r="J23" s="235" t="s">
        <v>805</v>
      </c>
      <c r="K23" s="235" t="s">
        <v>806</v>
      </c>
      <c r="L23" s="161"/>
      <c r="M23" s="235">
        <v>11</v>
      </c>
      <c r="Q23" s="338" t="s">
        <v>1967</v>
      </c>
      <c r="R23" s="338" t="s">
        <v>1872</v>
      </c>
      <c r="S23" s="338" t="s">
        <v>1938</v>
      </c>
      <c r="T23" s="338" t="s">
        <v>1874</v>
      </c>
      <c r="U23" s="338" t="s">
        <v>1939</v>
      </c>
      <c r="V23" s="338" t="s">
        <v>851</v>
      </c>
    </row>
    <row r="24" spans="1:22" ht="15" customHeight="1">
      <c r="Q24" s="338" t="s">
        <v>1968</v>
      </c>
      <c r="R24" s="338" t="s">
        <v>1872</v>
      </c>
      <c r="S24" s="338" t="s">
        <v>1897</v>
      </c>
      <c r="T24" s="338" t="s">
        <v>1874</v>
      </c>
      <c r="U24" s="338" t="s">
        <v>1940</v>
      </c>
      <c r="V24" s="338" t="s">
        <v>851</v>
      </c>
    </row>
    <row r="25" spans="1:22" ht="15" customHeight="1">
      <c r="Q25" s="338" t="s">
        <v>1969</v>
      </c>
      <c r="R25" s="338" t="s">
        <v>1872</v>
      </c>
      <c r="S25" s="338" t="s">
        <v>1941</v>
      </c>
      <c r="T25" s="338" t="s">
        <v>1874</v>
      </c>
      <c r="U25" s="338" t="s">
        <v>1942</v>
      </c>
      <c r="V25" s="338" t="s">
        <v>851</v>
      </c>
    </row>
    <row r="26" spans="1:22" ht="15" customHeight="1">
      <c r="E26">
        <f t="shared" ref="E26:K26" si="0">LEN(E19)</f>
        <v>37</v>
      </c>
      <c r="F26">
        <f t="shared" si="0"/>
        <v>35</v>
      </c>
      <c r="G26">
        <f t="shared" si="0"/>
        <v>36</v>
      </c>
      <c r="H26">
        <f t="shared" si="0"/>
        <v>57</v>
      </c>
      <c r="I26">
        <f t="shared" si="0"/>
        <v>47</v>
      </c>
      <c r="J26">
        <f t="shared" si="0"/>
        <v>54</v>
      </c>
      <c r="K26">
        <f t="shared" si="0"/>
        <v>4</v>
      </c>
      <c r="Q26" s="338" t="s">
        <v>1970</v>
      </c>
      <c r="R26" s="338" t="s">
        <v>1872</v>
      </c>
      <c r="S26" s="338" t="s">
        <v>1898</v>
      </c>
      <c r="T26" s="338" t="s">
        <v>1874</v>
      </c>
      <c r="U26" s="338" t="s">
        <v>1943</v>
      </c>
      <c r="V26" s="338" t="s">
        <v>851</v>
      </c>
    </row>
    <row r="27" spans="1:22" ht="15" customHeight="1">
      <c r="E27">
        <f t="shared" ref="E27:K27" si="1">LEN(E3)</f>
        <v>37</v>
      </c>
      <c r="F27">
        <f t="shared" si="1"/>
        <v>35</v>
      </c>
      <c r="G27">
        <f t="shared" si="1"/>
        <v>36</v>
      </c>
      <c r="H27">
        <f t="shared" si="1"/>
        <v>57</v>
      </c>
      <c r="I27">
        <f t="shared" si="1"/>
        <v>47</v>
      </c>
      <c r="J27">
        <f t="shared" si="1"/>
        <v>54</v>
      </c>
      <c r="K27">
        <f t="shared" si="1"/>
        <v>4</v>
      </c>
      <c r="Q27" s="338" t="s">
        <v>1971</v>
      </c>
      <c r="R27" s="338" t="s">
        <v>1872</v>
      </c>
      <c r="S27" s="338" t="s">
        <v>1899</v>
      </c>
      <c r="T27" s="338" t="s">
        <v>1874</v>
      </c>
      <c r="U27" s="338" t="s">
        <v>1944</v>
      </c>
      <c r="V27" s="338" t="s">
        <v>851</v>
      </c>
    </row>
    <row r="28" spans="1:22" ht="15" customHeight="1">
      <c r="Q28" s="338" t="s">
        <v>1972</v>
      </c>
      <c r="R28" s="338" t="s">
        <v>1872</v>
      </c>
      <c r="S28" s="338" t="s">
        <v>1900</v>
      </c>
      <c r="T28" s="338" t="s">
        <v>1874</v>
      </c>
      <c r="U28" s="338" t="s">
        <v>1973</v>
      </c>
      <c r="V28" s="338" t="s">
        <v>851</v>
      </c>
    </row>
    <row r="29" spans="1:22" ht="15" customHeight="1">
      <c r="Q29" s="338" t="s">
        <v>1974</v>
      </c>
      <c r="R29" s="338" t="s">
        <v>1872</v>
      </c>
      <c r="S29" s="338" t="s">
        <v>1901</v>
      </c>
      <c r="T29" s="338" t="s">
        <v>1874</v>
      </c>
      <c r="U29" s="338" t="s">
        <v>1975</v>
      </c>
      <c r="V29" s="338" t="s">
        <v>851</v>
      </c>
    </row>
    <row r="30" spans="1:22" ht="15" customHeight="1">
      <c r="Q30" s="339" t="s">
        <v>1976</v>
      </c>
      <c r="R30" s="339" t="s">
        <v>1872</v>
      </c>
      <c r="S30" s="339" t="s">
        <v>1977</v>
      </c>
      <c r="T30" s="339" t="s">
        <v>1874</v>
      </c>
      <c r="U30" s="339" t="s">
        <v>1975</v>
      </c>
      <c r="V30" s="338" t="s">
        <v>851</v>
      </c>
    </row>
    <row r="31" spans="1:22" ht="15" customHeight="1">
      <c r="Q31" s="339" t="s">
        <v>1978</v>
      </c>
      <c r="R31" s="339" t="s">
        <v>1872</v>
      </c>
      <c r="S31" s="339" t="s">
        <v>1979</v>
      </c>
      <c r="T31" s="339" t="s">
        <v>1874</v>
      </c>
      <c r="U31" s="339" t="s">
        <v>1975</v>
      </c>
      <c r="V31" s="338" t="s">
        <v>851</v>
      </c>
    </row>
    <row r="32" spans="1:22" ht="15" customHeight="1">
      <c r="A32" s="235" t="s">
        <v>135</v>
      </c>
      <c r="B32" s="234" t="s">
        <v>830</v>
      </c>
      <c r="C32" s="310">
        <v>0</v>
      </c>
      <c r="D32" s="234" t="s">
        <v>797</v>
      </c>
      <c r="E32" s="234" t="s">
        <v>795</v>
      </c>
      <c r="F32" s="234" t="s">
        <v>795</v>
      </c>
      <c r="G32" s="234" t="s">
        <v>795</v>
      </c>
      <c r="H32" s="234" t="s">
        <v>795</v>
      </c>
      <c r="I32" s="234" t="s">
        <v>795</v>
      </c>
      <c r="J32" s="234" t="s">
        <v>795</v>
      </c>
      <c r="K32" s="234" t="s">
        <v>795</v>
      </c>
      <c r="Q32" s="340" t="s">
        <v>1980</v>
      </c>
      <c r="R32" s="340" t="s">
        <v>1872</v>
      </c>
      <c r="S32" s="340" t="s">
        <v>1981</v>
      </c>
      <c r="T32" s="340" t="s">
        <v>1874</v>
      </c>
      <c r="U32" s="340" t="s">
        <v>1982</v>
      </c>
      <c r="V32" s="338" t="s">
        <v>851</v>
      </c>
    </row>
    <row r="33" spans="1:22" ht="15" customHeight="1">
      <c r="A33" s="235" t="s">
        <v>135</v>
      </c>
      <c r="B33" s="234" t="s">
        <v>826</v>
      </c>
      <c r="C33" s="310">
        <v>1</v>
      </c>
      <c r="D33" s="234" t="s">
        <v>797</v>
      </c>
      <c r="E33" s="234" t="s">
        <v>832</v>
      </c>
      <c r="F33" s="234" t="s">
        <v>1533</v>
      </c>
      <c r="G33" s="234" t="s">
        <v>834</v>
      </c>
      <c r="H33" s="234" t="s">
        <v>1534</v>
      </c>
      <c r="I33" s="234" t="s">
        <v>836</v>
      </c>
      <c r="J33" s="234" t="s">
        <v>837</v>
      </c>
      <c r="K33" s="234" t="s">
        <v>795</v>
      </c>
      <c r="Q33" s="340" t="s">
        <v>1983</v>
      </c>
      <c r="R33" s="340" t="s">
        <v>1872</v>
      </c>
      <c r="S33" s="340" t="s">
        <v>1981</v>
      </c>
      <c r="T33" s="340" t="s">
        <v>1874</v>
      </c>
      <c r="U33" s="340" t="s">
        <v>1982</v>
      </c>
      <c r="V33" s="338" t="s">
        <v>851</v>
      </c>
    </row>
    <row r="34" spans="1:22" ht="15" customHeight="1">
      <c r="A34" s="235" t="s">
        <v>135</v>
      </c>
      <c r="B34" s="234" t="s">
        <v>799</v>
      </c>
      <c r="C34" s="310">
        <v>2</v>
      </c>
      <c r="D34" s="234" t="s">
        <v>797</v>
      </c>
      <c r="E34" s="234" t="s">
        <v>832</v>
      </c>
      <c r="F34" s="234" t="s">
        <v>1533</v>
      </c>
      <c r="G34" s="234" t="s">
        <v>834</v>
      </c>
      <c r="H34" s="234" t="s">
        <v>1534</v>
      </c>
      <c r="I34" s="234" t="s">
        <v>836</v>
      </c>
      <c r="J34" s="234" t="s">
        <v>837</v>
      </c>
      <c r="K34" s="234" t="s">
        <v>795</v>
      </c>
      <c r="Q34" s="340" t="s">
        <v>1984</v>
      </c>
      <c r="R34" s="340" t="s">
        <v>1872</v>
      </c>
      <c r="S34" s="340" t="s">
        <v>1981</v>
      </c>
      <c r="T34" s="340" t="s">
        <v>1874</v>
      </c>
      <c r="U34" s="340" t="s">
        <v>1982</v>
      </c>
      <c r="V34" s="338" t="s">
        <v>851</v>
      </c>
    </row>
    <row r="35" spans="1:22" ht="15" customHeight="1">
      <c r="A35" s="235" t="s">
        <v>135</v>
      </c>
      <c r="B35" s="234" t="s">
        <v>807</v>
      </c>
      <c r="C35" s="310">
        <v>3</v>
      </c>
      <c r="D35" s="234" t="s">
        <v>797</v>
      </c>
      <c r="E35" s="234" t="s">
        <v>800</v>
      </c>
      <c r="F35" s="234" t="s">
        <v>801</v>
      </c>
      <c r="G35" s="234" t="s">
        <v>802</v>
      </c>
      <c r="H35" s="234" t="s">
        <v>803</v>
      </c>
      <c r="I35" s="234" t="s">
        <v>804</v>
      </c>
      <c r="J35" s="234" t="s">
        <v>805</v>
      </c>
      <c r="K35" s="234" t="s">
        <v>806</v>
      </c>
      <c r="Q35" s="340" t="s">
        <v>1985</v>
      </c>
      <c r="R35" s="340" t="s">
        <v>1872</v>
      </c>
      <c r="S35" s="340" t="s">
        <v>1981</v>
      </c>
      <c r="T35" s="340" t="s">
        <v>1874</v>
      </c>
      <c r="U35" s="340" t="s">
        <v>1982</v>
      </c>
      <c r="V35" s="338" t="s">
        <v>851</v>
      </c>
    </row>
    <row r="36" spans="1:22" ht="15" customHeight="1">
      <c r="A36" s="235" t="s">
        <v>135</v>
      </c>
      <c r="B36" s="234" t="s">
        <v>813</v>
      </c>
      <c r="C36" s="310">
        <v>4</v>
      </c>
      <c r="D36" s="234" t="s">
        <v>797</v>
      </c>
      <c r="E36" s="234" t="s">
        <v>800</v>
      </c>
      <c r="F36" s="234" t="s">
        <v>801</v>
      </c>
      <c r="G36" s="234" t="s">
        <v>802</v>
      </c>
      <c r="H36" s="234" t="s">
        <v>803</v>
      </c>
      <c r="I36" s="234" t="s">
        <v>804</v>
      </c>
      <c r="J36" s="234" t="s">
        <v>805</v>
      </c>
      <c r="K36" s="234" t="s">
        <v>806</v>
      </c>
      <c r="Q36" s="340" t="s">
        <v>1986</v>
      </c>
      <c r="R36" s="340" t="s">
        <v>1872</v>
      </c>
      <c r="S36" s="340" t="s">
        <v>1902</v>
      </c>
      <c r="T36" s="340" t="s">
        <v>1874</v>
      </c>
      <c r="U36" s="340" t="s">
        <v>1945</v>
      </c>
      <c r="V36" s="338" t="s">
        <v>851</v>
      </c>
    </row>
    <row r="37" spans="1:22" ht="15" customHeight="1">
      <c r="A37" s="235" t="s">
        <v>135</v>
      </c>
      <c r="B37" s="234" t="s">
        <v>798</v>
      </c>
      <c r="C37" s="310">
        <v>5</v>
      </c>
      <c r="D37" s="234" t="s">
        <v>797</v>
      </c>
      <c r="E37" s="234" t="s">
        <v>832</v>
      </c>
      <c r="F37" s="234" t="s">
        <v>1533</v>
      </c>
      <c r="G37" s="234" t="s">
        <v>834</v>
      </c>
      <c r="H37" s="234" t="s">
        <v>1534</v>
      </c>
      <c r="I37" s="234" t="s">
        <v>836</v>
      </c>
      <c r="J37" s="234" t="s">
        <v>837</v>
      </c>
      <c r="K37" s="234" t="s">
        <v>795</v>
      </c>
      <c r="Q37" s="340" t="s">
        <v>1987</v>
      </c>
      <c r="R37" s="340" t="s">
        <v>1872</v>
      </c>
      <c r="S37" s="340" t="s">
        <v>1902</v>
      </c>
      <c r="T37" s="340" t="s">
        <v>1874</v>
      </c>
      <c r="U37" s="340" t="s">
        <v>1945</v>
      </c>
      <c r="V37" s="338" t="s">
        <v>851</v>
      </c>
    </row>
    <row r="38" spans="1:22" ht="15" customHeight="1">
      <c r="A38" s="235" t="s">
        <v>135</v>
      </c>
      <c r="B38" s="234" t="s">
        <v>828</v>
      </c>
      <c r="C38" s="310">
        <v>6</v>
      </c>
      <c r="D38" s="234" t="s">
        <v>797</v>
      </c>
      <c r="E38" s="234" t="s">
        <v>832</v>
      </c>
      <c r="F38" s="234" t="s">
        <v>1533</v>
      </c>
      <c r="G38" s="234" t="s">
        <v>834</v>
      </c>
      <c r="H38" s="234" t="s">
        <v>1534</v>
      </c>
      <c r="I38" s="234" t="s">
        <v>836</v>
      </c>
      <c r="J38" s="234" t="s">
        <v>837</v>
      </c>
      <c r="K38" s="234" t="s">
        <v>795</v>
      </c>
      <c r="Q38" s="340" t="s">
        <v>1988</v>
      </c>
      <c r="R38" s="340" t="s">
        <v>1872</v>
      </c>
      <c r="S38" s="340" t="s">
        <v>1902</v>
      </c>
      <c r="T38" s="340" t="s">
        <v>1874</v>
      </c>
      <c r="U38" s="340" t="s">
        <v>1945</v>
      </c>
      <c r="V38" s="338" t="s">
        <v>851</v>
      </c>
    </row>
    <row r="39" spans="1:22" ht="15" customHeight="1">
      <c r="A39" s="235" t="s">
        <v>135</v>
      </c>
      <c r="B39" s="234" t="s">
        <v>829</v>
      </c>
      <c r="C39" s="310">
        <v>7</v>
      </c>
      <c r="D39" s="234" t="s">
        <v>797</v>
      </c>
      <c r="E39" s="234" t="s">
        <v>800</v>
      </c>
      <c r="F39" s="234" t="s">
        <v>801</v>
      </c>
      <c r="G39" s="234" t="s">
        <v>802</v>
      </c>
      <c r="H39" s="234" t="s">
        <v>803</v>
      </c>
      <c r="I39" s="234" t="s">
        <v>804</v>
      </c>
      <c r="J39" s="234" t="s">
        <v>805</v>
      </c>
      <c r="K39" s="234" t="s">
        <v>806</v>
      </c>
      <c r="Q39" s="340" t="s">
        <v>1989</v>
      </c>
      <c r="R39" s="340" t="s">
        <v>1872</v>
      </c>
      <c r="S39" s="340" t="s">
        <v>1902</v>
      </c>
      <c r="T39" s="340" t="s">
        <v>1874</v>
      </c>
      <c r="U39" s="340" t="s">
        <v>1945</v>
      </c>
      <c r="V39" s="338" t="s">
        <v>851</v>
      </c>
    </row>
    <row r="40" spans="1:22" ht="15" customHeight="1">
      <c r="A40" s="235" t="s">
        <v>135</v>
      </c>
      <c r="B40" s="234" t="s">
        <v>808</v>
      </c>
      <c r="C40" s="310">
        <v>8</v>
      </c>
      <c r="D40" s="234" t="s">
        <v>797</v>
      </c>
      <c r="E40" s="234" t="s">
        <v>800</v>
      </c>
      <c r="F40" s="234" t="s">
        <v>801</v>
      </c>
      <c r="G40" s="234" t="s">
        <v>802</v>
      </c>
      <c r="H40" s="234" t="s">
        <v>803</v>
      </c>
      <c r="I40" s="234" t="s">
        <v>804</v>
      </c>
      <c r="J40" s="234" t="s">
        <v>805</v>
      </c>
      <c r="K40" s="234" t="s">
        <v>806</v>
      </c>
      <c r="Q40" s="338" t="s">
        <v>1990</v>
      </c>
      <c r="R40" s="338" t="s">
        <v>1872</v>
      </c>
      <c r="S40" s="338" t="s">
        <v>1903</v>
      </c>
      <c r="T40" s="338" t="s">
        <v>1874</v>
      </c>
      <c r="U40" s="338" t="s">
        <v>1904</v>
      </c>
      <c r="V40" s="338" t="s">
        <v>851</v>
      </c>
    </row>
    <row r="41" spans="1:22" ht="15" customHeight="1">
      <c r="A41" s="235" t="s">
        <v>135</v>
      </c>
      <c r="B41" s="234" t="s">
        <v>809</v>
      </c>
      <c r="C41" s="310">
        <v>9</v>
      </c>
      <c r="D41" s="234" t="s">
        <v>797</v>
      </c>
      <c r="E41" s="234" t="s">
        <v>800</v>
      </c>
      <c r="F41" s="234" t="s">
        <v>801</v>
      </c>
      <c r="G41" s="234" t="s">
        <v>802</v>
      </c>
      <c r="H41" s="234" t="s">
        <v>803</v>
      </c>
      <c r="I41" s="234" t="s">
        <v>804</v>
      </c>
      <c r="J41" s="234" t="s">
        <v>805</v>
      </c>
      <c r="K41" s="234" t="s">
        <v>806</v>
      </c>
      <c r="Q41" s="338" t="s">
        <v>1991</v>
      </c>
      <c r="R41" s="338" t="s">
        <v>1872</v>
      </c>
      <c r="S41" s="338" t="s">
        <v>1905</v>
      </c>
      <c r="T41" s="338" t="s">
        <v>1874</v>
      </c>
      <c r="U41" s="338" t="s">
        <v>1906</v>
      </c>
      <c r="V41" s="338" t="s">
        <v>851</v>
      </c>
    </row>
    <row r="42" spans="1:22" ht="15" customHeight="1">
      <c r="A42" s="235" t="s">
        <v>135</v>
      </c>
      <c r="B42" s="234" t="s">
        <v>808</v>
      </c>
      <c r="C42" s="310">
        <v>10</v>
      </c>
      <c r="D42" s="234" t="s">
        <v>797</v>
      </c>
      <c r="E42" s="234" t="s">
        <v>800</v>
      </c>
      <c r="F42" s="234" t="s">
        <v>801</v>
      </c>
      <c r="G42" s="234" t="s">
        <v>802</v>
      </c>
      <c r="H42" s="234" t="s">
        <v>803</v>
      </c>
      <c r="I42" s="234" t="s">
        <v>804</v>
      </c>
      <c r="J42" s="234" t="s">
        <v>805</v>
      </c>
      <c r="K42" s="234" t="s">
        <v>806</v>
      </c>
      <c r="Q42" s="338" t="s">
        <v>1992</v>
      </c>
      <c r="R42" s="338" t="s">
        <v>1872</v>
      </c>
      <c r="S42" s="338" t="s">
        <v>1907</v>
      </c>
      <c r="T42" s="338" t="s">
        <v>1874</v>
      </c>
      <c r="U42" s="338" t="s">
        <v>1908</v>
      </c>
      <c r="V42" s="338" t="s">
        <v>851</v>
      </c>
    </row>
    <row r="43" spans="1:22" ht="15" customHeight="1">
      <c r="A43" s="235" t="s">
        <v>135</v>
      </c>
      <c r="B43" s="234" t="s">
        <v>831</v>
      </c>
      <c r="C43" s="310">
        <v>11</v>
      </c>
      <c r="D43" s="234" t="s">
        <v>797</v>
      </c>
      <c r="E43" s="234" t="s">
        <v>800</v>
      </c>
      <c r="F43" s="234" t="s">
        <v>801</v>
      </c>
      <c r="G43" s="234" t="s">
        <v>802</v>
      </c>
      <c r="H43" s="234" t="s">
        <v>803</v>
      </c>
      <c r="I43" s="234" t="s">
        <v>804</v>
      </c>
      <c r="J43" s="234" t="s">
        <v>805</v>
      </c>
      <c r="K43" s="234" t="s">
        <v>806</v>
      </c>
      <c r="Q43" s="338" t="s">
        <v>1993</v>
      </c>
      <c r="R43" s="338" t="s">
        <v>1872</v>
      </c>
      <c r="S43" s="338" t="s">
        <v>1909</v>
      </c>
      <c r="T43" s="338" t="s">
        <v>1874</v>
      </c>
      <c r="U43" s="338" t="s">
        <v>1910</v>
      </c>
      <c r="V43" s="338" t="s">
        <v>851</v>
      </c>
    </row>
    <row r="44" spans="1:22" ht="15" customHeight="1">
      <c r="A44" s="235" t="s">
        <v>135</v>
      </c>
      <c r="B44" s="234" t="s">
        <v>831</v>
      </c>
      <c r="C44" s="310">
        <v>12</v>
      </c>
      <c r="D44" s="234" t="s">
        <v>797</v>
      </c>
      <c r="E44" s="234" t="s">
        <v>800</v>
      </c>
      <c r="F44" s="234" t="s">
        <v>801</v>
      </c>
      <c r="G44" s="234" t="s">
        <v>802</v>
      </c>
      <c r="H44" s="234" t="s">
        <v>803</v>
      </c>
      <c r="I44" s="234" t="s">
        <v>804</v>
      </c>
      <c r="J44" s="234" t="s">
        <v>805</v>
      </c>
      <c r="K44" s="234" t="s">
        <v>806</v>
      </c>
      <c r="Q44" s="338" t="s">
        <v>1994</v>
      </c>
      <c r="R44" s="338" t="s">
        <v>1872</v>
      </c>
      <c r="S44" s="338" t="s">
        <v>1911</v>
      </c>
      <c r="T44" s="338" t="s">
        <v>1874</v>
      </c>
      <c r="U44" s="338" t="s">
        <v>1912</v>
      </c>
      <c r="V44" s="338" t="s">
        <v>851</v>
      </c>
    </row>
    <row r="45" spans="1:22" ht="15" customHeight="1">
      <c r="A45" s="235" t="s">
        <v>135</v>
      </c>
      <c r="B45" s="234" t="s">
        <v>808</v>
      </c>
      <c r="C45" s="310">
        <v>13</v>
      </c>
      <c r="D45" s="234" t="s">
        <v>797</v>
      </c>
      <c r="E45" s="234" t="s">
        <v>800</v>
      </c>
      <c r="F45" s="234" t="s">
        <v>801</v>
      </c>
      <c r="G45" s="234" t="s">
        <v>802</v>
      </c>
      <c r="H45" s="234" t="s">
        <v>803</v>
      </c>
      <c r="I45" s="234" t="s">
        <v>804</v>
      </c>
      <c r="J45" s="234" t="s">
        <v>805</v>
      </c>
      <c r="K45" s="234" t="s">
        <v>806</v>
      </c>
      <c r="Q45" s="338" t="s">
        <v>1995</v>
      </c>
      <c r="R45" s="338" t="s">
        <v>1872</v>
      </c>
      <c r="S45" s="338" t="s">
        <v>1913</v>
      </c>
      <c r="T45" s="338" t="s">
        <v>1874</v>
      </c>
      <c r="U45" s="338" t="s">
        <v>1914</v>
      </c>
      <c r="V45" s="338" t="s">
        <v>851</v>
      </c>
    </row>
    <row r="46" spans="1:22" ht="15" customHeight="1">
      <c r="A46" s="235" t="s">
        <v>135</v>
      </c>
      <c r="B46" s="234" t="s">
        <v>808</v>
      </c>
      <c r="C46" s="310">
        <v>14</v>
      </c>
      <c r="D46" s="234" t="s">
        <v>797</v>
      </c>
      <c r="E46" s="234" t="s">
        <v>800</v>
      </c>
      <c r="F46" s="234" t="s">
        <v>801</v>
      </c>
      <c r="G46" s="234" t="s">
        <v>802</v>
      </c>
      <c r="H46" s="234" t="s">
        <v>803</v>
      </c>
      <c r="I46" s="234" t="s">
        <v>804</v>
      </c>
      <c r="J46" s="234" t="s">
        <v>805</v>
      </c>
      <c r="K46" s="234" t="s">
        <v>806</v>
      </c>
      <c r="Q46" s="338"/>
      <c r="R46" s="338"/>
      <c r="S46" s="338"/>
      <c r="T46" s="338"/>
      <c r="U46" s="338"/>
      <c r="V46" s="338"/>
    </row>
    <row r="47" spans="1:22" ht="15" customHeight="1">
      <c r="A47" s="235" t="s">
        <v>135</v>
      </c>
      <c r="B47" s="234" t="s">
        <v>808</v>
      </c>
      <c r="C47" s="310">
        <v>15</v>
      </c>
      <c r="D47" s="234" t="s">
        <v>797</v>
      </c>
      <c r="E47" s="234" t="s">
        <v>800</v>
      </c>
      <c r="F47" s="234" t="s">
        <v>801</v>
      </c>
      <c r="G47" s="234" t="s">
        <v>802</v>
      </c>
      <c r="H47" s="234" t="s">
        <v>803</v>
      </c>
      <c r="I47" s="234" t="s">
        <v>804</v>
      </c>
      <c r="J47" s="234" t="s">
        <v>805</v>
      </c>
      <c r="K47" s="234" t="s">
        <v>806</v>
      </c>
      <c r="Q47" s="338"/>
      <c r="R47" s="338"/>
      <c r="S47" s="338"/>
      <c r="T47" s="338"/>
      <c r="U47" s="338"/>
      <c r="V47" s="338"/>
    </row>
    <row r="48" spans="1:22" ht="15" customHeight="1">
      <c r="A48" s="235" t="s">
        <v>135</v>
      </c>
      <c r="B48" s="234" t="s">
        <v>808</v>
      </c>
      <c r="C48" s="310">
        <v>16</v>
      </c>
      <c r="D48" s="234" t="s">
        <v>797</v>
      </c>
      <c r="E48" s="234" t="s">
        <v>800</v>
      </c>
      <c r="F48" s="234" t="s">
        <v>801</v>
      </c>
      <c r="G48" s="234" t="s">
        <v>802</v>
      </c>
      <c r="H48" s="234" t="s">
        <v>803</v>
      </c>
      <c r="I48" s="234" t="s">
        <v>804</v>
      </c>
      <c r="J48" s="234" t="s">
        <v>805</v>
      </c>
      <c r="K48" s="234" t="s">
        <v>806</v>
      </c>
      <c r="Q48" s="338"/>
      <c r="R48" s="338"/>
      <c r="S48" s="338"/>
      <c r="T48" s="338"/>
      <c r="U48" s="338"/>
      <c r="V48" s="338"/>
    </row>
    <row r="49" spans="1:22" ht="15" customHeight="1">
      <c r="A49" s="235" t="s">
        <v>135</v>
      </c>
      <c r="B49" s="234" t="s">
        <v>811</v>
      </c>
      <c r="C49" s="310">
        <v>17</v>
      </c>
      <c r="D49" s="234" t="s">
        <v>797</v>
      </c>
      <c r="E49" s="234" t="s">
        <v>832</v>
      </c>
      <c r="F49" s="234" t="s">
        <v>1533</v>
      </c>
      <c r="G49" s="234" t="s">
        <v>834</v>
      </c>
      <c r="H49" s="234" t="s">
        <v>1534</v>
      </c>
      <c r="I49" s="234" t="s">
        <v>836</v>
      </c>
      <c r="J49" s="234" t="s">
        <v>837</v>
      </c>
      <c r="K49" s="234" t="s">
        <v>795</v>
      </c>
      <c r="Q49" s="338"/>
      <c r="R49" s="338"/>
      <c r="S49" s="338"/>
      <c r="T49" s="338"/>
      <c r="U49" s="338"/>
      <c r="V49" s="338"/>
    </row>
    <row r="50" spans="1:22" ht="15" customHeight="1">
      <c r="A50" s="235" t="s">
        <v>135</v>
      </c>
      <c r="B50" s="234" t="s">
        <v>812</v>
      </c>
      <c r="C50" s="310">
        <v>18</v>
      </c>
      <c r="D50" s="234" t="s">
        <v>797</v>
      </c>
      <c r="E50" s="234" t="s">
        <v>800</v>
      </c>
      <c r="F50" s="234" t="s">
        <v>801</v>
      </c>
      <c r="G50" s="234" t="s">
        <v>802</v>
      </c>
      <c r="H50" s="234" t="s">
        <v>803</v>
      </c>
      <c r="I50" s="234" t="s">
        <v>804</v>
      </c>
      <c r="J50" s="234" t="s">
        <v>805</v>
      </c>
      <c r="K50" s="234" t="s">
        <v>806</v>
      </c>
      <c r="Q50" s="338"/>
      <c r="R50" s="338"/>
      <c r="S50" s="338"/>
      <c r="T50" s="338"/>
      <c r="U50" s="338"/>
      <c r="V50" s="338"/>
    </row>
    <row r="51" spans="1:22" ht="15" customHeight="1">
      <c r="A51" s="235" t="s">
        <v>135</v>
      </c>
      <c r="B51" s="234" t="s">
        <v>830</v>
      </c>
      <c r="C51" s="310">
        <v>19</v>
      </c>
      <c r="D51" s="234" t="s">
        <v>797</v>
      </c>
      <c r="E51" s="234" t="s">
        <v>800</v>
      </c>
      <c r="F51" s="234" t="s">
        <v>801</v>
      </c>
      <c r="G51" s="234" t="s">
        <v>802</v>
      </c>
      <c r="H51" s="234" t="s">
        <v>803</v>
      </c>
      <c r="I51" s="234" t="s">
        <v>804</v>
      </c>
      <c r="J51" s="234" t="s">
        <v>805</v>
      </c>
      <c r="K51" s="234" t="s">
        <v>806</v>
      </c>
      <c r="Q51" s="338"/>
      <c r="R51" s="338"/>
      <c r="S51" s="338"/>
      <c r="T51" s="338"/>
      <c r="U51" s="338"/>
      <c r="V51" s="338"/>
    </row>
    <row r="52" spans="1:22" ht="15" customHeight="1">
      <c r="A52" s="235" t="s">
        <v>135</v>
      </c>
      <c r="B52" s="234" t="s">
        <v>796</v>
      </c>
      <c r="C52" s="310">
        <v>20</v>
      </c>
      <c r="D52" s="234" t="s">
        <v>797</v>
      </c>
      <c r="E52" s="234" t="s">
        <v>800</v>
      </c>
      <c r="F52" s="234" t="s">
        <v>801</v>
      </c>
      <c r="G52" s="234" t="s">
        <v>802</v>
      </c>
      <c r="H52" s="234" t="s">
        <v>803</v>
      </c>
      <c r="I52" s="234" t="s">
        <v>804</v>
      </c>
      <c r="J52" s="234" t="s">
        <v>805</v>
      </c>
      <c r="K52" s="234" t="s">
        <v>806</v>
      </c>
      <c r="Q52" s="338"/>
      <c r="R52" s="338"/>
      <c r="S52" s="338"/>
      <c r="T52" s="338"/>
      <c r="U52" s="338"/>
      <c r="V52" s="338"/>
    </row>
    <row r="53" spans="1:22" ht="15" customHeight="1">
      <c r="A53" s="235" t="s">
        <v>135</v>
      </c>
      <c r="B53" s="234" t="s">
        <v>810</v>
      </c>
      <c r="C53" s="310">
        <v>21</v>
      </c>
      <c r="D53" s="234" t="s">
        <v>797</v>
      </c>
      <c r="E53" s="234" t="s">
        <v>800</v>
      </c>
      <c r="F53" s="234" t="s">
        <v>801</v>
      </c>
      <c r="G53" s="234" t="s">
        <v>802</v>
      </c>
      <c r="H53" s="234" t="s">
        <v>803</v>
      </c>
      <c r="I53" s="234" t="s">
        <v>804</v>
      </c>
      <c r="J53" s="234" t="s">
        <v>805</v>
      </c>
      <c r="K53" s="234" t="s">
        <v>806</v>
      </c>
      <c r="Q53" s="338"/>
      <c r="R53" s="338"/>
      <c r="S53" s="338"/>
      <c r="T53" s="338"/>
      <c r="U53" s="338"/>
      <c r="V53" s="338"/>
    </row>
    <row r="54" spans="1:22" ht="15" customHeight="1">
      <c r="A54" s="235" t="s">
        <v>135</v>
      </c>
      <c r="B54" s="234" t="s">
        <v>1535</v>
      </c>
      <c r="C54" s="310">
        <v>22</v>
      </c>
      <c r="D54" s="234" t="s">
        <v>797</v>
      </c>
      <c r="E54" s="234" t="s">
        <v>800</v>
      </c>
      <c r="F54" s="234" t="s">
        <v>801</v>
      </c>
      <c r="G54" s="234" t="s">
        <v>802</v>
      </c>
      <c r="H54" s="234" t="s">
        <v>803</v>
      </c>
      <c r="I54" s="234" t="s">
        <v>804</v>
      </c>
      <c r="J54" s="234" t="s">
        <v>805</v>
      </c>
      <c r="K54" s="234" t="s">
        <v>806</v>
      </c>
      <c r="Q54" s="338"/>
      <c r="R54" s="338"/>
      <c r="S54" s="338"/>
      <c r="T54" s="338"/>
      <c r="U54" s="338"/>
      <c r="V54" s="338"/>
    </row>
    <row r="55" spans="1:22" ht="15" customHeight="1">
      <c r="A55" s="235" t="s">
        <v>135</v>
      </c>
      <c r="B55" s="234" t="s">
        <v>1536</v>
      </c>
      <c r="C55" s="310">
        <v>23</v>
      </c>
      <c r="D55" s="234" t="s">
        <v>797</v>
      </c>
      <c r="E55" s="234" t="s">
        <v>800</v>
      </c>
      <c r="F55" s="234" t="s">
        <v>801</v>
      </c>
      <c r="G55" s="234" t="s">
        <v>802</v>
      </c>
      <c r="H55" s="234" t="s">
        <v>803</v>
      </c>
      <c r="I55" s="234" t="s">
        <v>804</v>
      </c>
      <c r="J55" s="234" t="s">
        <v>805</v>
      </c>
      <c r="K55" s="234" t="s">
        <v>806</v>
      </c>
      <c r="Q55" s="338"/>
      <c r="R55" s="338"/>
      <c r="S55" s="338"/>
      <c r="T55" s="338"/>
      <c r="U55" s="338"/>
      <c r="V55" s="338"/>
    </row>
    <row r="56" spans="1:22" ht="15" customHeight="1">
      <c r="A56" s="234" t="s">
        <v>795</v>
      </c>
      <c r="B56" s="234" t="s">
        <v>795</v>
      </c>
      <c r="C56" s="310" t="s">
        <v>795</v>
      </c>
      <c r="D56" s="234" t="s">
        <v>795</v>
      </c>
      <c r="E56" s="234" t="s">
        <v>795</v>
      </c>
      <c r="F56" s="234" t="s">
        <v>795</v>
      </c>
      <c r="G56" s="234" t="s">
        <v>795</v>
      </c>
      <c r="H56" s="234" t="s">
        <v>795</v>
      </c>
      <c r="I56" s="234" t="s">
        <v>795</v>
      </c>
      <c r="J56" s="234" t="s">
        <v>795</v>
      </c>
      <c r="K56" s="234" t="s">
        <v>795</v>
      </c>
      <c r="Q56" s="338"/>
      <c r="R56" s="338"/>
      <c r="S56" s="338"/>
      <c r="T56" s="338"/>
      <c r="U56" s="338"/>
      <c r="V56" s="338"/>
    </row>
    <row r="57" spans="1:22" ht="15" customHeight="1">
      <c r="Q57" s="338"/>
      <c r="R57" s="338"/>
      <c r="S57" s="338"/>
      <c r="T57" s="338"/>
      <c r="U57" s="338"/>
      <c r="V57" s="338"/>
    </row>
    <row r="58" spans="1:22" ht="15" customHeight="1">
      <c r="Q58" s="338"/>
      <c r="R58" s="338"/>
      <c r="S58" s="338"/>
      <c r="T58" s="338"/>
      <c r="U58" s="338"/>
      <c r="V58" s="338"/>
    </row>
    <row r="59" spans="1:22" ht="15" customHeight="1">
      <c r="Q59" s="338"/>
      <c r="R59" s="338"/>
      <c r="S59" s="338"/>
      <c r="T59" s="338"/>
      <c r="U59" s="338"/>
      <c r="V59" s="338"/>
    </row>
    <row r="60" spans="1:22" ht="15" customHeight="1">
      <c r="Q60" s="338"/>
      <c r="R60" s="338"/>
      <c r="S60" s="338"/>
      <c r="T60" s="338"/>
      <c r="U60" s="338"/>
      <c r="V60" s="338"/>
    </row>
    <row r="61" spans="1:22" ht="15" customHeight="1">
      <c r="Q61" s="338"/>
      <c r="R61" s="338"/>
      <c r="S61" s="338"/>
      <c r="T61" s="338"/>
      <c r="U61" s="338"/>
      <c r="V61" s="338"/>
    </row>
    <row r="62" spans="1:22" ht="15" customHeight="1">
      <c r="Q62" s="338"/>
      <c r="R62" s="338"/>
      <c r="S62" s="338"/>
      <c r="T62" s="338"/>
      <c r="U62" s="338"/>
      <c r="V62" s="338"/>
    </row>
    <row r="63" spans="1:22" ht="15" customHeight="1">
      <c r="Q63" s="338"/>
      <c r="R63" s="338"/>
      <c r="S63" s="338"/>
      <c r="T63" s="338"/>
      <c r="U63" s="338"/>
      <c r="V63" s="338"/>
    </row>
    <row r="64" spans="1:22" ht="15" customHeight="1">
      <c r="Q64" s="338"/>
      <c r="R64" s="338"/>
      <c r="S64" s="338"/>
      <c r="T64" s="338"/>
      <c r="U64" s="338"/>
      <c r="V64" s="338"/>
    </row>
    <row r="65" spans="17:22" ht="15" customHeight="1">
      <c r="Q65" s="338"/>
      <c r="R65" s="338"/>
      <c r="S65" s="338"/>
      <c r="T65" s="338"/>
      <c r="U65" s="338"/>
      <c r="V65" s="338"/>
    </row>
    <row r="66" spans="17:22" ht="15" customHeight="1">
      <c r="Q66" s="338"/>
      <c r="R66" s="338"/>
      <c r="S66" s="338"/>
      <c r="T66" s="338"/>
      <c r="U66" s="338"/>
      <c r="V66" s="338"/>
    </row>
    <row r="67" spans="17:22" ht="15" customHeight="1">
      <c r="Q67" s="338"/>
      <c r="R67" s="338"/>
      <c r="S67" s="338"/>
      <c r="T67" s="338"/>
      <c r="U67" s="338"/>
      <c r="V67" s="338"/>
    </row>
  </sheetData>
  <autoFilter ref="Q1:V67" xr:uid="{28D81047-9B23-4FEA-A381-33A57635D591}">
    <sortState xmlns:xlrd2="http://schemas.microsoft.com/office/spreadsheetml/2017/richdata2" ref="Q2:V67">
      <sortCondition ref="Q1:Q67"/>
    </sortState>
  </autoFilter>
  <phoneticPr fontId="20"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48EC-CEA0-4A21-A93C-78997CDEF118}">
  <sheetPr codeName="Sheet2"/>
  <dimension ref="A1:X39"/>
  <sheetViews>
    <sheetView workbookViewId="0">
      <pane xSplit="4" ySplit="2" topLeftCell="E30" activePane="bottomRight" state="frozen"/>
      <selection pane="topRight" activeCell="E1" sqref="E1"/>
      <selection pane="bottomLeft" activeCell="A3" sqref="A3"/>
      <selection pane="bottomRight" activeCell="D39" sqref="D39"/>
    </sheetView>
  </sheetViews>
  <sheetFormatPr defaultRowHeight="15.75"/>
  <cols>
    <col min="1" max="2" width="7" bestFit="1" customWidth="1"/>
    <col min="3" max="3" width="10.7109375" customWidth="1"/>
    <col min="4" max="4" width="11.5703125" customWidth="1"/>
    <col min="5" max="5" width="20" bestFit="1" customWidth="1"/>
    <col min="6" max="6" width="20" customWidth="1"/>
    <col min="7" max="7" width="9.7109375" customWidth="1"/>
    <col min="8" max="8" width="14.28515625" style="217" customWidth="1"/>
    <col min="9" max="9" width="12.140625" bestFit="1" customWidth="1"/>
    <col min="10" max="10" width="48.85546875" hidden="1" customWidth="1"/>
    <col min="11" max="12" width="19" hidden="1" customWidth="1"/>
    <col min="13" max="13" width="7" bestFit="1" customWidth="1"/>
    <col min="14" max="14" width="9.28515625" bestFit="1" customWidth="1"/>
    <col min="15" max="15" width="8.7109375" bestFit="1" customWidth="1"/>
    <col min="16" max="16" width="5" bestFit="1" customWidth="1"/>
    <col min="17" max="17" width="8.140625" bestFit="1" customWidth="1"/>
    <col min="18" max="18" width="9.42578125" bestFit="1" customWidth="1"/>
    <col min="19" max="19" width="5.28515625" bestFit="1" customWidth="1"/>
    <col min="20" max="24" width="15.7109375" bestFit="1" customWidth="1"/>
  </cols>
  <sheetData>
    <row r="1" spans="1:24">
      <c r="O1">
        <f>SUBTOTAL(9,O3:O36)</f>
        <v>51687</v>
      </c>
    </row>
    <row r="2" spans="1:24">
      <c r="A2" s="147" t="s">
        <v>19</v>
      </c>
      <c r="B2" s="147" t="s">
        <v>122</v>
      </c>
      <c r="C2" s="185" t="s">
        <v>51</v>
      </c>
      <c r="D2" s="185" t="s">
        <v>201</v>
      </c>
      <c r="E2" s="144" t="s">
        <v>201</v>
      </c>
      <c r="F2" s="144"/>
      <c r="G2" s="144" t="s">
        <v>210</v>
      </c>
      <c r="H2" s="218" t="s">
        <v>214</v>
      </c>
      <c r="I2" s="144" t="s">
        <v>7</v>
      </c>
      <c r="J2" s="144" t="s">
        <v>217</v>
      </c>
      <c r="K2" s="144"/>
      <c r="L2" s="144"/>
      <c r="M2" s="147" t="s">
        <v>123</v>
      </c>
      <c r="N2" s="147" t="s">
        <v>124</v>
      </c>
      <c r="O2" s="147" t="s">
        <v>125</v>
      </c>
      <c r="P2" s="147" t="s">
        <v>126</v>
      </c>
      <c r="Q2" s="147" t="s">
        <v>127</v>
      </c>
      <c r="R2" s="147" t="s">
        <v>128</v>
      </c>
      <c r="S2" s="147" t="s">
        <v>129</v>
      </c>
      <c r="T2" s="147" t="s">
        <v>130</v>
      </c>
      <c r="U2" s="147" t="s">
        <v>131</v>
      </c>
      <c r="V2" s="147" t="s">
        <v>132</v>
      </c>
      <c r="W2" s="147" t="s">
        <v>133</v>
      </c>
      <c r="X2" s="147" t="s">
        <v>134</v>
      </c>
    </row>
    <row r="3" spans="1:24" ht="18.75">
      <c r="A3" s="148" t="s">
        <v>135</v>
      </c>
      <c r="B3" s="148" t="s">
        <v>136</v>
      </c>
      <c r="C3" s="183" t="s">
        <v>121</v>
      </c>
      <c r="D3" s="183" t="str">
        <f t="shared" ref="D3:D36" si="0">IF(E3="SALE",CONCATENATE(G3,"SU"),IF(E3="Purchase",CONCATENATE(G3,"PU"),IF(E3="Purchase Return",CONCATENATE(G3,"PR"),IF(E3="Purchase Challan IN",CONCATENATE(G3,"FR"),IF(E3="Purchase Challan OUT",CONCATENATE(G3,"FI"),IF(E3="Sale Challan IN",CONCATENATE(G3,"FR"),IF(E3="Sale Challan OUT",CONCATENATE(G3,"FI"),IF(E3="Sale Return",CONCATENATE(G3,"SR"),""))))))))</f>
        <v>0100PU</v>
      </c>
      <c r="E3" s="145" t="str">
        <f>VLOOKUP(C3,RefCodeQuery!$C$1:$D$56,2,FALSE)</f>
        <v>Purchase</v>
      </c>
      <c r="F3" s="145" t="str">
        <f t="shared" ref="F3:F36" si="1">IF(LEFT(D3,4)="0100","Purchase",IF(LEFT(D3,4)="0110","Purchase",IF(LEFT(D3,4)="0101","Purchase",IF(LEFT(D3,4)="0111","Purchase",IF(LEFT(D3,4)="0200","Purchase Return",IF(LEFT(D3,4)="0210","Purchase Return",IF(LEFT(D3,4)="0201","Purchase Return",IF(LEFT(D3,4)="0211","Purchase Return",IF(LEFT(D3,4)="0510","Pur Challan IN",IF(LEFT(D3,4)="0511","Pur Challan IN",IF(LEFT(D3,4)="0610","Pur Challan Out",IF(LEFT(D3,4)="0611","Pur Challan Out",IF(LEFT(D3,4)="0300","Sales Return",IF(LEFT(D3,4)="0310","Sales Return",IF(LEFT(D3,4)="0301","Sales Return",IF(LEFT(D3,4)="0311","Sales Return",IF(LEFT(D3,4)="0410","Sales",IF(LEFT(D3,4)="0411","Sales",IF(LEFT(D3,4)="0710","Sales Challan IN",IF(LEFT(D3,4)="0711","Sales Challan IN",IF(LEFT(D3,4)="0810","Sales Challan Out",IF(LEFT(D3,4)="0811","Sales Challan Out",""))))))))))))))))))))))</f>
        <v>Purchase</v>
      </c>
      <c r="G3" s="183" t="str">
        <f t="shared" ref="G3:G36" si="2">LEFT(C3,4)</f>
        <v>0100</v>
      </c>
      <c r="H3" s="219" t="s">
        <v>62</v>
      </c>
      <c r="I3" s="145" t="str">
        <f t="shared" ref="I3:I36" si="3">RIGHT(G3,2)</f>
        <v>00</v>
      </c>
      <c r="J3" s="145"/>
      <c r="K3" s="145" t="s">
        <v>218</v>
      </c>
      <c r="L3" s="145"/>
      <c r="M3" s="148" t="s">
        <v>137</v>
      </c>
      <c r="N3" s="148" t="s">
        <v>138</v>
      </c>
      <c r="O3" s="149">
        <v>2000</v>
      </c>
      <c r="P3" s="149">
        <v>235</v>
      </c>
      <c r="Q3" s="149">
        <v>470000</v>
      </c>
      <c r="R3" s="148" t="s">
        <v>139</v>
      </c>
      <c r="S3" s="149">
        <v>1</v>
      </c>
      <c r="T3" s="148" t="s">
        <v>140</v>
      </c>
      <c r="U3" s="148" t="s">
        <v>140</v>
      </c>
      <c r="V3" s="148" t="s">
        <v>140</v>
      </c>
      <c r="W3" s="148" t="s">
        <v>140</v>
      </c>
      <c r="X3" s="148" t="s">
        <v>140</v>
      </c>
    </row>
    <row r="4" spans="1:24" ht="18.75">
      <c r="A4" s="148" t="s">
        <v>155</v>
      </c>
      <c r="B4" s="148" t="s">
        <v>156</v>
      </c>
      <c r="C4" s="183" t="s">
        <v>157</v>
      </c>
      <c r="D4" s="183" t="str">
        <f t="shared" si="0"/>
        <v>0101PU</v>
      </c>
      <c r="E4" s="145" t="str">
        <f>VLOOKUP(C4,RefCodeQuery!$C$1:$D$56,2,FALSE)</f>
        <v>Purchase</v>
      </c>
      <c r="F4" s="145" t="str">
        <f t="shared" si="1"/>
        <v>Purchase</v>
      </c>
      <c r="G4" s="183" t="str">
        <f t="shared" si="2"/>
        <v>0101</v>
      </c>
      <c r="H4" s="223" t="s">
        <v>62</v>
      </c>
      <c r="I4" s="145" t="str">
        <f t="shared" si="3"/>
        <v>01</v>
      </c>
      <c r="J4" s="145"/>
      <c r="K4" s="145"/>
      <c r="L4" s="145"/>
      <c r="M4" s="148" t="s">
        <v>137</v>
      </c>
      <c r="N4" s="148" t="s">
        <v>138</v>
      </c>
      <c r="O4" s="149">
        <v>2250</v>
      </c>
      <c r="P4" s="149">
        <v>235</v>
      </c>
      <c r="Q4" s="149">
        <v>528750</v>
      </c>
      <c r="R4" s="148" t="s">
        <v>139</v>
      </c>
      <c r="S4" s="149">
        <v>1</v>
      </c>
      <c r="T4" s="148" t="s">
        <v>140</v>
      </c>
      <c r="U4" s="148" t="s">
        <v>140</v>
      </c>
      <c r="V4" s="148" t="s">
        <v>140</v>
      </c>
      <c r="W4" s="148" t="s">
        <v>140</v>
      </c>
      <c r="X4" s="148" t="s">
        <v>140</v>
      </c>
    </row>
    <row r="5" spans="1:24" s="153" customFormat="1" ht="18.75">
      <c r="A5" s="148" t="s">
        <v>147</v>
      </c>
      <c r="B5" s="148" t="s">
        <v>145</v>
      </c>
      <c r="C5" s="183" t="s">
        <v>148</v>
      </c>
      <c r="D5" s="183" t="str">
        <f t="shared" si="0"/>
        <v>0110PU</v>
      </c>
      <c r="E5" s="145" t="str">
        <f>VLOOKUP(C5,RefCodeQuery!$C$1:$D$56,2,FALSE)</f>
        <v>Purchase</v>
      </c>
      <c r="F5" s="145" t="str">
        <f t="shared" si="1"/>
        <v>Purchase</v>
      </c>
      <c r="G5" s="183" t="str">
        <f t="shared" si="2"/>
        <v>0110</v>
      </c>
      <c r="H5" s="219" t="s">
        <v>62</v>
      </c>
      <c r="I5" s="145" t="str">
        <f t="shared" si="3"/>
        <v>10</v>
      </c>
      <c r="J5" s="145"/>
      <c r="K5" s="145"/>
      <c r="L5" s="145"/>
      <c r="M5" s="148" t="s">
        <v>137</v>
      </c>
      <c r="N5" s="148" t="s">
        <v>138</v>
      </c>
      <c r="O5" s="149">
        <v>2250</v>
      </c>
      <c r="P5" s="149">
        <v>235</v>
      </c>
      <c r="Q5" s="149">
        <v>528750</v>
      </c>
      <c r="R5" s="148" t="s">
        <v>139</v>
      </c>
      <c r="S5" s="149">
        <v>1</v>
      </c>
      <c r="T5" s="148" t="s">
        <v>140</v>
      </c>
      <c r="U5" s="148" t="s">
        <v>140</v>
      </c>
      <c r="V5" s="148" t="s">
        <v>140</v>
      </c>
      <c r="W5" s="148" t="s">
        <v>140</v>
      </c>
      <c r="X5" s="148" t="s">
        <v>140</v>
      </c>
    </row>
    <row r="6" spans="1:24" s="153" customFormat="1" ht="18.75">
      <c r="A6" s="189" t="s">
        <v>164</v>
      </c>
      <c r="B6" s="189" t="s">
        <v>156</v>
      </c>
      <c r="C6" s="190" t="s">
        <v>165</v>
      </c>
      <c r="D6" s="190" t="str">
        <f t="shared" si="0"/>
        <v>0111PU</v>
      </c>
      <c r="E6" s="187" t="str">
        <f>VLOOKUP(C6,RefCodeQuery!$C$1:$D$56,2,FALSE)</f>
        <v>Purchase</v>
      </c>
      <c r="F6" s="187" t="str">
        <f t="shared" si="1"/>
        <v>Purchase</v>
      </c>
      <c r="G6" s="190" t="str">
        <f t="shared" si="2"/>
        <v>0111</v>
      </c>
      <c r="H6" s="225"/>
      <c r="I6" s="187" t="str">
        <f t="shared" si="3"/>
        <v>11</v>
      </c>
      <c r="J6" s="145"/>
      <c r="K6" s="145"/>
      <c r="L6" s="145"/>
      <c r="M6" s="189" t="s">
        <v>137</v>
      </c>
      <c r="N6" s="189" t="s">
        <v>138</v>
      </c>
      <c r="O6" s="193">
        <v>400</v>
      </c>
      <c r="P6" s="193">
        <v>235</v>
      </c>
      <c r="Q6" s="193">
        <v>94000</v>
      </c>
      <c r="R6" s="189" t="s">
        <v>139</v>
      </c>
      <c r="S6" s="193">
        <v>1</v>
      </c>
      <c r="T6" s="148" t="s">
        <v>140</v>
      </c>
      <c r="U6" s="148" t="s">
        <v>140</v>
      </c>
      <c r="V6" s="148" t="s">
        <v>140</v>
      </c>
      <c r="W6" s="148" t="s">
        <v>140</v>
      </c>
      <c r="X6" s="148" t="s">
        <v>140</v>
      </c>
    </row>
    <row r="7" spans="1:24" ht="18.75">
      <c r="A7" s="148" t="s">
        <v>141</v>
      </c>
      <c r="B7" s="148" t="s">
        <v>136</v>
      </c>
      <c r="C7" s="183" t="s">
        <v>142</v>
      </c>
      <c r="D7" s="183" t="str">
        <f t="shared" si="0"/>
        <v>0200PR</v>
      </c>
      <c r="E7" s="145" t="str">
        <f>VLOOKUP(C7,RefCodeQuery!$C$1:$D$56,2,FALSE)</f>
        <v>Purchase Return</v>
      </c>
      <c r="F7" s="145" t="str">
        <f t="shared" si="1"/>
        <v>Purchase Return</v>
      </c>
      <c r="G7" s="183" t="str">
        <f t="shared" si="2"/>
        <v>0200</v>
      </c>
      <c r="H7" s="219" t="s">
        <v>215</v>
      </c>
      <c r="I7" s="145" t="str">
        <f t="shared" si="3"/>
        <v>00</v>
      </c>
      <c r="J7" s="145"/>
      <c r="K7" s="145"/>
      <c r="L7" s="145"/>
      <c r="M7" s="148" t="s">
        <v>137</v>
      </c>
      <c r="N7" s="148" t="s">
        <v>138</v>
      </c>
      <c r="O7" s="149">
        <v>2250</v>
      </c>
      <c r="P7" s="149">
        <v>235</v>
      </c>
      <c r="Q7" s="149">
        <v>528750</v>
      </c>
      <c r="R7" s="148" t="s">
        <v>139</v>
      </c>
      <c r="S7" s="149">
        <v>1</v>
      </c>
      <c r="T7" s="148" t="s">
        <v>140</v>
      </c>
      <c r="U7" s="148" t="s">
        <v>140</v>
      </c>
      <c r="V7" s="148" t="s">
        <v>140</v>
      </c>
      <c r="W7" s="148" t="s">
        <v>140</v>
      </c>
      <c r="X7" s="148" t="s">
        <v>140</v>
      </c>
    </row>
    <row r="8" spans="1:24" ht="18.75">
      <c r="A8" s="148" t="s">
        <v>158</v>
      </c>
      <c r="B8" s="148" t="s">
        <v>156</v>
      </c>
      <c r="C8" s="183" t="s">
        <v>159</v>
      </c>
      <c r="D8" s="183" t="str">
        <f t="shared" si="0"/>
        <v>0201PR</v>
      </c>
      <c r="E8" s="145" t="str">
        <f>VLOOKUP(C8,RefCodeQuery!$C$1:$D$56,2,FALSE)</f>
        <v>Purchase Return</v>
      </c>
      <c r="F8" s="145" t="str">
        <f t="shared" si="1"/>
        <v>Purchase Return</v>
      </c>
      <c r="G8" s="183" t="str">
        <f t="shared" si="2"/>
        <v>0201</v>
      </c>
      <c r="H8" s="223" t="s">
        <v>215</v>
      </c>
      <c r="I8" s="145" t="str">
        <f t="shared" si="3"/>
        <v>01</v>
      </c>
      <c r="J8" s="145"/>
      <c r="K8" s="145"/>
      <c r="L8" s="145"/>
      <c r="M8" s="148" t="s">
        <v>137</v>
      </c>
      <c r="N8" s="148" t="s">
        <v>138</v>
      </c>
      <c r="O8" s="149">
        <v>2300</v>
      </c>
      <c r="P8" s="149">
        <v>235</v>
      </c>
      <c r="Q8" s="149">
        <v>540500</v>
      </c>
      <c r="R8" s="148" t="s">
        <v>139</v>
      </c>
      <c r="S8" s="149">
        <v>1</v>
      </c>
      <c r="T8" s="148" t="s">
        <v>140</v>
      </c>
      <c r="U8" s="148" t="s">
        <v>140</v>
      </c>
      <c r="V8" s="148" t="s">
        <v>140</v>
      </c>
      <c r="W8" s="148" t="s">
        <v>140</v>
      </c>
      <c r="X8" s="148" t="s">
        <v>140</v>
      </c>
    </row>
    <row r="9" spans="1:24" s="157" customFormat="1" ht="18.75">
      <c r="A9" s="148" t="s">
        <v>149</v>
      </c>
      <c r="B9" s="148" t="s">
        <v>145</v>
      </c>
      <c r="C9" s="183" t="s">
        <v>150</v>
      </c>
      <c r="D9" s="183" t="str">
        <f t="shared" si="0"/>
        <v>0210PR</v>
      </c>
      <c r="E9" s="145" t="str">
        <f>VLOOKUP(C9,RefCodeQuery!$C$1:$D$56,2,FALSE)</f>
        <v>Purchase Return</v>
      </c>
      <c r="F9" s="145" t="str">
        <f t="shared" si="1"/>
        <v>Purchase Return</v>
      </c>
      <c r="G9" s="183" t="str">
        <f t="shared" si="2"/>
        <v>0210</v>
      </c>
      <c r="H9" s="219" t="s">
        <v>215</v>
      </c>
      <c r="I9" s="145" t="str">
        <f t="shared" si="3"/>
        <v>10</v>
      </c>
      <c r="J9" s="145"/>
      <c r="K9" s="145"/>
      <c r="L9" s="145"/>
      <c r="M9" s="148" t="s">
        <v>137</v>
      </c>
      <c r="N9" s="148" t="s">
        <v>138</v>
      </c>
      <c r="O9" s="149">
        <v>2050</v>
      </c>
      <c r="P9" s="149">
        <v>235</v>
      </c>
      <c r="Q9" s="149">
        <v>481750</v>
      </c>
      <c r="R9" s="148" t="s">
        <v>139</v>
      </c>
      <c r="S9" s="149">
        <v>1</v>
      </c>
      <c r="T9" s="148" t="s">
        <v>140</v>
      </c>
      <c r="U9" s="148" t="s">
        <v>140</v>
      </c>
      <c r="V9" s="148" t="s">
        <v>140</v>
      </c>
      <c r="W9" s="148" t="s">
        <v>140</v>
      </c>
      <c r="X9" s="148" t="s">
        <v>140</v>
      </c>
    </row>
    <row r="10" spans="1:24" s="165" customFormat="1" ht="18.75">
      <c r="A10" s="189" t="s">
        <v>136</v>
      </c>
      <c r="B10" s="189" t="s">
        <v>156</v>
      </c>
      <c r="C10" s="190" t="s">
        <v>166</v>
      </c>
      <c r="D10" s="190" t="str">
        <f t="shared" si="0"/>
        <v>0211PR</v>
      </c>
      <c r="E10" s="187" t="str">
        <f>VLOOKUP(C10,RefCodeQuery!$C$1:$D$56,2,FALSE)</f>
        <v>Purchase Return</v>
      </c>
      <c r="F10" s="187" t="str">
        <f t="shared" si="1"/>
        <v>Purchase Return</v>
      </c>
      <c r="G10" s="190" t="str">
        <f t="shared" si="2"/>
        <v>0211</v>
      </c>
      <c r="H10" s="225" t="s">
        <v>215</v>
      </c>
      <c r="I10" s="187" t="str">
        <f t="shared" si="3"/>
        <v>11</v>
      </c>
      <c r="J10" s="145"/>
      <c r="K10" s="145"/>
      <c r="L10" s="145"/>
      <c r="M10" s="189" t="s">
        <v>137</v>
      </c>
      <c r="N10" s="189" t="s">
        <v>138</v>
      </c>
      <c r="O10" s="193">
        <v>512</v>
      </c>
      <c r="P10" s="193">
        <v>235</v>
      </c>
      <c r="Q10" s="193">
        <v>120320</v>
      </c>
      <c r="R10" s="189" t="s">
        <v>139</v>
      </c>
      <c r="S10" s="193">
        <v>1</v>
      </c>
      <c r="T10" s="148" t="s">
        <v>140</v>
      </c>
      <c r="U10" s="148" t="s">
        <v>140</v>
      </c>
      <c r="V10" s="148" t="s">
        <v>140</v>
      </c>
      <c r="W10" s="148" t="s">
        <v>140</v>
      </c>
      <c r="X10" s="148" t="s">
        <v>140</v>
      </c>
    </row>
    <row r="11" spans="1:24" ht="18.75">
      <c r="A11" s="148" t="s">
        <v>172</v>
      </c>
      <c r="B11" s="148" t="s">
        <v>168</v>
      </c>
      <c r="C11" s="183" t="s">
        <v>173</v>
      </c>
      <c r="D11" s="183" t="str">
        <f t="shared" si="0"/>
        <v>0300SR</v>
      </c>
      <c r="E11" s="145" t="str">
        <f>VLOOKUP(C11,RefCodeQuery!$C$1:$D$56,2,FALSE)</f>
        <v>Sale Return</v>
      </c>
      <c r="F11" s="145" t="str">
        <f t="shared" si="1"/>
        <v>Sales Return</v>
      </c>
      <c r="G11" s="183" t="str">
        <f t="shared" si="2"/>
        <v>0300</v>
      </c>
      <c r="H11" s="227" t="s">
        <v>62</v>
      </c>
      <c r="I11" s="145" t="str">
        <f t="shared" si="3"/>
        <v>00</v>
      </c>
      <c r="J11" s="145"/>
      <c r="K11" s="145"/>
      <c r="L11" s="145"/>
      <c r="M11" s="148" t="s">
        <v>137</v>
      </c>
      <c r="N11" s="148" t="s">
        <v>138</v>
      </c>
      <c r="O11" s="149">
        <v>1380</v>
      </c>
      <c r="P11" s="149">
        <v>235</v>
      </c>
      <c r="Q11" s="149">
        <v>324300</v>
      </c>
      <c r="R11" s="148" t="s">
        <v>139</v>
      </c>
      <c r="S11" s="149">
        <v>1</v>
      </c>
      <c r="T11" s="148" t="s">
        <v>140</v>
      </c>
      <c r="U11" s="148" t="s">
        <v>140</v>
      </c>
      <c r="V11" s="148" t="s">
        <v>140</v>
      </c>
      <c r="W11" s="148" t="s">
        <v>140</v>
      </c>
      <c r="X11" s="148" t="s">
        <v>140</v>
      </c>
    </row>
    <row r="12" spans="1:24" ht="18.75">
      <c r="A12" s="148" t="s">
        <v>185</v>
      </c>
      <c r="B12" s="148" t="s">
        <v>182</v>
      </c>
      <c r="C12" s="183" t="s">
        <v>186</v>
      </c>
      <c r="D12" s="183" t="str">
        <f t="shared" si="0"/>
        <v>0301SR</v>
      </c>
      <c r="E12" s="145" t="str">
        <f>VLOOKUP(C12,RefCodeQuery!$C$1:$D$56,2,FALSE)</f>
        <v>Sale Return</v>
      </c>
      <c r="F12" s="145" t="str">
        <f t="shared" si="1"/>
        <v>Sales Return</v>
      </c>
      <c r="G12" s="183" t="str">
        <f t="shared" si="2"/>
        <v>0301</v>
      </c>
      <c r="H12" s="224" t="s">
        <v>62</v>
      </c>
      <c r="I12" s="145" t="str">
        <f t="shared" si="3"/>
        <v>01</v>
      </c>
      <c r="J12" s="145"/>
      <c r="K12" s="145"/>
      <c r="L12" s="145"/>
      <c r="M12" s="148" t="s">
        <v>137</v>
      </c>
      <c r="N12" s="148" t="s">
        <v>138</v>
      </c>
      <c r="O12" s="149">
        <v>1500</v>
      </c>
      <c r="P12" s="149">
        <v>235</v>
      </c>
      <c r="Q12" s="149">
        <v>352500</v>
      </c>
      <c r="R12" s="148" t="s">
        <v>139</v>
      </c>
      <c r="S12" s="149">
        <v>1</v>
      </c>
      <c r="T12" s="148" t="s">
        <v>140</v>
      </c>
      <c r="U12" s="148" t="s">
        <v>140</v>
      </c>
      <c r="V12" s="148" t="s">
        <v>140</v>
      </c>
      <c r="W12" s="148" t="s">
        <v>140</v>
      </c>
      <c r="X12" s="148" t="s">
        <v>140</v>
      </c>
    </row>
    <row r="13" spans="1:24" s="153" customFormat="1" ht="18.75">
      <c r="A13" s="148" t="s">
        <v>178</v>
      </c>
      <c r="B13" s="148" t="s">
        <v>168</v>
      </c>
      <c r="C13" s="183" t="s">
        <v>179</v>
      </c>
      <c r="D13" s="183" t="str">
        <f t="shared" si="0"/>
        <v>0310SR</v>
      </c>
      <c r="E13" s="145" t="str">
        <f>VLOOKUP(C13,RefCodeQuery!$C$1:$D$56,2,FALSE)</f>
        <v>Sale Return</v>
      </c>
      <c r="F13" s="145" t="str">
        <f t="shared" si="1"/>
        <v>Sales Return</v>
      </c>
      <c r="G13" s="183" t="str">
        <f t="shared" si="2"/>
        <v>0310</v>
      </c>
      <c r="H13" s="219" t="s">
        <v>62</v>
      </c>
      <c r="I13" s="145" t="str">
        <f t="shared" si="3"/>
        <v>10</v>
      </c>
      <c r="J13" s="145"/>
      <c r="K13" s="145"/>
      <c r="L13" s="145"/>
      <c r="M13" s="148" t="s">
        <v>137</v>
      </c>
      <c r="N13" s="148" t="s">
        <v>138</v>
      </c>
      <c r="O13" s="149">
        <v>690</v>
      </c>
      <c r="P13" s="149">
        <v>235</v>
      </c>
      <c r="Q13" s="149">
        <v>162150</v>
      </c>
      <c r="R13" s="148" t="s">
        <v>139</v>
      </c>
      <c r="S13" s="149">
        <v>1</v>
      </c>
      <c r="T13" s="148" t="s">
        <v>140</v>
      </c>
      <c r="U13" s="148" t="s">
        <v>140</v>
      </c>
      <c r="V13" s="148" t="s">
        <v>140</v>
      </c>
      <c r="W13" s="148" t="s">
        <v>140</v>
      </c>
      <c r="X13" s="148" t="s">
        <v>140</v>
      </c>
    </row>
    <row r="14" spans="1:24" s="153" customFormat="1" ht="18.75">
      <c r="A14" s="189" t="s">
        <v>193</v>
      </c>
      <c r="B14" s="189" t="s">
        <v>182</v>
      </c>
      <c r="C14" s="190" t="s">
        <v>194</v>
      </c>
      <c r="D14" s="190" t="str">
        <f t="shared" si="0"/>
        <v>0311SR</v>
      </c>
      <c r="E14" s="187" t="str">
        <f>VLOOKUP(C14,RefCodeQuery!$C$1:$D$56,2,FALSE)</f>
        <v>Sale Return</v>
      </c>
      <c r="F14" s="187" t="str">
        <f t="shared" si="1"/>
        <v>Sales Return</v>
      </c>
      <c r="G14" s="190" t="str">
        <f t="shared" si="2"/>
        <v>0311</v>
      </c>
      <c r="H14" s="225"/>
      <c r="I14" s="187" t="str">
        <f t="shared" si="3"/>
        <v>11</v>
      </c>
      <c r="J14" s="145"/>
      <c r="K14" s="145"/>
      <c r="L14" s="145"/>
      <c r="M14" s="189" t="s">
        <v>137</v>
      </c>
      <c r="N14" s="189" t="s">
        <v>138</v>
      </c>
      <c r="O14" s="193">
        <v>1400</v>
      </c>
      <c r="P14" s="193">
        <v>235</v>
      </c>
      <c r="Q14" s="193">
        <v>329000</v>
      </c>
      <c r="R14" s="189" t="s">
        <v>139</v>
      </c>
      <c r="S14" s="193">
        <v>1</v>
      </c>
      <c r="T14" s="148" t="s">
        <v>140</v>
      </c>
      <c r="U14" s="148" t="s">
        <v>140</v>
      </c>
      <c r="V14" s="148" t="s">
        <v>140</v>
      </c>
      <c r="W14" s="148" t="s">
        <v>140</v>
      </c>
      <c r="X14" s="148" t="s">
        <v>140</v>
      </c>
    </row>
    <row r="15" spans="1:24" ht="18.75">
      <c r="A15" s="148" t="s">
        <v>174</v>
      </c>
      <c r="B15" s="148" t="s">
        <v>168</v>
      </c>
      <c r="C15" s="183" t="s">
        <v>175</v>
      </c>
      <c r="D15" s="183" t="str">
        <f t="shared" si="0"/>
        <v>0400SU</v>
      </c>
      <c r="E15" s="145" t="str">
        <f>VLOOKUP(C15,RefCodeQuery!$C$1:$D$56,2,FALSE)</f>
        <v>Sale</v>
      </c>
      <c r="F15" s="145" t="str">
        <f t="shared" si="1"/>
        <v/>
      </c>
      <c r="G15" s="183" t="str">
        <f t="shared" si="2"/>
        <v>0400</v>
      </c>
      <c r="H15" s="227" t="s">
        <v>215</v>
      </c>
      <c r="I15" s="145" t="str">
        <f t="shared" si="3"/>
        <v>00</v>
      </c>
      <c r="J15" s="145"/>
      <c r="K15" s="145"/>
      <c r="L15" s="145"/>
      <c r="M15" s="148" t="s">
        <v>137</v>
      </c>
      <c r="N15" s="148" t="s">
        <v>138</v>
      </c>
      <c r="O15" s="149">
        <v>1380</v>
      </c>
      <c r="P15" s="149">
        <v>235</v>
      </c>
      <c r="Q15" s="149">
        <v>324300</v>
      </c>
      <c r="R15" s="148" t="s">
        <v>139</v>
      </c>
      <c r="S15" s="149">
        <v>1</v>
      </c>
      <c r="T15" s="148" t="s">
        <v>140</v>
      </c>
      <c r="U15" s="148" t="s">
        <v>140</v>
      </c>
      <c r="V15" s="148" t="s">
        <v>140</v>
      </c>
      <c r="W15" s="148" t="s">
        <v>140</v>
      </c>
      <c r="X15" s="148" t="s">
        <v>140</v>
      </c>
    </row>
    <row r="16" spans="1:24" ht="18.75">
      <c r="A16" s="148" t="s">
        <v>187</v>
      </c>
      <c r="B16" s="148" t="s">
        <v>182</v>
      </c>
      <c r="C16" s="183" t="s">
        <v>188</v>
      </c>
      <c r="D16" s="183" t="str">
        <f t="shared" si="0"/>
        <v>0401SU</v>
      </c>
      <c r="E16" s="145" t="str">
        <f>VLOOKUP(C16,RefCodeQuery!$C$1:$D$56,2,FALSE)</f>
        <v>Sale</v>
      </c>
      <c r="F16" s="145" t="str">
        <f t="shared" si="1"/>
        <v/>
      </c>
      <c r="G16" s="183" t="str">
        <f t="shared" si="2"/>
        <v>0401</v>
      </c>
      <c r="H16" s="220" t="s">
        <v>215</v>
      </c>
      <c r="I16" s="145" t="str">
        <f t="shared" si="3"/>
        <v>01</v>
      </c>
      <c r="J16" s="145"/>
      <c r="K16" s="145"/>
      <c r="L16" s="145"/>
      <c r="M16" s="148" t="s">
        <v>137</v>
      </c>
      <c r="N16" s="148" t="s">
        <v>138</v>
      </c>
      <c r="O16" s="149">
        <v>1400</v>
      </c>
      <c r="P16" s="149">
        <v>235</v>
      </c>
      <c r="Q16" s="149">
        <v>329000</v>
      </c>
      <c r="R16" s="148" t="s">
        <v>139</v>
      </c>
      <c r="S16" s="149">
        <v>1</v>
      </c>
      <c r="T16" s="148" t="s">
        <v>140</v>
      </c>
      <c r="U16" s="148" t="s">
        <v>140</v>
      </c>
      <c r="V16" s="148" t="s">
        <v>140</v>
      </c>
      <c r="W16" s="148" t="s">
        <v>140</v>
      </c>
      <c r="X16" s="148" t="s">
        <v>140</v>
      </c>
    </row>
    <row r="17" spans="1:24" s="153" customFormat="1" ht="18.75">
      <c r="A17" s="148" t="s">
        <v>168</v>
      </c>
      <c r="B17" s="148" t="s">
        <v>168</v>
      </c>
      <c r="C17" s="183" t="s">
        <v>180</v>
      </c>
      <c r="D17" s="183" t="str">
        <f t="shared" si="0"/>
        <v>0410SU</v>
      </c>
      <c r="E17" s="145" t="str">
        <f>VLOOKUP(C17,RefCodeQuery!$C$1:$D$56,2,FALSE)</f>
        <v>Sale</v>
      </c>
      <c r="F17" s="145" t="str">
        <f t="shared" si="1"/>
        <v>Sales</v>
      </c>
      <c r="G17" s="183" t="str">
        <f t="shared" si="2"/>
        <v>0410</v>
      </c>
      <c r="H17" s="219" t="s">
        <v>215</v>
      </c>
      <c r="I17" s="145" t="str">
        <f t="shared" si="3"/>
        <v>10</v>
      </c>
      <c r="J17" s="145"/>
      <c r="K17" s="145"/>
      <c r="L17" s="145"/>
      <c r="M17" s="148" t="s">
        <v>137</v>
      </c>
      <c r="N17" s="148" t="s">
        <v>138</v>
      </c>
      <c r="O17" s="149">
        <v>1150</v>
      </c>
      <c r="P17" s="149">
        <v>235</v>
      </c>
      <c r="Q17" s="149">
        <v>270250</v>
      </c>
      <c r="R17" s="148" t="s">
        <v>139</v>
      </c>
      <c r="S17" s="149">
        <v>1</v>
      </c>
      <c r="T17" s="148" t="s">
        <v>140</v>
      </c>
      <c r="U17" s="148" t="s">
        <v>140</v>
      </c>
      <c r="V17" s="148" t="s">
        <v>140</v>
      </c>
      <c r="W17" s="148" t="s">
        <v>140</v>
      </c>
      <c r="X17" s="148" t="s">
        <v>140</v>
      </c>
    </row>
    <row r="18" spans="1:24" s="153" customFormat="1" ht="18.75">
      <c r="A18" s="189" t="s">
        <v>195</v>
      </c>
      <c r="B18" s="189" t="s">
        <v>181</v>
      </c>
      <c r="C18" s="190" t="s">
        <v>196</v>
      </c>
      <c r="D18" s="190" t="str">
        <f t="shared" si="0"/>
        <v>0411SU</v>
      </c>
      <c r="E18" s="187" t="str">
        <f>VLOOKUP(C18,RefCodeQuery!$C$1:$D$56,2,FALSE)</f>
        <v>Sale</v>
      </c>
      <c r="F18" s="187" t="str">
        <f t="shared" si="1"/>
        <v>Sales</v>
      </c>
      <c r="G18" s="190" t="str">
        <f t="shared" si="2"/>
        <v>0411</v>
      </c>
      <c r="H18" s="225" t="s">
        <v>215</v>
      </c>
      <c r="I18" s="187" t="str">
        <f t="shared" si="3"/>
        <v>11</v>
      </c>
      <c r="J18" s="145"/>
      <c r="K18" s="145"/>
      <c r="L18" s="145"/>
      <c r="M18" s="189" t="s">
        <v>137</v>
      </c>
      <c r="N18" s="189" t="s">
        <v>138</v>
      </c>
      <c r="O18" s="193">
        <v>1000</v>
      </c>
      <c r="P18" s="193">
        <v>235</v>
      </c>
      <c r="Q18" s="193">
        <v>235000</v>
      </c>
      <c r="R18" s="189" t="s">
        <v>139</v>
      </c>
      <c r="S18" s="193">
        <v>1</v>
      </c>
      <c r="T18" s="148" t="s">
        <v>140</v>
      </c>
      <c r="U18" s="148" t="s">
        <v>140</v>
      </c>
      <c r="V18" s="148" t="s">
        <v>140</v>
      </c>
      <c r="W18" s="148" t="s">
        <v>140</v>
      </c>
      <c r="X18" s="148" t="s">
        <v>140</v>
      </c>
    </row>
    <row r="19" spans="1:24" ht="18.75">
      <c r="A19" s="150" t="s">
        <v>137</v>
      </c>
      <c r="B19" s="150" t="s">
        <v>136</v>
      </c>
      <c r="C19" s="183" t="s">
        <v>143</v>
      </c>
      <c r="D19" s="183" t="str">
        <f t="shared" si="0"/>
        <v>0500FR</v>
      </c>
      <c r="E19" s="151" t="str">
        <f>VLOOKUP(C19,RefCodeQuery!$C$1:$D$56,2,FALSE)</f>
        <v>Purchase Challan IN</v>
      </c>
      <c r="F19" s="151" t="str">
        <f t="shared" si="1"/>
        <v/>
      </c>
      <c r="G19" s="183" t="str">
        <f t="shared" si="2"/>
        <v>0500</v>
      </c>
      <c r="H19" s="220" t="s">
        <v>216</v>
      </c>
      <c r="I19" s="151" t="str">
        <f t="shared" si="3"/>
        <v>00</v>
      </c>
      <c r="J19" s="151"/>
      <c r="K19" s="151"/>
      <c r="L19" s="151"/>
      <c r="M19" s="150" t="s">
        <v>137</v>
      </c>
      <c r="N19" s="150" t="s">
        <v>138</v>
      </c>
      <c r="O19" s="152">
        <v>2000</v>
      </c>
      <c r="P19" s="152">
        <v>235</v>
      </c>
      <c r="Q19" s="152">
        <v>470000</v>
      </c>
      <c r="R19" s="150" t="s">
        <v>139</v>
      </c>
      <c r="S19" s="152">
        <v>1</v>
      </c>
      <c r="T19" s="150" t="s">
        <v>140</v>
      </c>
      <c r="U19" s="150" t="s">
        <v>140</v>
      </c>
      <c r="V19" s="150" t="s">
        <v>140</v>
      </c>
      <c r="W19" s="150" t="s">
        <v>140</v>
      </c>
      <c r="X19" s="150" t="s">
        <v>140</v>
      </c>
    </row>
    <row r="20" spans="1:24" ht="18.75">
      <c r="A20" s="150" t="s">
        <v>160</v>
      </c>
      <c r="B20" s="150" t="s">
        <v>156</v>
      </c>
      <c r="C20" s="184" t="s">
        <v>161</v>
      </c>
      <c r="D20" s="184" t="str">
        <f t="shared" si="0"/>
        <v>0501FR</v>
      </c>
      <c r="E20" s="151" t="str">
        <f>VLOOKUP(C20,RefCodeQuery!$C$1:$D$56,2,FALSE)</f>
        <v>Purchase Challan IN</v>
      </c>
      <c r="F20" s="151" t="str">
        <f t="shared" si="1"/>
        <v/>
      </c>
      <c r="G20" s="184" t="str">
        <f t="shared" si="2"/>
        <v>0501</v>
      </c>
      <c r="H20" s="224" t="s">
        <v>62</v>
      </c>
      <c r="I20" s="151" t="str">
        <f t="shared" si="3"/>
        <v>01</v>
      </c>
      <c r="J20" s="151"/>
      <c r="K20" s="151"/>
      <c r="L20" s="151"/>
      <c r="M20" s="150" t="s">
        <v>137</v>
      </c>
      <c r="N20" s="150" t="s">
        <v>138</v>
      </c>
      <c r="O20" s="152">
        <v>2400</v>
      </c>
      <c r="P20" s="152">
        <v>235</v>
      </c>
      <c r="Q20" s="152">
        <v>564000</v>
      </c>
      <c r="R20" s="150" t="s">
        <v>139</v>
      </c>
      <c r="S20" s="152">
        <v>1</v>
      </c>
      <c r="T20" s="150" t="s">
        <v>140</v>
      </c>
      <c r="U20" s="150" t="s">
        <v>140</v>
      </c>
      <c r="V20" s="150" t="s">
        <v>140</v>
      </c>
      <c r="W20" s="150" t="s">
        <v>140</v>
      </c>
      <c r="X20" s="150" t="s">
        <v>140</v>
      </c>
    </row>
    <row r="21" spans="1:24" s="153" customFormat="1" ht="18.75">
      <c r="A21" s="154" t="s">
        <v>151</v>
      </c>
      <c r="B21" s="154" t="s">
        <v>145</v>
      </c>
      <c r="C21" s="183" t="s">
        <v>152</v>
      </c>
      <c r="D21" s="183" t="str">
        <f t="shared" si="0"/>
        <v>0510FR</v>
      </c>
      <c r="E21" s="155" t="str">
        <f>VLOOKUP(C21,RefCodeQuery!$C$1:$D$56,2,FALSE)</f>
        <v>Purchase Challan IN</v>
      </c>
      <c r="F21" s="155" t="str">
        <f t="shared" si="1"/>
        <v>Pur Challan IN</v>
      </c>
      <c r="G21" s="183" t="str">
        <f t="shared" si="2"/>
        <v>0510</v>
      </c>
      <c r="H21" s="221" t="s">
        <v>62</v>
      </c>
      <c r="I21" s="155" t="str">
        <f t="shared" si="3"/>
        <v>10</v>
      </c>
      <c r="J21" s="155"/>
      <c r="K21" s="155"/>
      <c r="L21" s="155"/>
      <c r="M21" s="154" t="s">
        <v>137</v>
      </c>
      <c r="N21" s="154" t="s">
        <v>138</v>
      </c>
      <c r="O21" s="156">
        <v>2400</v>
      </c>
      <c r="P21" s="156">
        <v>235</v>
      </c>
      <c r="Q21" s="156">
        <v>564000</v>
      </c>
      <c r="R21" s="154" t="s">
        <v>139</v>
      </c>
      <c r="S21" s="156">
        <v>1</v>
      </c>
      <c r="T21" s="154" t="s">
        <v>140</v>
      </c>
      <c r="U21" s="154" t="s">
        <v>140</v>
      </c>
      <c r="V21" s="154" t="s">
        <v>140</v>
      </c>
      <c r="W21" s="154" t="s">
        <v>140</v>
      </c>
      <c r="X21" s="154" t="s">
        <v>140</v>
      </c>
    </row>
    <row r="22" spans="1:24" s="153" customFormat="1" ht="18.75">
      <c r="A22" s="191" t="s">
        <v>167</v>
      </c>
      <c r="B22" s="191" t="s">
        <v>168</v>
      </c>
      <c r="C22" s="192" t="s">
        <v>169</v>
      </c>
      <c r="D22" s="192" t="str">
        <f t="shared" si="0"/>
        <v>0511FR</v>
      </c>
      <c r="E22" s="188" t="str">
        <f>VLOOKUP(C22,RefCodeQuery!$C$1:$D$56,2,FALSE)</f>
        <v>Purchase Challan IN</v>
      </c>
      <c r="F22" s="188" t="str">
        <f t="shared" si="1"/>
        <v>Pur Challan IN</v>
      </c>
      <c r="G22" s="192" t="str">
        <f t="shared" si="2"/>
        <v>0511</v>
      </c>
      <c r="H22" s="226" t="s">
        <v>62</v>
      </c>
      <c r="I22" s="188" t="str">
        <f t="shared" si="3"/>
        <v>11</v>
      </c>
      <c r="J22" s="151"/>
      <c r="K22" s="151"/>
      <c r="L22" s="151"/>
      <c r="M22" s="191" t="s">
        <v>137</v>
      </c>
      <c r="N22" s="191" t="s">
        <v>138</v>
      </c>
      <c r="O22" s="194">
        <v>1380</v>
      </c>
      <c r="P22" s="194">
        <v>235</v>
      </c>
      <c r="Q22" s="194">
        <v>324300</v>
      </c>
      <c r="R22" s="191" t="s">
        <v>139</v>
      </c>
      <c r="S22" s="194">
        <v>1</v>
      </c>
      <c r="T22" s="150" t="s">
        <v>140</v>
      </c>
      <c r="U22" s="150" t="s">
        <v>140</v>
      </c>
      <c r="V22" s="150" t="s">
        <v>140</v>
      </c>
      <c r="W22" s="150" t="s">
        <v>140</v>
      </c>
      <c r="X22" s="150" t="s">
        <v>140</v>
      </c>
    </row>
    <row r="23" spans="1:24" ht="18.75">
      <c r="A23" s="150" t="s">
        <v>144</v>
      </c>
      <c r="B23" s="150" t="s">
        <v>145</v>
      </c>
      <c r="C23" s="183" t="s">
        <v>146</v>
      </c>
      <c r="D23" s="183" t="str">
        <f t="shared" si="0"/>
        <v>0600FI</v>
      </c>
      <c r="E23" s="151" t="str">
        <f>VLOOKUP(C23,RefCodeQuery!$C$1:$D$56,2,FALSE)</f>
        <v>Purchase Challan Out</v>
      </c>
      <c r="F23" s="151" t="str">
        <f t="shared" si="1"/>
        <v/>
      </c>
      <c r="G23" s="183" t="str">
        <f t="shared" si="2"/>
        <v>0600</v>
      </c>
      <c r="H23" s="220" t="s">
        <v>216</v>
      </c>
      <c r="I23" s="151" t="str">
        <f t="shared" si="3"/>
        <v>00</v>
      </c>
      <c r="J23" s="151"/>
      <c r="K23" s="151"/>
      <c r="L23" s="151"/>
      <c r="M23" s="150" t="s">
        <v>137</v>
      </c>
      <c r="N23" s="150" t="s">
        <v>138</v>
      </c>
      <c r="O23" s="152">
        <v>2505</v>
      </c>
      <c r="P23" s="152">
        <v>235</v>
      </c>
      <c r="Q23" s="152">
        <v>588675</v>
      </c>
      <c r="R23" s="150" t="s">
        <v>139</v>
      </c>
      <c r="S23" s="152">
        <v>1</v>
      </c>
      <c r="T23" s="150" t="s">
        <v>140</v>
      </c>
      <c r="U23" s="150" t="s">
        <v>140</v>
      </c>
      <c r="V23" s="150" t="s">
        <v>140</v>
      </c>
      <c r="W23" s="150" t="s">
        <v>140</v>
      </c>
      <c r="X23" s="150" t="s">
        <v>140</v>
      </c>
    </row>
    <row r="24" spans="1:24" ht="18.75">
      <c r="A24" s="150" t="s">
        <v>162</v>
      </c>
      <c r="B24" s="150" t="s">
        <v>156</v>
      </c>
      <c r="C24" s="184" t="s">
        <v>163</v>
      </c>
      <c r="D24" s="184" t="str">
        <f t="shared" si="0"/>
        <v>0601FI</v>
      </c>
      <c r="E24" s="151" t="str">
        <f>VLOOKUP(C24,RefCodeQuery!$C$1:$D$56,2,FALSE)</f>
        <v>Purchase Challan Out</v>
      </c>
      <c r="F24" s="151" t="str">
        <f t="shared" si="1"/>
        <v/>
      </c>
      <c r="G24" s="184" t="str">
        <f t="shared" si="2"/>
        <v>0601</v>
      </c>
      <c r="H24" s="224" t="s">
        <v>215</v>
      </c>
      <c r="I24" s="151" t="str">
        <f t="shared" si="3"/>
        <v>01</v>
      </c>
      <c r="J24" s="151"/>
      <c r="K24" s="151"/>
      <c r="L24" s="151"/>
      <c r="M24" s="150" t="s">
        <v>137</v>
      </c>
      <c r="N24" s="150" t="s">
        <v>138</v>
      </c>
      <c r="O24" s="152">
        <v>2350</v>
      </c>
      <c r="P24" s="152">
        <v>235</v>
      </c>
      <c r="Q24" s="152">
        <v>552250</v>
      </c>
      <c r="R24" s="150" t="s">
        <v>139</v>
      </c>
      <c r="S24" s="152">
        <v>1</v>
      </c>
      <c r="T24" s="150" t="s">
        <v>140</v>
      </c>
      <c r="U24" s="150" t="s">
        <v>140</v>
      </c>
      <c r="V24" s="150" t="s">
        <v>140</v>
      </c>
      <c r="W24" s="150" t="s">
        <v>140</v>
      </c>
      <c r="X24" s="150" t="s">
        <v>140</v>
      </c>
    </row>
    <row r="25" spans="1:24" s="161" customFormat="1" ht="18.75">
      <c r="A25" s="162" t="s">
        <v>153</v>
      </c>
      <c r="B25" s="162" t="s">
        <v>145</v>
      </c>
      <c r="C25" s="183" t="s">
        <v>154</v>
      </c>
      <c r="D25" s="183" t="str">
        <f t="shared" si="0"/>
        <v>0610FI</v>
      </c>
      <c r="E25" s="163" t="str">
        <f>VLOOKUP(C25,RefCodeQuery!$C$1:$D$56,2,FALSE)</f>
        <v>Purchase Challan Out</v>
      </c>
      <c r="F25" s="163" t="str">
        <f t="shared" si="1"/>
        <v>Pur Challan Out</v>
      </c>
      <c r="G25" s="183" t="str">
        <f t="shared" si="2"/>
        <v>0610</v>
      </c>
      <c r="H25" s="222" t="s">
        <v>215</v>
      </c>
      <c r="I25" s="163" t="str">
        <f t="shared" si="3"/>
        <v>10</v>
      </c>
      <c r="J25" s="163"/>
      <c r="K25" s="163"/>
      <c r="L25" s="163"/>
      <c r="M25" s="162" t="s">
        <v>137</v>
      </c>
      <c r="N25" s="162" t="s">
        <v>138</v>
      </c>
      <c r="O25" s="164">
        <v>400</v>
      </c>
      <c r="P25" s="164">
        <v>235</v>
      </c>
      <c r="Q25" s="164">
        <v>94000</v>
      </c>
      <c r="R25" s="162" t="s">
        <v>139</v>
      </c>
      <c r="S25" s="164">
        <v>1</v>
      </c>
      <c r="T25" s="162" t="s">
        <v>140</v>
      </c>
      <c r="U25" s="162" t="s">
        <v>140</v>
      </c>
      <c r="V25" s="162" t="s">
        <v>140</v>
      </c>
      <c r="W25" s="162" t="s">
        <v>140</v>
      </c>
      <c r="X25" s="162" t="s">
        <v>140</v>
      </c>
    </row>
    <row r="26" spans="1:24" s="161" customFormat="1" ht="18.75">
      <c r="A26" s="191" t="s">
        <v>170</v>
      </c>
      <c r="B26" s="191" t="s">
        <v>168</v>
      </c>
      <c r="C26" s="192" t="s">
        <v>171</v>
      </c>
      <c r="D26" s="192" t="str">
        <f t="shared" si="0"/>
        <v>0611FI</v>
      </c>
      <c r="E26" s="188" t="str">
        <f>VLOOKUP(C26,RefCodeQuery!$C$1:$D$56,2,FALSE)</f>
        <v>Purchase Challan Out</v>
      </c>
      <c r="F26" s="188" t="str">
        <f t="shared" si="1"/>
        <v>Pur Challan Out</v>
      </c>
      <c r="G26" s="192" t="str">
        <f t="shared" si="2"/>
        <v>0611</v>
      </c>
      <c r="H26" s="226" t="s">
        <v>215</v>
      </c>
      <c r="I26" s="188" t="str">
        <f t="shared" si="3"/>
        <v>11</v>
      </c>
      <c r="J26" s="151"/>
      <c r="K26" s="151"/>
      <c r="L26" s="151"/>
      <c r="M26" s="191" t="s">
        <v>137</v>
      </c>
      <c r="N26" s="191" t="s">
        <v>138</v>
      </c>
      <c r="O26" s="194">
        <v>1380</v>
      </c>
      <c r="P26" s="194">
        <v>235</v>
      </c>
      <c r="Q26" s="194">
        <v>324300</v>
      </c>
      <c r="R26" s="191" t="s">
        <v>139</v>
      </c>
      <c r="S26" s="194">
        <v>1</v>
      </c>
      <c r="T26" s="150" t="s">
        <v>140</v>
      </c>
      <c r="U26" s="150" t="s">
        <v>140</v>
      </c>
      <c r="V26" s="150" t="s">
        <v>140</v>
      </c>
      <c r="W26" s="150" t="s">
        <v>140</v>
      </c>
      <c r="X26" s="150" t="s">
        <v>140</v>
      </c>
    </row>
    <row r="27" spans="1:24" ht="18.75">
      <c r="A27" s="150" t="s">
        <v>145</v>
      </c>
      <c r="B27" s="150" t="s">
        <v>168</v>
      </c>
      <c r="C27" s="183" t="s">
        <v>176</v>
      </c>
      <c r="D27" s="183" t="str">
        <f t="shared" si="0"/>
        <v>0700FR</v>
      </c>
      <c r="E27" s="151" t="str">
        <f>VLOOKUP(C27,RefCodeQuery!$C$1:$D$56,2,FALSE)</f>
        <v>Sale Challan IN</v>
      </c>
      <c r="F27" s="151" t="str">
        <f t="shared" si="1"/>
        <v/>
      </c>
      <c r="G27" s="183" t="str">
        <f t="shared" si="2"/>
        <v>0700</v>
      </c>
      <c r="H27" s="220" t="s">
        <v>216</v>
      </c>
      <c r="I27" s="151" t="str">
        <f t="shared" si="3"/>
        <v>00</v>
      </c>
      <c r="J27" s="151"/>
      <c r="K27" s="151"/>
      <c r="L27" s="151"/>
      <c r="M27" s="150" t="s">
        <v>137</v>
      </c>
      <c r="N27" s="150" t="s">
        <v>138</v>
      </c>
      <c r="O27" s="152">
        <v>1380</v>
      </c>
      <c r="P27" s="152">
        <v>235</v>
      </c>
      <c r="Q27" s="152">
        <v>324300</v>
      </c>
      <c r="R27" s="150" t="s">
        <v>139</v>
      </c>
      <c r="S27" s="152">
        <v>1</v>
      </c>
      <c r="T27" s="150" t="s">
        <v>140</v>
      </c>
      <c r="U27" s="150" t="s">
        <v>140</v>
      </c>
      <c r="V27" s="150" t="s">
        <v>140</v>
      </c>
      <c r="W27" s="150" t="s">
        <v>140</v>
      </c>
      <c r="X27" s="150" t="s">
        <v>140</v>
      </c>
    </row>
    <row r="28" spans="1:24" ht="18.75">
      <c r="A28" s="150" t="s">
        <v>189</v>
      </c>
      <c r="B28" s="150" t="s">
        <v>182</v>
      </c>
      <c r="C28" s="183" t="s">
        <v>190</v>
      </c>
      <c r="D28" s="183" t="str">
        <f t="shared" si="0"/>
        <v>0701FR</v>
      </c>
      <c r="E28" s="151" t="str">
        <f>VLOOKUP(C28,RefCodeQuery!$C$1:$D$56,2,FALSE)</f>
        <v>Sale Challan IN</v>
      </c>
      <c r="F28" s="151" t="str">
        <f t="shared" si="1"/>
        <v/>
      </c>
      <c r="G28" s="183" t="str">
        <f t="shared" si="2"/>
        <v>0701</v>
      </c>
      <c r="H28" s="223" t="s">
        <v>62</v>
      </c>
      <c r="I28" s="151" t="str">
        <f t="shared" si="3"/>
        <v>01</v>
      </c>
      <c r="J28" s="151"/>
      <c r="K28" s="151"/>
      <c r="L28" s="151"/>
      <c r="M28" s="150" t="s">
        <v>137</v>
      </c>
      <c r="N28" s="150" t="s">
        <v>138</v>
      </c>
      <c r="O28" s="152">
        <v>1400</v>
      </c>
      <c r="P28" s="152">
        <v>235</v>
      </c>
      <c r="Q28" s="152">
        <v>329000</v>
      </c>
      <c r="R28" s="150" t="s">
        <v>139</v>
      </c>
      <c r="S28" s="152">
        <v>1</v>
      </c>
      <c r="T28" s="150" t="s">
        <v>140</v>
      </c>
      <c r="U28" s="150" t="s">
        <v>140</v>
      </c>
      <c r="V28" s="150" t="s">
        <v>140</v>
      </c>
      <c r="W28" s="150" t="s">
        <v>140</v>
      </c>
      <c r="X28" s="150" t="s">
        <v>140</v>
      </c>
    </row>
    <row r="29" spans="1:24" s="153" customFormat="1" ht="18.75">
      <c r="A29" s="158" t="s">
        <v>181</v>
      </c>
      <c r="B29" s="158" t="s">
        <v>182</v>
      </c>
      <c r="C29" s="183" t="s">
        <v>183</v>
      </c>
      <c r="D29" s="183" t="str">
        <f t="shared" si="0"/>
        <v>0710FR</v>
      </c>
      <c r="E29" s="159" t="str">
        <f>VLOOKUP(C29,RefCodeQuery!$C$1:$D$56,2,FALSE)</f>
        <v>Sale Challan IN</v>
      </c>
      <c r="F29" s="159" t="str">
        <f t="shared" si="1"/>
        <v>Sales Challan IN</v>
      </c>
      <c r="G29" s="183" t="str">
        <f t="shared" si="2"/>
        <v>0710</v>
      </c>
      <c r="H29" s="228" t="s">
        <v>62</v>
      </c>
      <c r="I29" s="159" t="str">
        <f t="shared" si="3"/>
        <v>10</v>
      </c>
      <c r="J29" s="159"/>
      <c r="K29" s="159"/>
      <c r="L29" s="159"/>
      <c r="M29" s="158" t="s">
        <v>137</v>
      </c>
      <c r="N29" s="158" t="s">
        <v>138</v>
      </c>
      <c r="O29" s="160">
        <v>1350</v>
      </c>
      <c r="P29" s="160">
        <v>235</v>
      </c>
      <c r="Q29" s="160">
        <v>317250</v>
      </c>
      <c r="R29" s="158" t="s">
        <v>139</v>
      </c>
      <c r="S29" s="160">
        <v>1</v>
      </c>
      <c r="T29" s="158" t="s">
        <v>140</v>
      </c>
      <c r="U29" s="158" t="s">
        <v>140</v>
      </c>
      <c r="V29" s="158" t="s">
        <v>140</v>
      </c>
      <c r="W29" s="158" t="s">
        <v>140</v>
      </c>
      <c r="X29" s="158" t="s">
        <v>140</v>
      </c>
    </row>
    <row r="30" spans="1:24" s="153" customFormat="1" ht="18.75">
      <c r="A30" s="191" t="s">
        <v>197</v>
      </c>
      <c r="B30" s="191" t="s">
        <v>181</v>
      </c>
      <c r="C30" s="192" t="s">
        <v>198</v>
      </c>
      <c r="D30" s="192" t="str">
        <f t="shared" si="0"/>
        <v>0711FR</v>
      </c>
      <c r="E30" s="188" t="str">
        <f>VLOOKUP(C30,RefCodeQuery!$C$1:$D$56,2,FALSE)</f>
        <v>Sale Challan IN</v>
      </c>
      <c r="F30" s="188" t="str">
        <f t="shared" si="1"/>
        <v>Sales Challan IN</v>
      </c>
      <c r="G30" s="192" t="str">
        <f t="shared" si="2"/>
        <v>0711</v>
      </c>
      <c r="H30" s="226" t="s">
        <v>62</v>
      </c>
      <c r="I30" s="188" t="str">
        <f t="shared" si="3"/>
        <v>11</v>
      </c>
      <c r="J30" s="151"/>
      <c r="K30" s="151"/>
      <c r="L30" s="151"/>
      <c r="M30" s="191" t="s">
        <v>137</v>
      </c>
      <c r="N30" s="191" t="s">
        <v>138</v>
      </c>
      <c r="O30" s="194">
        <v>1000</v>
      </c>
      <c r="P30" s="194">
        <v>235</v>
      </c>
      <c r="Q30" s="194">
        <v>235000</v>
      </c>
      <c r="R30" s="191" t="s">
        <v>139</v>
      </c>
      <c r="S30" s="194">
        <v>1</v>
      </c>
      <c r="T30" s="150" t="s">
        <v>140</v>
      </c>
      <c r="U30" s="150" t="s">
        <v>140</v>
      </c>
      <c r="V30" s="150" t="s">
        <v>140</v>
      </c>
      <c r="W30" s="150" t="s">
        <v>140</v>
      </c>
      <c r="X30" s="150" t="s">
        <v>140</v>
      </c>
    </row>
    <row r="31" spans="1:24" ht="18.75">
      <c r="A31" s="150" t="s">
        <v>156</v>
      </c>
      <c r="B31" s="150" t="s">
        <v>168</v>
      </c>
      <c r="C31" s="183" t="s">
        <v>177</v>
      </c>
      <c r="D31" s="183" t="str">
        <f t="shared" si="0"/>
        <v>0800FI</v>
      </c>
      <c r="E31" s="151" t="str">
        <f>VLOOKUP(C31,RefCodeQuery!$C$1:$D$56,2,FALSE)</f>
        <v>Sale Challan Out</v>
      </c>
      <c r="F31" s="151" t="str">
        <f t="shared" si="1"/>
        <v/>
      </c>
      <c r="G31" s="183" t="str">
        <f t="shared" si="2"/>
        <v>0800</v>
      </c>
      <c r="H31" s="220" t="s">
        <v>216</v>
      </c>
      <c r="I31" s="151" t="str">
        <f t="shared" si="3"/>
        <v>00</v>
      </c>
      <c r="J31" s="151"/>
      <c r="K31" s="151"/>
      <c r="L31" s="151"/>
      <c r="M31" s="150" t="s">
        <v>137</v>
      </c>
      <c r="N31" s="150" t="s">
        <v>138</v>
      </c>
      <c r="O31" s="152">
        <v>1380</v>
      </c>
      <c r="P31" s="152">
        <v>235</v>
      </c>
      <c r="Q31" s="152">
        <v>324300</v>
      </c>
      <c r="R31" s="150" t="s">
        <v>139</v>
      </c>
      <c r="S31" s="152">
        <v>1</v>
      </c>
      <c r="T31" s="150" t="s">
        <v>140</v>
      </c>
      <c r="U31" s="150" t="s">
        <v>140</v>
      </c>
      <c r="V31" s="150" t="s">
        <v>140</v>
      </c>
      <c r="W31" s="150" t="s">
        <v>140</v>
      </c>
      <c r="X31" s="150" t="s">
        <v>140</v>
      </c>
    </row>
    <row r="32" spans="1:24" ht="18.75">
      <c r="A32" s="150" t="s">
        <v>191</v>
      </c>
      <c r="B32" s="150" t="s">
        <v>182</v>
      </c>
      <c r="C32" s="183" t="s">
        <v>192</v>
      </c>
      <c r="D32" s="183" t="str">
        <f t="shared" si="0"/>
        <v>0801FI</v>
      </c>
      <c r="E32" s="151" t="str">
        <f>VLOOKUP(C32,RefCodeQuery!$C$1:$D$56,2,FALSE)</f>
        <v>Sale Challan Out</v>
      </c>
      <c r="F32" s="151" t="str">
        <f t="shared" si="1"/>
        <v/>
      </c>
      <c r="G32" s="183" t="str">
        <f t="shared" si="2"/>
        <v>0801</v>
      </c>
      <c r="H32" s="223" t="s">
        <v>215</v>
      </c>
      <c r="I32" s="151" t="str">
        <f t="shared" si="3"/>
        <v>01</v>
      </c>
      <c r="J32" s="151"/>
      <c r="K32" s="151"/>
      <c r="L32" s="151"/>
      <c r="M32" s="150" t="s">
        <v>137</v>
      </c>
      <c r="N32" s="150" t="s">
        <v>138</v>
      </c>
      <c r="O32" s="152">
        <v>1400</v>
      </c>
      <c r="P32" s="152">
        <v>235</v>
      </c>
      <c r="Q32" s="152">
        <v>329000</v>
      </c>
      <c r="R32" s="150" t="s">
        <v>139</v>
      </c>
      <c r="S32" s="152">
        <v>1</v>
      </c>
      <c r="T32" s="150" t="s">
        <v>140</v>
      </c>
      <c r="U32" s="150" t="s">
        <v>140</v>
      </c>
      <c r="V32" s="150" t="s">
        <v>140</v>
      </c>
      <c r="W32" s="150" t="s">
        <v>140</v>
      </c>
      <c r="X32" s="150" t="s">
        <v>140</v>
      </c>
    </row>
    <row r="33" spans="1:24" s="153" customFormat="1" ht="18.75">
      <c r="A33" s="158" t="s">
        <v>182</v>
      </c>
      <c r="B33" s="158" t="s">
        <v>182</v>
      </c>
      <c r="C33" s="183" t="s">
        <v>184</v>
      </c>
      <c r="D33" s="183" t="str">
        <f t="shared" si="0"/>
        <v>0810FI</v>
      </c>
      <c r="E33" s="159" t="str">
        <f>VLOOKUP(C33,RefCodeQuery!$C$1:$D$56,2,FALSE)</f>
        <v>Sale Challan Out</v>
      </c>
      <c r="F33" s="159" t="str">
        <f t="shared" si="1"/>
        <v>Sales Challan Out</v>
      </c>
      <c r="G33" s="183" t="str">
        <f t="shared" si="2"/>
        <v>0810</v>
      </c>
      <c r="H33" s="229" t="s">
        <v>215</v>
      </c>
      <c r="I33" s="159" t="str">
        <f t="shared" si="3"/>
        <v>10</v>
      </c>
      <c r="J33" s="159"/>
      <c r="K33" s="159"/>
      <c r="L33" s="159"/>
      <c r="M33" s="158" t="s">
        <v>137</v>
      </c>
      <c r="N33" s="158" t="s">
        <v>138</v>
      </c>
      <c r="O33" s="160">
        <v>1350</v>
      </c>
      <c r="P33" s="160">
        <v>235</v>
      </c>
      <c r="Q33" s="160">
        <v>317250</v>
      </c>
      <c r="R33" s="158" t="s">
        <v>139</v>
      </c>
      <c r="S33" s="160">
        <v>1</v>
      </c>
      <c r="T33" s="158" t="s">
        <v>140</v>
      </c>
      <c r="U33" s="158" t="s">
        <v>140</v>
      </c>
      <c r="V33" s="158" t="s">
        <v>140</v>
      </c>
      <c r="W33" s="158" t="s">
        <v>140</v>
      </c>
      <c r="X33" s="158" t="s">
        <v>140</v>
      </c>
    </row>
    <row r="34" spans="1:24" s="153" customFormat="1" ht="18.75">
      <c r="A34" s="191" t="s">
        <v>199</v>
      </c>
      <c r="B34" s="191" t="s">
        <v>181</v>
      </c>
      <c r="C34" s="192" t="s">
        <v>200</v>
      </c>
      <c r="D34" s="192" t="str">
        <f t="shared" si="0"/>
        <v>0811FI</v>
      </c>
      <c r="E34" s="188" t="str">
        <f>VLOOKUP(C34,RefCodeQuery!$C$1:$D$56,2,FALSE)</f>
        <v>Sale Challan Out</v>
      </c>
      <c r="F34" s="188" t="str">
        <f t="shared" si="1"/>
        <v>Sales Challan Out</v>
      </c>
      <c r="G34" s="192" t="str">
        <f t="shared" si="2"/>
        <v>0811</v>
      </c>
      <c r="H34" s="226" t="s">
        <v>215</v>
      </c>
      <c r="I34" s="188" t="str">
        <f t="shared" si="3"/>
        <v>11</v>
      </c>
      <c r="J34" s="151"/>
      <c r="K34" s="151"/>
      <c r="L34" s="151"/>
      <c r="M34" s="191" t="s">
        <v>137</v>
      </c>
      <c r="N34" s="191" t="s">
        <v>138</v>
      </c>
      <c r="O34" s="194">
        <v>1000</v>
      </c>
      <c r="P34" s="194">
        <v>235</v>
      </c>
      <c r="Q34" s="194">
        <v>235000</v>
      </c>
      <c r="R34" s="191" t="s">
        <v>139</v>
      </c>
      <c r="S34" s="194">
        <v>1</v>
      </c>
      <c r="T34" s="150" t="s">
        <v>140</v>
      </c>
      <c r="U34" s="150" t="s">
        <v>140</v>
      </c>
      <c r="V34" s="150" t="s">
        <v>140</v>
      </c>
      <c r="W34" s="150" t="s">
        <v>140</v>
      </c>
      <c r="X34" s="150" t="s">
        <v>140</v>
      </c>
    </row>
    <row r="35" spans="1:24" ht="18.75">
      <c r="A35" s="148" t="s">
        <v>211</v>
      </c>
      <c r="B35" s="148" t="s">
        <v>181</v>
      </c>
      <c r="C35" s="148" t="s">
        <v>202</v>
      </c>
      <c r="D35" s="186" t="str">
        <f t="shared" si="0"/>
        <v/>
      </c>
      <c r="E35" s="145" t="str">
        <f>VLOOKUP(C35,RefCodeQuery!$C$1:$D$56,2,FALSE)</f>
        <v>Stock Journal IN</v>
      </c>
      <c r="F35" s="145" t="str">
        <f t="shared" si="1"/>
        <v/>
      </c>
      <c r="G35" s="145" t="str">
        <f t="shared" si="2"/>
        <v>0900</v>
      </c>
      <c r="H35" s="230" t="s">
        <v>62</v>
      </c>
      <c r="I35" s="145" t="str">
        <f t="shared" si="3"/>
        <v>00</v>
      </c>
      <c r="J35" s="238"/>
      <c r="K35" s="238"/>
      <c r="L35" s="238"/>
      <c r="M35" s="148" t="s">
        <v>137</v>
      </c>
      <c r="N35" s="148" t="s">
        <v>138</v>
      </c>
      <c r="O35" s="149">
        <v>1500</v>
      </c>
      <c r="P35" s="149">
        <v>235</v>
      </c>
      <c r="Q35" s="149">
        <v>352500</v>
      </c>
      <c r="R35" s="148" t="s">
        <v>139</v>
      </c>
      <c r="S35" s="149">
        <v>1</v>
      </c>
      <c r="T35" s="148" t="s">
        <v>140</v>
      </c>
      <c r="U35" s="148" t="s">
        <v>140</v>
      </c>
      <c r="V35" s="148" t="s">
        <v>140</v>
      </c>
      <c r="W35" s="148" t="s">
        <v>140</v>
      </c>
      <c r="X35" s="148" t="s">
        <v>140</v>
      </c>
    </row>
    <row r="36" spans="1:24" ht="18.75">
      <c r="A36" s="148" t="s">
        <v>212</v>
      </c>
      <c r="B36" s="148" t="s">
        <v>174</v>
      </c>
      <c r="C36" s="148" t="s">
        <v>206</v>
      </c>
      <c r="D36" s="186" t="str">
        <f t="shared" si="0"/>
        <v/>
      </c>
      <c r="E36" s="145" t="str">
        <f>VLOOKUP(C36,RefCodeQuery!$C$1:$D$56,2,FALSE)</f>
        <v>Stock Journal Out</v>
      </c>
      <c r="F36" s="145" t="str">
        <f t="shared" si="1"/>
        <v/>
      </c>
      <c r="G36" s="145" t="str">
        <f t="shared" si="2"/>
        <v>1000</v>
      </c>
      <c r="H36" s="230" t="s">
        <v>215</v>
      </c>
      <c r="I36" s="145" t="str">
        <f t="shared" si="3"/>
        <v>00</v>
      </c>
      <c r="J36" s="238"/>
      <c r="K36" s="238"/>
      <c r="L36" s="238"/>
      <c r="M36" s="148" t="s">
        <v>213</v>
      </c>
      <c r="N36" s="148" t="s">
        <v>138</v>
      </c>
      <c r="O36" s="149">
        <v>1200</v>
      </c>
      <c r="P36" s="149">
        <v>45</v>
      </c>
      <c r="Q36" s="149">
        <v>54000</v>
      </c>
      <c r="R36" s="148" t="s">
        <v>139</v>
      </c>
      <c r="S36" s="149">
        <v>1</v>
      </c>
      <c r="T36" s="148" t="s">
        <v>140</v>
      </c>
      <c r="U36" s="148" t="s">
        <v>140</v>
      </c>
      <c r="V36" s="148" t="s">
        <v>140</v>
      </c>
      <c r="W36" s="148" t="s">
        <v>140</v>
      </c>
      <c r="X36" s="148" t="s">
        <v>140</v>
      </c>
    </row>
    <row r="37" spans="1:24">
      <c r="B37" s="233" t="s">
        <v>172</v>
      </c>
    </row>
    <row r="38" spans="1:24">
      <c r="B38" s="233" t="s">
        <v>145</v>
      </c>
    </row>
    <row r="39" spans="1:24">
      <c r="B39" s="238"/>
      <c r="D39" t="s">
        <v>305</v>
      </c>
    </row>
  </sheetData>
  <autoFilter ref="A2:X2" xr:uid="{51450478-2DB8-4694-B9D1-9FB10AE38915}">
    <sortState xmlns:xlrd2="http://schemas.microsoft.com/office/spreadsheetml/2017/richdata2" ref="A3:X39">
      <sortCondition ref="C2"/>
    </sortState>
  </autoFilter>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2417-D0F9-4CD8-99AF-86E8E0A6811A}">
  <sheetPr codeName="Sheet8"/>
  <dimension ref="A1:AE22"/>
  <sheetViews>
    <sheetView workbookViewId="0">
      <selection activeCell="H23" sqref="H23"/>
    </sheetView>
  </sheetViews>
  <sheetFormatPr defaultRowHeight="15"/>
  <cols>
    <col min="1" max="1" width="24.140625" style="69" bestFit="1" customWidth="1"/>
    <col min="2" max="2" width="14.28515625" style="69" bestFit="1" customWidth="1"/>
    <col min="3" max="3" width="15.140625" style="69" bestFit="1" customWidth="1"/>
    <col min="4" max="4" width="9.140625" style="69" bestFit="1" customWidth="1"/>
    <col min="5" max="5" width="6.42578125" style="69" bestFit="1" customWidth="1"/>
    <col min="6" max="6" width="12" style="69" bestFit="1" customWidth="1"/>
    <col min="7" max="7" width="6.5703125" style="69" bestFit="1" customWidth="1"/>
    <col min="8" max="8" width="11.42578125" style="69" bestFit="1" customWidth="1"/>
    <col min="9" max="9" width="15.140625" style="69" bestFit="1" customWidth="1"/>
    <col min="10" max="10" width="10.7109375" style="69" bestFit="1" customWidth="1"/>
    <col min="11" max="11" width="10.140625" style="69" bestFit="1" customWidth="1"/>
    <col min="12" max="13" width="10.7109375" style="69" customWidth="1"/>
    <col min="14" max="14" width="15" bestFit="1" customWidth="1"/>
    <col min="15" max="15" width="16.5703125" bestFit="1" customWidth="1"/>
    <col min="16" max="16" width="14.28515625" bestFit="1" customWidth="1"/>
    <col min="17" max="17" width="8.140625" bestFit="1" customWidth="1"/>
    <col min="18" max="18" width="10.42578125" bestFit="1" customWidth="1"/>
    <col min="31" max="31" width="26.7109375" bestFit="1" customWidth="1"/>
  </cols>
  <sheetData>
    <row r="1" spans="1:31">
      <c r="G1" s="526" t="s">
        <v>1558</v>
      </c>
      <c r="H1" s="526"/>
      <c r="AE1" t="s">
        <v>1545</v>
      </c>
    </row>
    <row r="2" spans="1:31">
      <c r="A2" s="244" t="s">
        <v>1537</v>
      </c>
      <c r="B2" s="244" t="s">
        <v>1538</v>
      </c>
      <c r="C2" s="244" t="s">
        <v>1554</v>
      </c>
      <c r="D2" s="244" t="s">
        <v>1552</v>
      </c>
      <c r="E2" s="244" t="s">
        <v>1539</v>
      </c>
      <c r="F2" s="244" t="s">
        <v>1540</v>
      </c>
      <c r="G2" s="244" t="s">
        <v>1541</v>
      </c>
      <c r="H2" s="244" t="s">
        <v>1542</v>
      </c>
      <c r="I2" s="244" t="s">
        <v>1543</v>
      </c>
      <c r="J2" s="244" t="s">
        <v>1544</v>
      </c>
      <c r="K2" s="69" t="s">
        <v>1553</v>
      </c>
      <c r="L2" s="69" t="s">
        <v>1557</v>
      </c>
      <c r="N2" t="s">
        <v>33</v>
      </c>
      <c r="O2" t="s">
        <v>1549</v>
      </c>
      <c r="P2" t="s">
        <v>1537</v>
      </c>
      <c r="Q2" t="s">
        <v>1550</v>
      </c>
      <c r="R2" t="s">
        <v>1551</v>
      </c>
      <c r="AE2" t="s">
        <v>1230</v>
      </c>
    </row>
    <row r="3" spans="1:31">
      <c r="A3" s="265" t="s">
        <v>1235</v>
      </c>
      <c r="B3" s="265">
        <v>1</v>
      </c>
      <c r="C3" s="265" t="s">
        <v>1555</v>
      </c>
      <c r="D3" s="265">
        <v>3000</v>
      </c>
      <c r="E3" s="265">
        <v>99999</v>
      </c>
      <c r="F3" s="266">
        <v>80</v>
      </c>
      <c r="G3" s="267">
        <v>0.01</v>
      </c>
      <c r="H3" s="265">
        <v>20</v>
      </c>
      <c r="I3" s="265"/>
      <c r="J3" s="265"/>
      <c r="K3" s="69">
        <v>1000</v>
      </c>
      <c r="L3" s="69">
        <f t="shared" ref="L3:L10" si="0">IF(K3&gt;D3,K3,D3)</f>
        <v>3000</v>
      </c>
      <c r="P3" s="265" t="s">
        <v>1235</v>
      </c>
      <c r="Q3">
        <v>8</v>
      </c>
      <c r="AE3" t="s">
        <v>1231</v>
      </c>
    </row>
    <row r="4" spans="1:31">
      <c r="A4" s="265" t="s">
        <v>1235</v>
      </c>
      <c r="B4" s="265">
        <v>2</v>
      </c>
      <c r="C4" s="265" t="s">
        <v>1555</v>
      </c>
      <c r="D4" s="265">
        <v>3000</v>
      </c>
      <c r="E4" s="265">
        <v>99999</v>
      </c>
      <c r="F4" s="266">
        <v>100</v>
      </c>
      <c r="G4" s="267">
        <v>0.02</v>
      </c>
      <c r="H4" s="265">
        <v>40</v>
      </c>
      <c r="I4" s="265"/>
      <c r="J4" s="265"/>
      <c r="K4" s="69">
        <v>5000</v>
      </c>
      <c r="L4" s="69">
        <f t="shared" si="0"/>
        <v>5000</v>
      </c>
      <c r="P4" s="265" t="s">
        <v>1235</v>
      </c>
      <c r="AE4" t="s">
        <v>1232</v>
      </c>
    </row>
    <row r="5" spans="1:31">
      <c r="A5" s="265" t="s">
        <v>1235</v>
      </c>
      <c r="B5" s="265">
        <v>3</v>
      </c>
      <c r="C5" s="265" t="s">
        <v>1555</v>
      </c>
      <c r="D5" s="265">
        <v>3000</v>
      </c>
      <c r="E5" s="265">
        <v>99999</v>
      </c>
      <c r="F5" s="266">
        <v>110</v>
      </c>
      <c r="G5" s="267">
        <v>0.03</v>
      </c>
      <c r="H5" s="265">
        <v>50</v>
      </c>
      <c r="I5" s="265"/>
      <c r="J5" s="265"/>
      <c r="K5" s="69">
        <v>1000</v>
      </c>
      <c r="L5" s="69">
        <f t="shared" si="0"/>
        <v>3000</v>
      </c>
      <c r="P5" s="265" t="s">
        <v>1235</v>
      </c>
      <c r="AE5" t="s">
        <v>1233</v>
      </c>
    </row>
    <row r="6" spans="1:31">
      <c r="A6" s="265" t="s">
        <v>1235</v>
      </c>
      <c r="B6" s="265">
        <v>4</v>
      </c>
      <c r="C6" s="265" t="s">
        <v>1555</v>
      </c>
      <c r="D6" s="265">
        <v>3000</v>
      </c>
      <c r="E6" s="265">
        <v>99999</v>
      </c>
      <c r="F6" s="266">
        <v>125</v>
      </c>
      <c r="G6" s="267">
        <v>0.04</v>
      </c>
      <c r="H6" s="265">
        <v>100</v>
      </c>
      <c r="I6" s="265"/>
      <c r="J6" s="265"/>
      <c r="K6" s="69">
        <v>1000</v>
      </c>
      <c r="L6" s="69">
        <f t="shared" si="0"/>
        <v>3000</v>
      </c>
      <c r="P6" s="265" t="s">
        <v>1235</v>
      </c>
      <c r="AE6" t="s">
        <v>1234</v>
      </c>
    </row>
    <row r="7" spans="1:31">
      <c r="A7" s="265" t="s">
        <v>1235</v>
      </c>
      <c r="B7" s="265">
        <v>5</v>
      </c>
      <c r="C7" s="265" t="s">
        <v>1556</v>
      </c>
      <c r="D7" s="265">
        <v>3000</v>
      </c>
      <c r="E7" s="265">
        <v>99999</v>
      </c>
      <c r="F7" s="266">
        <v>150</v>
      </c>
      <c r="G7" s="267">
        <v>0.04</v>
      </c>
      <c r="H7" s="265">
        <v>120</v>
      </c>
      <c r="I7" s="265"/>
      <c r="J7" s="265"/>
      <c r="K7" s="69">
        <v>1000</v>
      </c>
      <c r="L7" s="69">
        <f t="shared" si="0"/>
        <v>3000</v>
      </c>
      <c r="P7" s="265" t="s">
        <v>1235</v>
      </c>
      <c r="AE7" t="s">
        <v>1235</v>
      </c>
    </row>
    <row r="8" spans="1:31">
      <c r="A8" s="265" t="s">
        <v>1235</v>
      </c>
      <c r="B8" s="265">
        <v>1</v>
      </c>
      <c r="C8" s="265" t="s">
        <v>1546</v>
      </c>
      <c r="D8" s="265">
        <v>3000</v>
      </c>
      <c r="E8" s="265">
        <v>99999</v>
      </c>
      <c r="F8" s="266">
        <v>200</v>
      </c>
      <c r="G8" s="267">
        <v>0.04</v>
      </c>
      <c r="H8" s="265">
        <v>200</v>
      </c>
      <c r="I8" s="265"/>
      <c r="J8" s="265"/>
      <c r="K8" s="69">
        <v>1000</v>
      </c>
      <c r="L8" s="69">
        <f t="shared" si="0"/>
        <v>3000</v>
      </c>
      <c r="P8" s="265" t="s">
        <v>1235</v>
      </c>
      <c r="AE8" t="s">
        <v>1236</v>
      </c>
    </row>
    <row r="9" spans="1:31">
      <c r="A9" s="265" t="s">
        <v>1235</v>
      </c>
      <c r="B9" s="265">
        <v>1</v>
      </c>
      <c r="C9" s="265" t="s">
        <v>1547</v>
      </c>
      <c r="D9" s="265">
        <v>3000</v>
      </c>
      <c r="E9" s="265">
        <v>99999</v>
      </c>
      <c r="F9" s="266">
        <v>250</v>
      </c>
      <c r="G9" s="267">
        <v>0.04</v>
      </c>
      <c r="H9" s="265">
        <v>200</v>
      </c>
      <c r="I9" s="265"/>
      <c r="J9" s="265"/>
      <c r="K9" s="69">
        <v>1000</v>
      </c>
      <c r="L9" s="69">
        <f t="shared" si="0"/>
        <v>3000</v>
      </c>
      <c r="P9" s="265" t="s">
        <v>1235</v>
      </c>
      <c r="AE9" t="s">
        <v>1237</v>
      </c>
    </row>
    <row r="10" spans="1:31">
      <c r="A10" s="265" t="s">
        <v>1235</v>
      </c>
      <c r="B10" s="265">
        <v>1</v>
      </c>
      <c r="C10" s="265" t="s">
        <v>1548</v>
      </c>
      <c r="D10" s="265">
        <v>3000</v>
      </c>
      <c r="E10" s="265">
        <v>99999</v>
      </c>
      <c r="F10" s="266">
        <v>100</v>
      </c>
      <c r="G10" s="267">
        <v>0.04</v>
      </c>
      <c r="H10" s="265">
        <v>200</v>
      </c>
      <c r="I10" s="265"/>
      <c r="J10" s="265"/>
      <c r="K10" s="69">
        <v>1000</v>
      </c>
      <c r="L10" s="69">
        <f t="shared" si="0"/>
        <v>3000</v>
      </c>
      <c r="P10" s="265" t="s">
        <v>1235</v>
      </c>
      <c r="AE10" t="s">
        <v>1238</v>
      </c>
    </row>
    <row r="11" spans="1:31">
      <c r="AE11" t="s">
        <v>1239</v>
      </c>
    </row>
    <row r="12" spans="1:31">
      <c r="AE12" t="s">
        <v>1240</v>
      </c>
    </row>
    <row r="13" spans="1:31">
      <c r="A13" s="244" t="s">
        <v>275</v>
      </c>
      <c r="B13" s="244" t="s">
        <v>1537</v>
      </c>
      <c r="C13" s="244" t="s">
        <v>201</v>
      </c>
      <c r="E13"/>
      <c r="F13"/>
      <c r="G13"/>
      <c r="H13"/>
      <c r="I13"/>
      <c r="J13"/>
      <c r="K13"/>
      <c r="L13"/>
      <c r="M13"/>
      <c r="V13" t="s">
        <v>1241</v>
      </c>
    </row>
    <row r="14" spans="1:31">
      <c r="A14" s="265" t="s">
        <v>1559</v>
      </c>
      <c r="B14" s="265" t="s">
        <v>1235</v>
      </c>
      <c r="C14" s="265" t="s">
        <v>1560</v>
      </c>
      <c r="E14"/>
      <c r="F14"/>
      <c r="G14"/>
      <c r="H14"/>
      <c r="I14"/>
      <c r="J14"/>
      <c r="K14"/>
      <c r="L14"/>
      <c r="M14"/>
      <c r="V14" t="s">
        <v>1242</v>
      </c>
    </row>
    <row r="15" spans="1:31">
      <c r="A15" s="265" t="s">
        <v>1561</v>
      </c>
      <c r="B15" s="265" t="s">
        <v>1235</v>
      </c>
      <c r="C15" s="265" t="s">
        <v>1563</v>
      </c>
      <c r="E15"/>
      <c r="F15"/>
      <c r="G15"/>
      <c r="H15"/>
      <c r="I15"/>
      <c r="J15"/>
      <c r="K15"/>
      <c r="L15"/>
      <c r="M15"/>
      <c r="V15" t="s">
        <v>1243</v>
      </c>
    </row>
    <row r="16" spans="1:31">
      <c r="A16" s="265" t="s">
        <v>1562</v>
      </c>
      <c r="B16" s="265" t="s">
        <v>1235</v>
      </c>
      <c r="C16" s="265" t="s">
        <v>1560</v>
      </c>
      <c r="E16"/>
      <c r="F16"/>
      <c r="G16"/>
      <c r="H16"/>
      <c r="I16"/>
      <c r="J16"/>
      <c r="K16"/>
      <c r="L16"/>
      <c r="M16"/>
      <c r="V16" t="s">
        <v>1244</v>
      </c>
    </row>
    <row r="17" spans="1:31">
      <c r="A17" s="265" t="s">
        <v>1559</v>
      </c>
      <c r="B17" s="265" t="s">
        <v>1235</v>
      </c>
      <c r="C17" s="265" t="s">
        <v>1563</v>
      </c>
      <c r="E17"/>
      <c r="F17"/>
      <c r="G17"/>
      <c r="H17"/>
      <c r="I17"/>
      <c r="J17"/>
      <c r="K17"/>
      <c r="L17"/>
      <c r="M17"/>
      <c r="V17" t="s">
        <v>1364</v>
      </c>
    </row>
    <row r="18" spans="1:31">
      <c r="A18" s="265" t="s">
        <v>1559</v>
      </c>
      <c r="B18" s="265" t="s">
        <v>1235</v>
      </c>
      <c r="C18" s="265" t="s">
        <v>1560</v>
      </c>
      <c r="E18"/>
      <c r="F18"/>
      <c r="G18"/>
      <c r="H18"/>
      <c r="I18"/>
      <c r="J18"/>
      <c r="K18"/>
      <c r="L18"/>
      <c r="M18"/>
      <c r="V18" t="s">
        <v>1365</v>
      </c>
    </row>
    <row r="19" spans="1:31">
      <c r="A19" s="265" t="s">
        <v>1559</v>
      </c>
      <c r="B19" s="265" t="s">
        <v>1235</v>
      </c>
      <c r="C19" s="265" t="s">
        <v>1563</v>
      </c>
      <c r="E19"/>
      <c r="F19"/>
      <c r="G19"/>
      <c r="H19"/>
      <c r="I19"/>
      <c r="J19"/>
      <c r="K19"/>
      <c r="L19"/>
      <c r="M19"/>
      <c r="V19" t="s">
        <v>1420</v>
      </c>
    </row>
    <row r="20" spans="1:31">
      <c r="A20" s="265" t="s">
        <v>1559</v>
      </c>
      <c r="B20" s="265" t="s">
        <v>1235</v>
      </c>
      <c r="C20" s="265" t="s">
        <v>1564</v>
      </c>
      <c r="E20"/>
      <c r="F20"/>
      <c r="G20"/>
      <c r="H20"/>
      <c r="I20"/>
      <c r="J20"/>
      <c r="K20"/>
      <c r="L20"/>
      <c r="M20"/>
      <c r="V20" t="s">
        <v>1480</v>
      </c>
    </row>
    <row r="21" spans="1:31">
      <c r="A21" s="265" t="s">
        <v>1559</v>
      </c>
      <c r="B21" s="265" t="s">
        <v>1235</v>
      </c>
      <c r="C21" s="265" t="s">
        <v>1565</v>
      </c>
      <c r="E21"/>
      <c r="F21"/>
      <c r="G21"/>
      <c r="H21"/>
      <c r="I21"/>
      <c r="J21"/>
      <c r="K21"/>
      <c r="L21"/>
      <c r="M21"/>
      <c r="V21" t="s">
        <v>1481</v>
      </c>
    </row>
    <row r="22" spans="1:31">
      <c r="AE22" t="s">
        <v>1482</v>
      </c>
    </row>
  </sheetData>
  <mergeCells count="1">
    <mergeCell ref="G1:H1"/>
  </mergeCells>
  <dataValidations count="3">
    <dataValidation type="list" allowBlank="1" showInputMessage="1" showErrorMessage="1" sqref="C3:C10" xr:uid="{8F05C7D0-BBF6-43F5-9732-5CE898A60FA6}">
      <formula1>"CMYK Color,CMYK+Paintone,Paintone Color,Silver Color,Gold Color"</formula1>
    </dataValidation>
    <dataValidation type="list" allowBlank="1" showInputMessage="1" showErrorMessage="1" sqref="B14:B21 A3:A12 P3:P10" xr:uid="{AE5F8C16-ED73-4320-8813-EC30E0EF4CE9}">
      <formula1>$AE$1:$AE$22</formula1>
    </dataValidation>
    <dataValidation type="list" allowBlank="1" showInputMessage="1" showErrorMessage="1" sqref="C14:C21" xr:uid="{62F0CC01-EEF5-4876-8486-296EBB826246}">
      <formula1>"CTP,PS,Wipe-On,Deep-etch"</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F39C-76C4-480E-AD56-F4CDDB6193F9}">
  <sheetPr codeName="Sheet9" filterMode="1"/>
  <dimension ref="A1:G40"/>
  <sheetViews>
    <sheetView workbookViewId="0">
      <pane xSplit="3" ySplit="2" topLeftCell="D3" activePane="bottomRight" state="frozen"/>
      <selection pane="topRight" activeCell="D1" sqref="D1"/>
      <selection pane="bottomLeft" activeCell="A3" sqref="A3"/>
      <selection pane="bottomRight" activeCell="C32" sqref="C32"/>
    </sheetView>
  </sheetViews>
  <sheetFormatPr defaultRowHeight="15.75"/>
  <cols>
    <col min="1" max="1" width="3" bestFit="1" customWidth="1"/>
    <col min="2" max="2" width="3.28515625" style="334" bestFit="1" customWidth="1"/>
    <col min="3" max="3" width="19.85546875" bestFit="1" customWidth="1"/>
    <col min="4" max="4" width="36.140625" style="255" customWidth="1"/>
    <col min="5" max="5" width="32.7109375" customWidth="1"/>
    <col min="6" max="7" width="32.140625" customWidth="1"/>
  </cols>
  <sheetData>
    <row r="1" spans="1:7">
      <c r="F1" t="s">
        <v>1567</v>
      </c>
      <c r="G1" t="s">
        <v>1567</v>
      </c>
    </row>
    <row r="2" spans="1:7">
      <c r="A2" s="268"/>
      <c r="B2" s="335"/>
      <c r="C2" s="268" t="s">
        <v>1579</v>
      </c>
      <c r="D2" s="322" t="s">
        <v>1566</v>
      </c>
      <c r="E2" s="268" t="s">
        <v>1566</v>
      </c>
      <c r="F2" s="268" t="s">
        <v>1566</v>
      </c>
      <c r="G2" s="268" t="s">
        <v>1566</v>
      </c>
    </row>
    <row r="3" spans="1:7" s="304" customFormat="1" hidden="1">
      <c r="A3" s="268"/>
      <c r="B3" s="336">
        <v>1</v>
      </c>
      <c r="C3" s="327" t="s">
        <v>1868</v>
      </c>
      <c r="D3" s="329">
        <v>15</v>
      </c>
      <c r="E3" s="268"/>
      <c r="F3" s="268"/>
      <c r="G3" s="268"/>
    </row>
    <row r="4" spans="1:7" s="304" customFormat="1" hidden="1">
      <c r="A4" s="268"/>
      <c r="B4" s="336">
        <v>2</v>
      </c>
      <c r="C4" s="327" t="s">
        <v>1869</v>
      </c>
      <c r="D4" s="329">
        <v>15</v>
      </c>
      <c r="E4" s="268"/>
      <c r="F4" s="268"/>
      <c r="G4" s="268"/>
    </row>
    <row r="5" spans="1:7" hidden="1">
      <c r="A5" s="269">
        <v>50</v>
      </c>
      <c r="B5" s="336">
        <v>3</v>
      </c>
      <c r="C5" s="327" t="s">
        <v>123</v>
      </c>
      <c r="D5" s="332">
        <v>50</v>
      </c>
      <c r="E5" s="275">
        <v>50</v>
      </c>
      <c r="F5" s="275">
        <v>50</v>
      </c>
      <c r="G5" s="275">
        <v>50</v>
      </c>
    </row>
    <row r="6" spans="1:7" ht="15" hidden="1">
      <c r="A6" s="271"/>
      <c r="B6" s="270">
        <v>4</v>
      </c>
      <c r="C6" s="326" t="s">
        <v>446</v>
      </c>
      <c r="D6" s="271"/>
      <c r="E6" s="271"/>
      <c r="F6" s="271"/>
      <c r="G6" s="271"/>
    </row>
    <row r="7" spans="1:7" ht="15" hidden="1">
      <c r="A7" s="269">
        <v>30</v>
      </c>
      <c r="B7" s="270">
        <v>5</v>
      </c>
      <c r="C7" s="277" t="s">
        <v>447</v>
      </c>
      <c r="D7" s="275"/>
      <c r="E7" s="275">
        <v>30.75</v>
      </c>
      <c r="F7" s="275">
        <v>30.75</v>
      </c>
      <c r="G7" s="275">
        <v>30.75</v>
      </c>
    </row>
    <row r="8" spans="1:7" hidden="1">
      <c r="A8" s="272"/>
      <c r="B8" s="336">
        <v>6</v>
      </c>
      <c r="C8" s="327" t="s">
        <v>1528</v>
      </c>
      <c r="D8" s="333">
        <v>20</v>
      </c>
      <c r="E8" s="272"/>
      <c r="F8" s="272"/>
      <c r="G8" s="272"/>
    </row>
    <row r="9" spans="1:7" hidden="1">
      <c r="A9" s="273"/>
      <c r="B9" s="336">
        <v>7</v>
      </c>
      <c r="C9" s="327" t="s">
        <v>1568</v>
      </c>
      <c r="D9" s="330">
        <v>11.75</v>
      </c>
      <c r="E9" s="273"/>
      <c r="F9" s="273"/>
      <c r="G9" s="273"/>
    </row>
    <row r="10" spans="1:7" ht="15">
      <c r="A10" s="482"/>
      <c r="B10" s="485">
        <v>8</v>
      </c>
      <c r="C10" s="483" t="s">
        <v>1569</v>
      </c>
      <c r="D10" s="324">
        <v>20</v>
      </c>
      <c r="E10" s="272"/>
      <c r="F10" s="272"/>
      <c r="G10" s="272"/>
    </row>
    <row r="11" spans="1:7" ht="15">
      <c r="A11" s="482"/>
      <c r="B11" s="485">
        <v>9</v>
      </c>
      <c r="C11" s="483" t="s">
        <v>1570</v>
      </c>
      <c r="D11" s="272"/>
      <c r="E11" s="272"/>
      <c r="F11" s="272"/>
      <c r="G11" s="272"/>
    </row>
    <row r="12" spans="1:7" ht="15" hidden="1">
      <c r="A12" s="482"/>
      <c r="B12" s="485">
        <v>10</v>
      </c>
      <c r="C12" s="483" t="s">
        <v>1571</v>
      </c>
      <c r="D12" s="272"/>
      <c r="E12" s="272"/>
      <c r="F12" s="272"/>
      <c r="G12" s="272"/>
    </row>
    <row r="13" spans="1:7" ht="15" hidden="1">
      <c r="A13" s="482"/>
      <c r="B13" s="485">
        <v>11</v>
      </c>
      <c r="C13" s="483" t="s">
        <v>1572</v>
      </c>
      <c r="D13" s="272"/>
      <c r="E13" s="272"/>
      <c r="F13" s="272"/>
      <c r="G13" s="272"/>
    </row>
    <row r="14" spans="1:7" ht="15">
      <c r="A14" s="478">
        <v>12</v>
      </c>
      <c r="B14" s="481">
        <v>12</v>
      </c>
      <c r="C14" s="479" t="s">
        <v>1573</v>
      </c>
      <c r="D14" s="275"/>
      <c r="E14" s="275">
        <v>60</v>
      </c>
      <c r="F14" s="275">
        <v>45</v>
      </c>
      <c r="G14" s="275">
        <v>15</v>
      </c>
    </row>
    <row r="15" spans="1:7" ht="15">
      <c r="A15" s="478">
        <v>15</v>
      </c>
      <c r="B15" s="481">
        <v>13</v>
      </c>
      <c r="C15" s="479" t="s">
        <v>1574</v>
      </c>
      <c r="D15" s="269"/>
      <c r="E15" s="269">
        <v>0</v>
      </c>
      <c r="F15" s="269">
        <v>0</v>
      </c>
      <c r="G15" s="275">
        <v>15</v>
      </c>
    </row>
    <row r="16" spans="1:7" ht="15" hidden="1">
      <c r="A16" s="480"/>
      <c r="B16" s="481">
        <v>14</v>
      </c>
      <c r="C16" s="479" t="s">
        <v>781</v>
      </c>
      <c r="D16" s="272"/>
      <c r="E16" s="272"/>
      <c r="F16" s="272"/>
      <c r="G16" s="272"/>
    </row>
    <row r="17" spans="1:7" ht="15" hidden="1">
      <c r="A17" s="480"/>
      <c r="B17" s="481">
        <v>15</v>
      </c>
      <c r="C17" s="479" t="s">
        <v>782</v>
      </c>
      <c r="D17" s="272"/>
      <c r="E17" s="272"/>
      <c r="F17" s="272"/>
      <c r="G17" s="272"/>
    </row>
    <row r="18" spans="1:7" ht="15" hidden="1">
      <c r="A18" s="272"/>
      <c r="B18" s="270">
        <v>16</v>
      </c>
      <c r="C18" s="276" t="s">
        <v>110</v>
      </c>
      <c r="D18" s="272"/>
      <c r="E18" s="272"/>
      <c r="F18" s="272"/>
      <c r="G18" s="272"/>
    </row>
    <row r="19" spans="1:7" ht="15" hidden="1">
      <c r="A19" s="272"/>
      <c r="B19" s="270">
        <v>17</v>
      </c>
      <c r="C19" s="276" t="s">
        <v>1575</v>
      </c>
      <c r="D19" s="272"/>
      <c r="E19" s="272"/>
      <c r="F19" s="272"/>
      <c r="G19" s="272"/>
    </row>
    <row r="20" spans="1:7" ht="15" hidden="1">
      <c r="A20" s="272"/>
      <c r="B20" s="270">
        <v>18</v>
      </c>
      <c r="C20" s="277" t="s">
        <v>448</v>
      </c>
      <c r="D20" s="272"/>
      <c r="E20" s="272"/>
      <c r="F20" s="272"/>
      <c r="G20" s="272"/>
    </row>
    <row r="21" spans="1:7" ht="15" hidden="1">
      <c r="A21" s="272"/>
      <c r="B21" s="270">
        <v>19</v>
      </c>
      <c r="C21" s="277" t="s">
        <v>449</v>
      </c>
      <c r="D21" s="272"/>
      <c r="E21" s="272"/>
      <c r="F21" s="272"/>
      <c r="G21" s="272"/>
    </row>
    <row r="22" spans="1:7" ht="15" hidden="1">
      <c r="A22" s="272"/>
      <c r="B22" s="270">
        <v>20</v>
      </c>
      <c r="C22" s="277" t="s">
        <v>451</v>
      </c>
      <c r="D22" s="272"/>
      <c r="E22" s="272"/>
      <c r="F22" s="272"/>
      <c r="G22" s="272"/>
    </row>
    <row r="23" spans="1:7" hidden="1">
      <c r="A23" s="271"/>
      <c r="B23" s="336">
        <v>21</v>
      </c>
      <c r="C23" s="327" t="s">
        <v>452</v>
      </c>
      <c r="D23" s="330">
        <v>20</v>
      </c>
      <c r="E23" s="271"/>
      <c r="F23" s="271"/>
      <c r="G23" s="271"/>
    </row>
    <row r="24" spans="1:7" hidden="1">
      <c r="A24" s="274"/>
      <c r="B24" s="336">
        <v>22</v>
      </c>
      <c r="C24" s="327" t="s">
        <v>1576</v>
      </c>
      <c r="D24" s="330">
        <v>20</v>
      </c>
      <c r="E24" s="274"/>
      <c r="F24" s="274"/>
      <c r="G24" s="274"/>
    </row>
    <row r="25" spans="1:7" ht="15">
      <c r="A25" s="482"/>
      <c r="B25" s="485">
        <v>23</v>
      </c>
      <c r="C25" s="483" t="s">
        <v>460</v>
      </c>
      <c r="D25" s="272"/>
      <c r="E25" s="272"/>
      <c r="F25" s="272"/>
      <c r="G25" s="272"/>
    </row>
    <row r="26" spans="1:7" ht="15">
      <c r="A26" s="478">
        <v>12</v>
      </c>
      <c r="B26" s="481">
        <v>24</v>
      </c>
      <c r="C26" s="479" t="s">
        <v>454</v>
      </c>
      <c r="D26" s="269">
        <v>12</v>
      </c>
      <c r="E26" s="269">
        <v>0</v>
      </c>
      <c r="F26" s="269">
        <v>0</v>
      </c>
      <c r="G26" s="269">
        <v>0</v>
      </c>
    </row>
    <row r="27" spans="1:7" ht="15" hidden="1">
      <c r="A27" s="269">
        <v>8</v>
      </c>
      <c r="B27" s="270">
        <v>25</v>
      </c>
      <c r="C27" s="326" t="s">
        <v>1568</v>
      </c>
      <c r="D27" s="323">
        <v>11.75</v>
      </c>
      <c r="E27" s="275">
        <v>11</v>
      </c>
      <c r="F27" s="275">
        <v>11</v>
      </c>
      <c r="G27" s="275">
        <v>11</v>
      </c>
    </row>
    <row r="28" spans="1:7" ht="15">
      <c r="A28" s="484"/>
      <c r="B28" s="485">
        <v>26</v>
      </c>
      <c r="C28" s="483" t="s">
        <v>1577</v>
      </c>
      <c r="D28" s="325">
        <v>20</v>
      </c>
      <c r="E28" s="274"/>
      <c r="F28" s="274"/>
      <c r="G28" s="274"/>
    </row>
    <row r="29" spans="1:7" ht="15">
      <c r="A29" s="478">
        <v>15</v>
      </c>
      <c r="B29" s="481">
        <v>27</v>
      </c>
      <c r="C29" s="479" t="s">
        <v>455</v>
      </c>
      <c r="D29" s="269">
        <v>15</v>
      </c>
      <c r="E29" s="269">
        <v>0</v>
      </c>
      <c r="F29" s="275">
        <v>15</v>
      </c>
      <c r="G29" s="275">
        <v>15</v>
      </c>
    </row>
    <row r="30" spans="1:7" ht="15">
      <c r="A30" s="484"/>
      <c r="B30" s="485">
        <v>28</v>
      </c>
      <c r="C30" s="483" t="s">
        <v>459</v>
      </c>
      <c r="D30" s="274"/>
      <c r="E30" s="274"/>
      <c r="F30" s="274"/>
      <c r="G30" s="274"/>
    </row>
    <row r="31" spans="1:7" ht="15">
      <c r="A31" s="478">
        <v>15</v>
      </c>
      <c r="B31" s="481">
        <v>29</v>
      </c>
      <c r="C31" s="479" t="s">
        <v>458</v>
      </c>
      <c r="D31" s="269">
        <v>15</v>
      </c>
      <c r="E31" s="269">
        <v>0</v>
      </c>
      <c r="F31" s="269">
        <v>0</v>
      </c>
      <c r="G31" s="275">
        <v>15</v>
      </c>
    </row>
    <row r="32" spans="1:7" ht="15">
      <c r="A32" s="484"/>
      <c r="B32" s="485">
        <v>30</v>
      </c>
      <c r="C32" s="483" t="s">
        <v>461</v>
      </c>
      <c r="D32" s="274"/>
      <c r="E32" s="274"/>
      <c r="F32" s="274"/>
      <c r="G32" s="274"/>
    </row>
    <row r="33" spans="1:7" ht="15">
      <c r="A33" s="478">
        <v>15</v>
      </c>
      <c r="B33" s="481">
        <v>31</v>
      </c>
      <c r="C33" s="479" t="s">
        <v>1578</v>
      </c>
      <c r="D33" s="269">
        <v>15</v>
      </c>
      <c r="E33" s="269">
        <v>0</v>
      </c>
      <c r="F33" s="269">
        <v>0</v>
      </c>
      <c r="G33" s="269">
        <v>0</v>
      </c>
    </row>
    <row r="34" spans="1:7" ht="15" hidden="1">
      <c r="A34" s="274"/>
      <c r="B34" s="270">
        <v>32</v>
      </c>
      <c r="C34" s="276" t="s">
        <v>1850</v>
      </c>
      <c r="D34" s="274"/>
      <c r="E34" s="274"/>
      <c r="F34" s="274"/>
      <c r="G34" s="274"/>
    </row>
    <row r="35" spans="1:7" s="304" customFormat="1" ht="15" hidden="1">
      <c r="A35" s="274"/>
      <c r="B35" s="270">
        <v>33</v>
      </c>
      <c r="C35" s="276" t="s">
        <v>1851</v>
      </c>
      <c r="D35" s="274"/>
      <c r="E35" s="274"/>
      <c r="F35" s="274"/>
      <c r="G35" s="274"/>
    </row>
    <row r="36" spans="1:7" s="304" customFormat="1" ht="15" hidden="1">
      <c r="A36" s="274"/>
      <c r="B36" s="270">
        <v>34</v>
      </c>
      <c r="C36" s="276" t="s">
        <v>1852</v>
      </c>
      <c r="D36" s="274"/>
      <c r="E36" s="274"/>
      <c r="F36" s="274"/>
      <c r="G36" s="274"/>
    </row>
    <row r="37" spans="1:7" s="304" customFormat="1" ht="15" hidden="1">
      <c r="A37" s="274"/>
      <c r="B37" s="270">
        <v>35</v>
      </c>
      <c r="C37" s="268"/>
      <c r="D37" s="274"/>
      <c r="E37" s="274"/>
      <c r="F37" s="274"/>
      <c r="G37" s="274"/>
    </row>
    <row r="38" spans="1:7" s="304" customFormat="1" ht="15" hidden="1">
      <c r="A38" s="274"/>
      <c r="B38" s="270">
        <v>36</v>
      </c>
      <c r="C38" s="268"/>
      <c r="D38" s="274"/>
      <c r="E38" s="274"/>
      <c r="F38" s="274"/>
      <c r="G38" s="274"/>
    </row>
    <row r="39" spans="1:7" hidden="1">
      <c r="C39" s="328"/>
      <c r="D39" s="331">
        <f>SUBTOTAL(9,D3:D34)</f>
        <v>97</v>
      </c>
      <c r="E39" s="255">
        <f>SUBTOTAL(9,E3:E34)</f>
        <v>60</v>
      </c>
      <c r="F39" s="255">
        <f>SUBTOTAL(9,F3:F34)</f>
        <v>60</v>
      </c>
      <c r="G39" s="255">
        <f>SUBTOTAL(9,G3:G34)</f>
        <v>60</v>
      </c>
    </row>
    <row r="40" spans="1:7" ht="15" hidden="1">
      <c r="B40"/>
      <c r="C40" s="161"/>
      <c r="F40" s="69">
        <f>E39-F39</f>
        <v>0</v>
      </c>
      <c r="G40" s="69">
        <f>F39-G39</f>
        <v>0</v>
      </c>
    </row>
  </sheetData>
  <autoFilter ref="A2:G40" xr:uid="{C0AEECC2-713F-4D05-A42F-D80D8A75BDB0}">
    <filterColumn colId="1">
      <colorFilter dxfId="126" cellColor="0"/>
    </filterColumn>
    <filterColumn colId="2">
      <customFilters>
        <customFilter operator="notEqual" val="*Challan*"/>
      </customFilters>
    </filterColumn>
  </autoFilter>
  <pageMargins left="0.7" right="0.7" top="0.75" bottom="0.75" header="0.3" footer="0.3"/>
  <pageSetup paperSize="9" orientation="portrait" horizontalDpi="30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1B24-7FC9-4CD8-8674-4B171271C630}">
  <sheetPr codeName="Sheet6"/>
  <dimension ref="A1:F56"/>
  <sheetViews>
    <sheetView workbookViewId="0">
      <selection activeCell="C14" sqref="C14"/>
    </sheetView>
  </sheetViews>
  <sheetFormatPr defaultRowHeight="15"/>
  <cols>
    <col min="1" max="1" width="20" bestFit="1" customWidth="1"/>
    <col min="2" max="2" width="3" bestFit="1" customWidth="1"/>
    <col min="3" max="3" width="14.42578125" bestFit="1" customWidth="1"/>
    <col min="4" max="4" width="20" bestFit="1" customWidth="1"/>
    <col min="5" max="5" width="14.28515625" bestFit="1" customWidth="1"/>
    <col min="6" max="6" width="14.140625" bestFit="1" customWidth="1"/>
    <col min="7" max="7" width="20" bestFit="1" customWidth="1"/>
    <col min="8" max="8" width="3" bestFit="1" customWidth="1"/>
  </cols>
  <sheetData>
    <row r="1" spans="1:6" ht="15.75" thickBot="1">
      <c r="A1" s="11"/>
      <c r="B1" s="11"/>
      <c r="C1" s="68" t="s">
        <v>74</v>
      </c>
    </row>
    <row r="2" spans="1:6" ht="15.75" thickBot="1">
      <c r="A2" s="11"/>
      <c r="B2" s="11"/>
      <c r="C2" s="17" t="s">
        <v>114</v>
      </c>
      <c r="F2" t="s">
        <v>297</v>
      </c>
    </row>
    <row r="3" spans="1:6">
      <c r="C3" s="106" t="s">
        <v>121</v>
      </c>
      <c r="D3" s="106" t="s">
        <v>64</v>
      </c>
      <c r="E3" s="107" t="s">
        <v>57</v>
      </c>
    </row>
    <row r="4" spans="1:6">
      <c r="C4" s="139" t="s">
        <v>142</v>
      </c>
      <c r="D4" s="106" t="s">
        <v>104</v>
      </c>
      <c r="E4" s="107" t="s">
        <v>67</v>
      </c>
    </row>
    <row r="5" spans="1:6">
      <c r="C5" s="106" t="s">
        <v>143</v>
      </c>
      <c r="D5" s="106" t="s">
        <v>106</v>
      </c>
      <c r="E5" s="107" t="s">
        <v>70</v>
      </c>
    </row>
    <row r="6" spans="1:6" ht="15.75" thickBot="1">
      <c r="C6" s="139" t="s">
        <v>146</v>
      </c>
      <c r="D6" s="106" t="s">
        <v>107</v>
      </c>
      <c r="E6" s="107" t="s">
        <v>71</v>
      </c>
    </row>
    <row r="7" spans="1:6" ht="15.75" thickBot="1">
      <c r="C7" s="116" t="s">
        <v>58</v>
      </c>
      <c r="D7" s="136"/>
      <c r="E7" s="137"/>
    </row>
    <row r="8" spans="1:6" ht="15.75" thickBot="1">
      <c r="C8" s="36" t="s">
        <v>112</v>
      </c>
      <c r="D8" s="136"/>
      <c r="E8" s="137"/>
    </row>
    <row r="9" spans="1:6">
      <c r="C9" s="171" t="s">
        <v>175</v>
      </c>
      <c r="D9" s="171" t="s">
        <v>65</v>
      </c>
      <c r="E9" s="170" t="s">
        <v>69</v>
      </c>
      <c r="F9" t="s">
        <v>68</v>
      </c>
    </row>
    <row r="10" spans="1:6">
      <c r="C10" s="1" t="s">
        <v>173</v>
      </c>
      <c r="D10" s="1" t="s">
        <v>105</v>
      </c>
      <c r="E10" s="2" t="s">
        <v>68</v>
      </c>
      <c r="F10" s="2" t="s">
        <v>69</v>
      </c>
    </row>
    <row r="11" spans="1:6">
      <c r="C11" s="1" t="s">
        <v>176</v>
      </c>
      <c r="D11" s="1" t="s">
        <v>108</v>
      </c>
      <c r="E11" s="2" t="s">
        <v>82</v>
      </c>
    </row>
    <row r="12" spans="1:6">
      <c r="C12" s="1" t="s">
        <v>177</v>
      </c>
      <c r="D12" s="1" t="s">
        <v>109</v>
      </c>
      <c r="E12" s="2" t="s">
        <v>83</v>
      </c>
    </row>
    <row r="13" spans="1:6">
      <c r="C13" s="108" t="s">
        <v>202</v>
      </c>
      <c r="D13" s="108" t="s">
        <v>110</v>
      </c>
      <c r="E13" s="109" t="s">
        <v>88</v>
      </c>
    </row>
    <row r="14" spans="1:6">
      <c r="C14" s="108" t="s">
        <v>206</v>
      </c>
      <c r="D14" s="108" t="s">
        <v>111</v>
      </c>
      <c r="E14" s="109" t="s">
        <v>89</v>
      </c>
    </row>
    <row r="15" spans="1:6" ht="15.75" thickBot="1">
      <c r="C15" s="68" t="s">
        <v>73</v>
      </c>
    </row>
    <row r="16" spans="1:6" ht="15.75" thickBot="1">
      <c r="C16" s="17" t="s">
        <v>114</v>
      </c>
    </row>
    <row r="17" spans="3:6">
      <c r="C17" s="106" t="s">
        <v>148</v>
      </c>
      <c r="D17" s="106" t="s">
        <v>64</v>
      </c>
      <c r="E17" s="107" t="s">
        <v>57</v>
      </c>
    </row>
    <row r="18" spans="3:6">
      <c r="C18" s="139" t="s">
        <v>150</v>
      </c>
      <c r="D18" s="106" t="s">
        <v>104</v>
      </c>
      <c r="E18" s="107" t="s">
        <v>67</v>
      </c>
    </row>
    <row r="19" spans="3:6">
      <c r="C19" s="106" t="s">
        <v>152</v>
      </c>
      <c r="D19" s="106" t="s">
        <v>106</v>
      </c>
      <c r="E19" s="107" t="s">
        <v>70</v>
      </c>
    </row>
    <row r="20" spans="3:6" ht="15.75" thickBot="1">
      <c r="C20" s="139" t="s">
        <v>154</v>
      </c>
      <c r="D20" s="106" t="s">
        <v>107</v>
      </c>
      <c r="E20" s="107" t="s">
        <v>71</v>
      </c>
    </row>
    <row r="21" spans="3:6" ht="15.75" thickBot="1">
      <c r="C21" s="101" t="s">
        <v>59</v>
      </c>
      <c r="D21" s="136"/>
      <c r="E21" s="137"/>
    </row>
    <row r="22" spans="3:6" ht="15.75" thickBot="1">
      <c r="C22" s="17" t="s">
        <v>112</v>
      </c>
      <c r="D22" s="136"/>
      <c r="E22" s="137"/>
    </row>
    <row r="23" spans="3:6">
      <c r="C23" s="171" t="s">
        <v>180</v>
      </c>
      <c r="D23" s="171" t="s">
        <v>65</v>
      </c>
      <c r="E23" s="170" t="s">
        <v>69</v>
      </c>
      <c r="F23" t="s">
        <v>68</v>
      </c>
    </row>
    <row r="24" spans="3:6">
      <c r="C24" s="1" t="s">
        <v>179</v>
      </c>
      <c r="D24" s="1" t="s">
        <v>105</v>
      </c>
      <c r="E24" s="2" t="s">
        <v>68</v>
      </c>
      <c r="F24" s="2" t="s">
        <v>69</v>
      </c>
    </row>
    <row r="25" spans="3:6">
      <c r="C25" s="1" t="s">
        <v>183</v>
      </c>
      <c r="D25" s="1" t="s">
        <v>108</v>
      </c>
      <c r="E25" s="2" t="s">
        <v>82</v>
      </c>
    </row>
    <row r="26" spans="3:6">
      <c r="C26" s="1" t="s">
        <v>184</v>
      </c>
      <c r="D26" s="1" t="s">
        <v>109</v>
      </c>
      <c r="E26" s="2" t="s">
        <v>83</v>
      </c>
    </row>
    <row r="27" spans="3:6">
      <c r="C27" s="108" t="s">
        <v>203</v>
      </c>
      <c r="D27" s="108" t="s">
        <v>110</v>
      </c>
      <c r="E27" s="109" t="s">
        <v>88</v>
      </c>
    </row>
    <row r="28" spans="3:6">
      <c r="C28" s="108" t="s">
        <v>207</v>
      </c>
      <c r="D28" s="108" t="s">
        <v>111</v>
      </c>
      <c r="E28" s="109" t="s">
        <v>89</v>
      </c>
    </row>
    <row r="29" spans="3:6" ht="15.75" thickBot="1">
      <c r="C29" s="141" t="s">
        <v>116</v>
      </c>
    </row>
    <row r="30" spans="3:6" ht="15.75" thickBot="1">
      <c r="C30" s="142" t="s">
        <v>117</v>
      </c>
    </row>
    <row r="31" spans="3:6">
      <c r="C31" s="140" t="s">
        <v>157</v>
      </c>
      <c r="D31" s="106" t="s">
        <v>64</v>
      </c>
      <c r="E31" s="107" t="s">
        <v>57</v>
      </c>
    </row>
    <row r="32" spans="3:6">
      <c r="C32" s="140" t="s">
        <v>159</v>
      </c>
      <c r="D32" s="106" t="s">
        <v>104</v>
      </c>
      <c r="E32" s="107" t="s">
        <v>67</v>
      </c>
    </row>
    <row r="33" spans="3:6">
      <c r="C33" s="140" t="s">
        <v>161</v>
      </c>
      <c r="D33" s="106" t="s">
        <v>106</v>
      </c>
      <c r="E33" s="107" t="s">
        <v>70</v>
      </c>
    </row>
    <row r="34" spans="3:6" ht="15.75" thickBot="1">
      <c r="C34" s="140" t="s">
        <v>163</v>
      </c>
      <c r="D34" s="106" t="s">
        <v>107</v>
      </c>
      <c r="E34" s="107" t="s">
        <v>71</v>
      </c>
    </row>
    <row r="35" spans="3:6" ht="15.75" thickBot="1">
      <c r="C35" s="143" t="s">
        <v>102</v>
      </c>
      <c r="D35" s="136"/>
      <c r="E35" s="137"/>
    </row>
    <row r="36" spans="3:6" ht="15.75" thickBot="1">
      <c r="C36" s="142" t="s">
        <v>113</v>
      </c>
      <c r="D36" s="136"/>
      <c r="E36" s="137"/>
    </row>
    <row r="37" spans="3:6" ht="15.75">
      <c r="C37" s="172" t="s">
        <v>188</v>
      </c>
      <c r="D37" s="171" t="s">
        <v>65</v>
      </c>
      <c r="E37" s="170" t="s">
        <v>69</v>
      </c>
      <c r="F37" t="s">
        <v>68</v>
      </c>
    </row>
    <row r="38" spans="3:6">
      <c r="C38" s="140" t="s">
        <v>186</v>
      </c>
      <c r="D38" s="1" t="s">
        <v>105</v>
      </c>
      <c r="E38" s="2" t="s">
        <v>68</v>
      </c>
      <c r="F38" s="2" t="s">
        <v>69</v>
      </c>
    </row>
    <row r="39" spans="3:6">
      <c r="C39" s="140" t="s">
        <v>190</v>
      </c>
      <c r="D39" s="1" t="s">
        <v>108</v>
      </c>
      <c r="E39" s="2" t="s">
        <v>82</v>
      </c>
    </row>
    <row r="40" spans="3:6">
      <c r="C40" s="140" t="s">
        <v>192</v>
      </c>
      <c r="D40" s="1" t="s">
        <v>109</v>
      </c>
      <c r="E40" s="2" t="s">
        <v>83</v>
      </c>
    </row>
    <row r="41" spans="3:6">
      <c r="C41" s="108" t="s">
        <v>204</v>
      </c>
      <c r="D41" s="108" t="s">
        <v>110</v>
      </c>
      <c r="E41" s="109" t="s">
        <v>88</v>
      </c>
    </row>
    <row r="42" spans="3:6">
      <c r="C42" s="108" t="s">
        <v>208</v>
      </c>
      <c r="D42" s="108" t="s">
        <v>111</v>
      </c>
      <c r="E42" s="109" t="s">
        <v>89</v>
      </c>
    </row>
    <row r="43" spans="3:6" ht="15.75" thickBot="1">
      <c r="C43" s="68" t="s">
        <v>72</v>
      </c>
    </row>
    <row r="44" spans="3:6" ht="15.75" thickBot="1">
      <c r="C44" s="17" t="s">
        <v>117</v>
      </c>
    </row>
    <row r="45" spans="3:6">
      <c r="C45" s="136" t="s">
        <v>165</v>
      </c>
      <c r="D45" s="106" t="s">
        <v>64</v>
      </c>
      <c r="E45" s="107" t="s">
        <v>57</v>
      </c>
    </row>
    <row r="46" spans="3:6">
      <c r="C46" s="136" t="s">
        <v>166</v>
      </c>
      <c r="D46" s="106" t="s">
        <v>104</v>
      </c>
      <c r="E46" s="107" t="s">
        <v>67</v>
      </c>
    </row>
    <row r="47" spans="3:6">
      <c r="C47" s="106" t="s">
        <v>169</v>
      </c>
      <c r="D47" s="106" t="s">
        <v>106</v>
      </c>
      <c r="E47" s="107" t="s">
        <v>70</v>
      </c>
    </row>
    <row r="48" spans="3:6" ht="15.75" thickBot="1">
      <c r="C48" s="139" t="s">
        <v>171</v>
      </c>
      <c r="D48" s="106" t="s">
        <v>107</v>
      </c>
      <c r="E48" s="107" t="s">
        <v>71</v>
      </c>
    </row>
    <row r="49" spans="3:6" ht="15.75" thickBot="1">
      <c r="C49" s="101" t="s">
        <v>60</v>
      </c>
      <c r="D49" s="136"/>
      <c r="E49" s="137"/>
    </row>
    <row r="50" spans="3:6" ht="15.75" thickBot="1">
      <c r="C50" s="17" t="s">
        <v>113</v>
      </c>
      <c r="D50" s="136"/>
      <c r="E50" s="137"/>
    </row>
    <row r="51" spans="3:6">
      <c r="C51" s="171" t="s">
        <v>196</v>
      </c>
      <c r="D51" s="171" t="s">
        <v>65</v>
      </c>
      <c r="E51" s="170" t="s">
        <v>69</v>
      </c>
      <c r="F51" t="s">
        <v>68</v>
      </c>
    </row>
    <row r="52" spans="3:6">
      <c r="C52" s="1" t="s">
        <v>194</v>
      </c>
      <c r="D52" s="1" t="s">
        <v>105</v>
      </c>
      <c r="E52" s="2" t="s">
        <v>68</v>
      </c>
      <c r="F52" s="2" t="s">
        <v>69</v>
      </c>
    </row>
    <row r="53" spans="3:6">
      <c r="C53" s="1" t="s">
        <v>198</v>
      </c>
      <c r="D53" s="1" t="s">
        <v>108</v>
      </c>
      <c r="E53" s="2" t="s">
        <v>82</v>
      </c>
    </row>
    <row r="54" spans="3:6">
      <c r="C54" s="1" t="s">
        <v>200</v>
      </c>
      <c r="D54" s="1" t="s">
        <v>109</v>
      </c>
      <c r="E54" s="2" t="s">
        <v>83</v>
      </c>
    </row>
    <row r="55" spans="3:6">
      <c r="C55" s="108" t="s">
        <v>205</v>
      </c>
      <c r="D55" s="108" t="s">
        <v>110</v>
      </c>
      <c r="E55" s="109" t="s">
        <v>88</v>
      </c>
    </row>
    <row r="56" spans="3:6">
      <c r="C56" s="108" t="s">
        <v>209</v>
      </c>
      <c r="D56" s="108" t="s">
        <v>111</v>
      </c>
      <c r="E56" s="109" t="s">
        <v>89</v>
      </c>
    </row>
  </sheetData>
  <autoFilter ref="C2:E56" xr:uid="{65E407D7-E6AA-4E63-8BE8-F5A631B0EA58}"/>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9BF7-EFA2-408E-A1D9-1E8A17438EBA}">
  <sheetPr codeName="Sheet7"/>
  <dimension ref="A1:T34"/>
  <sheetViews>
    <sheetView workbookViewId="0">
      <selection activeCell="D6" sqref="D6"/>
    </sheetView>
  </sheetViews>
  <sheetFormatPr defaultRowHeight="15"/>
  <cols>
    <col min="1" max="2" width="7" bestFit="1" customWidth="1"/>
    <col min="3" max="3" width="6.5703125" bestFit="1" customWidth="1"/>
    <col min="4" max="4" width="20" bestFit="1" customWidth="1"/>
    <col min="5" max="5" width="5" bestFit="1" customWidth="1"/>
    <col min="6" max="8" width="5" customWidth="1"/>
    <col min="9" max="9" width="7" bestFit="1" customWidth="1"/>
    <col min="10" max="10" width="9.28515625" bestFit="1" customWidth="1"/>
    <col min="11" max="11" width="8.7109375" bestFit="1" customWidth="1"/>
    <col min="12" max="12" width="5" bestFit="1" customWidth="1"/>
    <col min="13" max="13" width="8.140625" bestFit="1" customWidth="1"/>
    <col min="14" max="14" width="9.42578125" bestFit="1" customWidth="1"/>
    <col min="15" max="15" width="5.28515625" bestFit="1" customWidth="1"/>
    <col min="16" max="20" width="15.7109375" bestFit="1" customWidth="1"/>
  </cols>
  <sheetData>
    <row r="1" spans="1:20">
      <c r="K1">
        <f>SUM(K3:K34)</f>
        <v>48987</v>
      </c>
    </row>
    <row r="2" spans="1:20">
      <c r="A2" s="144" t="s">
        <v>19</v>
      </c>
      <c r="B2" s="144" t="s">
        <v>122</v>
      </c>
      <c r="C2" s="144" t="s">
        <v>51</v>
      </c>
      <c r="D2" s="144" t="s">
        <v>201</v>
      </c>
      <c r="E2" s="144" t="s">
        <v>210</v>
      </c>
      <c r="F2" s="144"/>
      <c r="G2" s="144"/>
      <c r="H2" s="144"/>
      <c r="I2" s="144" t="s">
        <v>123</v>
      </c>
      <c r="J2" s="144" t="s">
        <v>124</v>
      </c>
      <c r="K2" s="144" t="s">
        <v>125</v>
      </c>
      <c r="L2" s="144" t="s">
        <v>126</v>
      </c>
      <c r="M2" s="144" t="s">
        <v>127</v>
      </c>
      <c r="N2" s="144" t="s">
        <v>128</v>
      </c>
      <c r="O2" s="144" t="s">
        <v>129</v>
      </c>
      <c r="P2" s="144" t="s">
        <v>130</v>
      </c>
      <c r="Q2" s="144" t="s">
        <v>131</v>
      </c>
      <c r="R2" s="144" t="s">
        <v>132</v>
      </c>
      <c r="S2" s="144" t="s">
        <v>133</v>
      </c>
      <c r="T2" s="144" t="s">
        <v>134</v>
      </c>
    </row>
    <row r="3" spans="1:20">
      <c r="A3" s="145" t="s">
        <v>135</v>
      </c>
      <c r="B3" s="145" t="s">
        <v>136</v>
      </c>
      <c r="C3" s="145" t="s">
        <v>121</v>
      </c>
      <c r="D3" s="145" t="str">
        <f>VLOOKUP(C3,RefCodeQuery!$C$1:$D$56,2,FALSE)</f>
        <v>Purchase</v>
      </c>
      <c r="E3" s="145" t="str">
        <f>LEFT(C3,4)</f>
        <v>0100</v>
      </c>
      <c r="F3" s="145"/>
      <c r="G3" s="145"/>
      <c r="H3" s="145"/>
      <c r="I3" s="145" t="s">
        <v>137</v>
      </c>
      <c r="J3" s="145" t="s">
        <v>138</v>
      </c>
      <c r="K3" s="146">
        <v>2000</v>
      </c>
      <c r="L3" s="146">
        <v>235</v>
      </c>
      <c r="M3" s="146">
        <v>470000</v>
      </c>
      <c r="N3" s="145" t="s">
        <v>139</v>
      </c>
      <c r="O3" s="146">
        <v>1</v>
      </c>
      <c r="P3" s="145" t="s">
        <v>140</v>
      </c>
      <c r="Q3" s="145" t="s">
        <v>140</v>
      </c>
      <c r="R3" s="145" t="s">
        <v>140</v>
      </c>
      <c r="S3" s="145" t="s">
        <v>140</v>
      </c>
      <c r="T3" s="145" t="s">
        <v>140</v>
      </c>
    </row>
    <row r="4" spans="1:20">
      <c r="A4" s="145" t="s">
        <v>141</v>
      </c>
      <c r="B4" s="145" t="s">
        <v>136</v>
      </c>
      <c r="C4" s="145" t="s">
        <v>142</v>
      </c>
      <c r="D4" s="145" t="str">
        <f>VLOOKUP(C4,RefCodeQuery!$C$1:$D$56,2,FALSE)</f>
        <v>Purchase Return</v>
      </c>
      <c r="E4" s="145" t="str">
        <f t="shared" ref="E4:E34" si="0">LEFT(C4,4)</f>
        <v>0200</v>
      </c>
      <c r="F4" s="145"/>
      <c r="G4" s="145"/>
      <c r="H4" s="145"/>
      <c r="I4" s="145" t="s">
        <v>137</v>
      </c>
      <c r="J4" s="145" t="s">
        <v>138</v>
      </c>
      <c r="K4" s="146">
        <v>2250</v>
      </c>
      <c r="L4" s="146">
        <v>235</v>
      </c>
      <c r="M4" s="146">
        <v>528750</v>
      </c>
      <c r="N4" s="145" t="s">
        <v>139</v>
      </c>
      <c r="O4" s="146">
        <v>1</v>
      </c>
      <c r="P4" s="145" t="s">
        <v>140</v>
      </c>
      <c r="Q4" s="145" t="s">
        <v>140</v>
      </c>
      <c r="R4" s="145" t="s">
        <v>140</v>
      </c>
      <c r="S4" s="145" t="s">
        <v>140</v>
      </c>
      <c r="T4" s="145" t="s">
        <v>140</v>
      </c>
    </row>
    <row r="5" spans="1:20">
      <c r="A5" s="145" t="s">
        <v>137</v>
      </c>
      <c r="B5" s="145" t="s">
        <v>136</v>
      </c>
      <c r="C5" s="145" t="s">
        <v>143</v>
      </c>
      <c r="D5" s="145" t="str">
        <f>VLOOKUP(C5,RefCodeQuery!$C$1:$D$56,2,FALSE)</f>
        <v>Purchase Challan IN</v>
      </c>
      <c r="E5" s="145" t="str">
        <f t="shared" si="0"/>
        <v>0500</v>
      </c>
      <c r="F5" s="145"/>
      <c r="G5" s="145"/>
      <c r="H5" s="145"/>
      <c r="I5" s="145" t="s">
        <v>137</v>
      </c>
      <c r="J5" s="145" t="s">
        <v>138</v>
      </c>
      <c r="K5" s="146">
        <v>2000</v>
      </c>
      <c r="L5" s="146">
        <v>235</v>
      </c>
      <c r="M5" s="146">
        <v>470000</v>
      </c>
      <c r="N5" s="145" t="s">
        <v>139</v>
      </c>
      <c r="O5" s="146">
        <v>1</v>
      </c>
      <c r="P5" s="145" t="s">
        <v>140</v>
      </c>
      <c r="Q5" s="145" t="s">
        <v>140</v>
      </c>
      <c r="R5" s="145" t="s">
        <v>140</v>
      </c>
      <c r="S5" s="145" t="s">
        <v>140</v>
      </c>
      <c r="T5" s="145" t="s">
        <v>140</v>
      </c>
    </row>
    <row r="6" spans="1:20">
      <c r="A6" s="145" t="s">
        <v>144</v>
      </c>
      <c r="B6" s="145" t="s">
        <v>145</v>
      </c>
      <c r="C6" s="145" t="s">
        <v>146</v>
      </c>
      <c r="D6" s="145" t="str">
        <f>VLOOKUP(C6,RefCodeQuery!$C$1:$D$56,2,FALSE)</f>
        <v>Purchase Challan Out</v>
      </c>
      <c r="E6" s="145" t="str">
        <f t="shared" si="0"/>
        <v>0600</v>
      </c>
      <c r="F6" s="145"/>
      <c r="G6" s="145"/>
      <c r="H6" s="145"/>
      <c r="I6" s="145" t="s">
        <v>137</v>
      </c>
      <c r="J6" s="145" t="s">
        <v>138</v>
      </c>
      <c r="K6" s="146">
        <v>2505</v>
      </c>
      <c r="L6" s="146">
        <v>235</v>
      </c>
      <c r="M6" s="146">
        <v>588675</v>
      </c>
      <c r="N6" s="145" t="s">
        <v>139</v>
      </c>
      <c r="O6" s="146">
        <v>1</v>
      </c>
      <c r="P6" s="145" t="s">
        <v>140</v>
      </c>
      <c r="Q6" s="145" t="s">
        <v>140</v>
      </c>
      <c r="R6" s="145" t="s">
        <v>140</v>
      </c>
      <c r="S6" s="145" t="s">
        <v>140</v>
      </c>
      <c r="T6" s="145" t="s">
        <v>140</v>
      </c>
    </row>
    <row r="7" spans="1:20">
      <c r="A7" s="145" t="s">
        <v>147</v>
      </c>
      <c r="B7" s="145" t="s">
        <v>145</v>
      </c>
      <c r="C7" s="145" t="s">
        <v>148</v>
      </c>
      <c r="D7" s="145" t="str">
        <f>VLOOKUP(C7,RefCodeQuery!$C$1:$D$56,2,FALSE)</f>
        <v>Purchase</v>
      </c>
      <c r="E7" s="145" t="str">
        <f t="shared" si="0"/>
        <v>0110</v>
      </c>
      <c r="F7" s="145"/>
      <c r="G7" s="145"/>
      <c r="H7" s="145"/>
      <c r="I7" s="145" t="s">
        <v>137</v>
      </c>
      <c r="J7" s="145" t="s">
        <v>138</v>
      </c>
      <c r="K7" s="146">
        <v>2250</v>
      </c>
      <c r="L7" s="146">
        <v>235</v>
      </c>
      <c r="M7" s="146">
        <v>528750</v>
      </c>
      <c r="N7" s="145" t="s">
        <v>139</v>
      </c>
      <c r="O7" s="146">
        <v>1</v>
      </c>
      <c r="P7" s="145" t="s">
        <v>140</v>
      </c>
      <c r="Q7" s="145" t="s">
        <v>140</v>
      </c>
      <c r="R7" s="145" t="s">
        <v>140</v>
      </c>
      <c r="S7" s="145" t="s">
        <v>140</v>
      </c>
      <c r="T7" s="145" t="s">
        <v>140</v>
      </c>
    </row>
    <row r="8" spans="1:20">
      <c r="A8" s="145" t="s">
        <v>149</v>
      </c>
      <c r="B8" s="145" t="s">
        <v>145</v>
      </c>
      <c r="C8" s="145" t="s">
        <v>150</v>
      </c>
      <c r="D8" s="145" t="str">
        <f>VLOOKUP(C8,RefCodeQuery!$C$1:$D$56,2,FALSE)</f>
        <v>Purchase Return</v>
      </c>
      <c r="E8" s="145" t="str">
        <f t="shared" si="0"/>
        <v>0210</v>
      </c>
      <c r="F8" s="145"/>
      <c r="G8" s="145"/>
      <c r="H8" s="145"/>
      <c r="I8" s="145" t="s">
        <v>137</v>
      </c>
      <c r="J8" s="145" t="s">
        <v>138</v>
      </c>
      <c r="K8" s="146">
        <v>2050</v>
      </c>
      <c r="L8" s="146">
        <v>235</v>
      </c>
      <c r="M8" s="146">
        <v>481750</v>
      </c>
      <c r="N8" s="145" t="s">
        <v>139</v>
      </c>
      <c r="O8" s="146">
        <v>1</v>
      </c>
      <c r="P8" s="145" t="s">
        <v>140</v>
      </c>
      <c r="Q8" s="145" t="s">
        <v>140</v>
      </c>
      <c r="R8" s="145" t="s">
        <v>140</v>
      </c>
      <c r="S8" s="145" t="s">
        <v>140</v>
      </c>
      <c r="T8" s="145" t="s">
        <v>140</v>
      </c>
    </row>
    <row r="9" spans="1:20">
      <c r="A9" s="145" t="s">
        <v>151</v>
      </c>
      <c r="B9" s="145" t="s">
        <v>145</v>
      </c>
      <c r="C9" s="145" t="s">
        <v>152</v>
      </c>
      <c r="D9" s="145" t="str">
        <f>VLOOKUP(C9,RefCodeQuery!$C$1:$D$56,2,FALSE)</f>
        <v>Purchase Challan IN</v>
      </c>
      <c r="E9" s="145" t="str">
        <f t="shared" si="0"/>
        <v>0510</v>
      </c>
      <c r="F9" s="145"/>
      <c r="G9" s="145"/>
      <c r="H9" s="145"/>
      <c r="I9" s="145" t="s">
        <v>137</v>
      </c>
      <c r="J9" s="145" t="s">
        <v>138</v>
      </c>
      <c r="K9" s="146">
        <v>2400</v>
      </c>
      <c r="L9" s="146">
        <v>235</v>
      </c>
      <c r="M9" s="146">
        <v>564000</v>
      </c>
      <c r="N9" s="145" t="s">
        <v>139</v>
      </c>
      <c r="O9" s="146">
        <v>1</v>
      </c>
      <c r="P9" s="145" t="s">
        <v>140</v>
      </c>
      <c r="Q9" s="145" t="s">
        <v>140</v>
      </c>
      <c r="R9" s="145" t="s">
        <v>140</v>
      </c>
      <c r="S9" s="145" t="s">
        <v>140</v>
      </c>
      <c r="T9" s="145" t="s">
        <v>140</v>
      </c>
    </row>
    <row r="10" spans="1:20">
      <c r="A10" s="145" t="s">
        <v>153</v>
      </c>
      <c r="B10" s="145" t="s">
        <v>145</v>
      </c>
      <c r="C10" s="145" t="s">
        <v>154</v>
      </c>
      <c r="D10" s="145" t="str">
        <f>VLOOKUP(C10,RefCodeQuery!$C$1:$D$56,2,FALSE)</f>
        <v>Purchase Challan Out</v>
      </c>
      <c r="E10" s="145" t="str">
        <f t="shared" si="0"/>
        <v>0610</v>
      </c>
      <c r="F10" s="145"/>
      <c r="G10" s="145"/>
      <c r="H10" s="145"/>
      <c r="I10" s="145" t="s">
        <v>137</v>
      </c>
      <c r="J10" s="145" t="s">
        <v>138</v>
      </c>
      <c r="K10" s="146">
        <v>400</v>
      </c>
      <c r="L10" s="146">
        <v>235</v>
      </c>
      <c r="M10" s="146">
        <v>94000</v>
      </c>
      <c r="N10" s="145" t="s">
        <v>139</v>
      </c>
      <c r="O10" s="146">
        <v>1</v>
      </c>
      <c r="P10" s="145" t="s">
        <v>140</v>
      </c>
      <c r="Q10" s="145" t="s">
        <v>140</v>
      </c>
      <c r="R10" s="145" t="s">
        <v>140</v>
      </c>
      <c r="S10" s="145" t="s">
        <v>140</v>
      </c>
      <c r="T10" s="145" t="s">
        <v>140</v>
      </c>
    </row>
    <row r="11" spans="1:20">
      <c r="A11" s="145" t="s">
        <v>155</v>
      </c>
      <c r="B11" s="145" t="s">
        <v>156</v>
      </c>
      <c r="C11" s="145" t="s">
        <v>157</v>
      </c>
      <c r="D11" s="145" t="str">
        <f>VLOOKUP(C11,RefCodeQuery!$C$1:$D$56,2,FALSE)</f>
        <v>Purchase</v>
      </c>
      <c r="E11" s="145" t="str">
        <f t="shared" si="0"/>
        <v>0101</v>
      </c>
      <c r="F11" s="145"/>
      <c r="G11" s="145"/>
      <c r="H11" s="145"/>
      <c r="I11" s="145" t="s">
        <v>137</v>
      </c>
      <c r="J11" s="145" t="s">
        <v>138</v>
      </c>
      <c r="K11" s="146">
        <v>2250</v>
      </c>
      <c r="L11" s="146">
        <v>235</v>
      </c>
      <c r="M11" s="146">
        <v>528750</v>
      </c>
      <c r="N11" s="145" t="s">
        <v>139</v>
      </c>
      <c r="O11" s="146">
        <v>1</v>
      </c>
      <c r="P11" s="145" t="s">
        <v>140</v>
      </c>
      <c r="Q11" s="145" t="s">
        <v>140</v>
      </c>
      <c r="R11" s="145" t="s">
        <v>140</v>
      </c>
      <c r="S11" s="145" t="s">
        <v>140</v>
      </c>
      <c r="T11" s="145" t="s">
        <v>140</v>
      </c>
    </row>
    <row r="12" spans="1:20">
      <c r="A12" s="145" t="s">
        <v>158</v>
      </c>
      <c r="B12" s="145" t="s">
        <v>156</v>
      </c>
      <c r="C12" s="145" t="s">
        <v>159</v>
      </c>
      <c r="D12" s="145" t="str">
        <f>VLOOKUP(C12,RefCodeQuery!$C$1:$D$56,2,FALSE)</f>
        <v>Purchase Return</v>
      </c>
      <c r="E12" s="145" t="str">
        <f t="shared" si="0"/>
        <v>0201</v>
      </c>
      <c r="F12" s="145"/>
      <c r="G12" s="145"/>
      <c r="H12" s="145"/>
      <c r="I12" s="145" t="s">
        <v>137</v>
      </c>
      <c r="J12" s="145" t="s">
        <v>138</v>
      </c>
      <c r="K12" s="146">
        <v>2300</v>
      </c>
      <c r="L12" s="146">
        <v>235</v>
      </c>
      <c r="M12" s="146">
        <v>540500</v>
      </c>
      <c r="N12" s="145" t="s">
        <v>139</v>
      </c>
      <c r="O12" s="146">
        <v>1</v>
      </c>
      <c r="P12" s="145" t="s">
        <v>140</v>
      </c>
      <c r="Q12" s="145" t="s">
        <v>140</v>
      </c>
      <c r="R12" s="145" t="s">
        <v>140</v>
      </c>
      <c r="S12" s="145" t="s">
        <v>140</v>
      </c>
      <c r="T12" s="145" t="s">
        <v>140</v>
      </c>
    </row>
    <row r="13" spans="1:20">
      <c r="A13" s="145" t="s">
        <v>160</v>
      </c>
      <c r="B13" s="145" t="s">
        <v>156</v>
      </c>
      <c r="C13" s="145" t="s">
        <v>161</v>
      </c>
      <c r="D13" s="145" t="str">
        <f>VLOOKUP(C13,RefCodeQuery!$C$1:$D$56,2,FALSE)</f>
        <v>Purchase Challan IN</v>
      </c>
      <c r="E13" s="145" t="str">
        <f t="shared" si="0"/>
        <v>0501</v>
      </c>
      <c r="F13" s="145"/>
      <c r="G13" s="145"/>
      <c r="H13" s="145"/>
      <c r="I13" s="145" t="s">
        <v>137</v>
      </c>
      <c r="J13" s="145" t="s">
        <v>138</v>
      </c>
      <c r="K13" s="146">
        <v>2400</v>
      </c>
      <c r="L13" s="146">
        <v>235</v>
      </c>
      <c r="M13" s="146">
        <v>564000</v>
      </c>
      <c r="N13" s="145" t="s">
        <v>139</v>
      </c>
      <c r="O13" s="146">
        <v>1</v>
      </c>
      <c r="P13" s="145" t="s">
        <v>140</v>
      </c>
      <c r="Q13" s="145" t="s">
        <v>140</v>
      </c>
      <c r="R13" s="145" t="s">
        <v>140</v>
      </c>
      <c r="S13" s="145" t="s">
        <v>140</v>
      </c>
      <c r="T13" s="145" t="s">
        <v>140</v>
      </c>
    </row>
    <row r="14" spans="1:20">
      <c r="A14" s="145" t="s">
        <v>162</v>
      </c>
      <c r="B14" s="145" t="s">
        <v>156</v>
      </c>
      <c r="C14" s="145" t="s">
        <v>163</v>
      </c>
      <c r="D14" s="145" t="str">
        <f>VLOOKUP(C14,RefCodeQuery!$C$1:$D$56,2,FALSE)</f>
        <v>Purchase Challan Out</v>
      </c>
      <c r="E14" s="145" t="str">
        <f t="shared" si="0"/>
        <v>0601</v>
      </c>
      <c r="F14" s="145"/>
      <c r="G14" s="145"/>
      <c r="H14" s="145"/>
      <c r="I14" s="145" t="s">
        <v>137</v>
      </c>
      <c r="J14" s="145" t="s">
        <v>138</v>
      </c>
      <c r="K14" s="146">
        <v>2350</v>
      </c>
      <c r="L14" s="146">
        <v>235</v>
      </c>
      <c r="M14" s="146">
        <v>552250</v>
      </c>
      <c r="N14" s="145" t="s">
        <v>139</v>
      </c>
      <c r="O14" s="146">
        <v>1</v>
      </c>
      <c r="P14" s="145" t="s">
        <v>140</v>
      </c>
      <c r="Q14" s="145" t="s">
        <v>140</v>
      </c>
      <c r="R14" s="145" t="s">
        <v>140</v>
      </c>
      <c r="S14" s="145" t="s">
        <v>140</v>
      </c>
      <c r="T14" s="145" t="s">
        <v>140</v>
      </c>
    </row>
    <row r="15" spans="1:20">
      <c r="A15" s="145" t="s">
        <v>164</v>
      </c>
      <c r="B15" s="145" t="s">
        <v>156</v>
      </c>
      <c r="C15" s="145" t="s">
        <v>165</v>
      </c>
      <c r="D15" s="145" t="str">
        <f>VLOOKUP(C15,RefCodeQuery!$C$1:$D$56,2,FALSE)</f>
        <v>Purchase</v>
      </c>
      <c r="E15" s="145" t="str">
        <f t="shared" si="0"/>
        <v>0111</v>
      </c>
      <c r="F15" s="145"/>
      <c r="G15" s="145"/>
      <c r="H15" s="145"/>
      <c r="I15" s="145" t="s">
        <v>137</v>
      </c>
      <c r="J15" s="145" t="s">
        <v>138</v>
      </c>
      <c r="K15" s="146">
        <v>400</v>
      </c>
      <c r="L15" s="146">
        <v>235</v>
      </c>
      <c r="M15" s="146">
        <v>94000</v>
      </c>
      <c r="N15" s="145" t="s">
        <v>139</v>
      </c>
      <c r="O15" s="146">
        <v>1</v>
      </c>
      <c r="P15" s="145" t="s">
        <v>140</v>
      </c>
      <c r="Q15" s="145" t="s">
        <v>140</v>
      </c>
      <c r="R15" s="145" t="s">
        <v>140</v>
      </c>
      <c r="S15" s="145" t="s">
        <v>140</v>
      </c>
      <c r="T15" s="145" t="s">
        <v>140</v>
      </c>
    </row>
    <row r="16" spans="1:20">
      <c r="A16" s="145" t="s">
        <v>136</v>
      </c>
      <c r="B16" s="145" t="s">
        <v>156</v>
      </c>
      <c r="C16" s="145" t="s">
        <v>166</v>
      </c>
      <c r="D16" s="145" t="str">
        <f>VLOOKUP(C16,RefCodeQuery!$C$1:$D$56,2,FALSE)</f>
        <v>Purchase Return</v>
      </c>
      <c r="E16" s="145" t="str">
        <f t="shared" si="0"/>
        <v>0211</v>
      </c>
      <c r="F16" s="145"/>
      <c r="G16" s="145"/>
      <c r="H16" s="145"/>
      <c r="I16" s="145" t="s">
        <v>137</v>
      </c>
      <c r="J16" s="145" t="s">
        <v>138</v>
      </c>
      <c r="K16" s="146">
        <v>512</v>
      </c>
      <c r="L16" s="146">
        <v>235</v>
      </c>
      <c r="M16" s="146">
        <v>120320</v>
      </c>
      <c r="N16" s="145" t="s">
        <v>139</v>
      </c>
      <c r="O16" s="146">
        <v>1</v>
      </c>
      <c r="P16" s="145" t="s">
        <v>140</v>
      </c>
      <c r="Q16" s="145" t="s">
        <v>140</v>
      </c>
      <c r="R16" s="145" t="s">
        <v>140</v>
      </c>
      <c r="S16" s="145" t="s">
        <v>140</v>
      </c>
      <c r="T16" s="145" t="s">
        <v>140</v>
      </c>
    </row>
    <row r="17" spans="1:20">
      <c r="A17" s="145" t="s">
        <v>167</v>
      </c>
      <c r="B17" s="145" t="s">
        <v>168</v>
      </c>
      <c r="C17" s="145" t="s">
        <v>169</v>
      </c>
      <c r="D17" s="145" t="str">
        <f>VLOOKUP(C17,RefCodeQuery!$C$1:$D$56,2,FALSE)</f>
        <v>Purchase Challan IN</v>
      </c>
      <c r="E17" s="145" t="str">
        <f t="shared" si="0"/>
        <v>0511</v>
      </c>
      <c r="F17" s="145"/>
      <c r="G17" s="145"/>
      <c r="H17" s="145"/>
      <c r="I17" s="145" t="s">
        <v>137</v>
      </c>
      <c r="J17" s="145" t="s">
        <v>138</v>
      </c>
      <c r="K17" s="146">
        <v>1380</v>
      </c>
      <c r="L17" s="146">
        <v>235</v>
      </c>
      <c r="M17" s="146">
        <v>324300</v>
      </c>
      <c r="N17" s="145" t="s">
        <v>139</v>
      </c>
      <c r="O17" s="146">
        <v>1</v>
      </c>
      <c r="P17" s="145" t="s">
        <v>140</v>
      </c>
      <c r="Q17" s="145" t="s">
        <v>140</v>
      </c>
      <c r="R17" s="145" t="s">
        <v>140</v>
      </c>
      <c r="S17" s="145" t="s">
        <v>140</v>
      </c>
      <c r="T17" s="145" t="s">
        <v>140</v>
      </c>
    </row>
    <row r="18" spans="1:20">
      <c r="A18" s="145" t="s">
        <v>170</v>
      </c>
      <c r="B18" s="145" t="s">
        <v>168</v>
      </c>
      <c r="C18" s="145" t="s">
        <v>171</v>
      </c>
      <c r="D18" s="145" t="str">
        <f>VLOOKUP(C18,RefCodeQuery!$C$1:$D$56,2,FALSE)</f>
        <v>Purchase Challan Out</v>
      </c>
      <c r="E18" s="145" t="str">
        <f t="shared" si="0"/>
        <v>0611</v>
      </c>
      <c r="F18" s="145"/>
      <c r="G18" s="145"/>
      <c r="H18" s="145"/>
      <c r="I18" s="145" t="s">
        <v>137</v>
      </c>
      <c r="J18" s="145" t="s">
        <v>138</v>
      </c>
      <c r="K18" s="146">
        <v>1380</v>
      </c>
      <c r="L18" s="146">
        <v>235</v>
      </c>
      <c r="M18" s="146">
        <v>324300</v>
      </c>
      <c r="N18" s="145" t="s">
        <v>139</v>
      </c>
      <c r="O18" s="146">
        <v>1</v>
      </c>
      <c r="P18" s="145" t="s">
        <v>140</v>
      </c>
      <c r="Q18" s="145" t="s">
        <v>140</v>
      </c>
      <c r="R18" s="145" t="s">
        <v>140</v>
      </c>
      <c r="S18" s="145" t="s">
        <v>140</v>
      </c>
      <c r="T18" s="145" t="s">
        <v>140</v>
      </c>
    </row>
    <row r="19" spans="1:20">
      <c r="A19" s="145" t="s">
        <v>172</v>
      </c>
      <c r="B19" s="145" t="s">
        <v>168</v>
      </c>
      <c r="C19" s="145" t="s">
        <v>173</v>
      </c>
      <c r="D19" s="145" t="str">
        <f>VLOOKUP(C19,RefCodeQuery!$C$1:$D$56,2,FALSE)</f>
        <v>Sale Return</v>
      </c>
      <c r="E19" s="145" t="str">
        <f t="shared" si="0"/>
        <v>0300</v>
      </c>
      <c r="F19" s="145"/>
      <c r="G19" s="145"/>
      <c r="H19" s="145"/>
      <c r="I19" s="145" t="s">
        <v>137</v>
      </c>
      <c r="J19" s="145" t="s">
        <v>138</v>
      </c>
      <c r="K19" s="146">
        <v>1380</v>
      </c>
      <c r="L19" s="146">
        <v>235</v>
      </c>
      <c r="M19" s="146">
        <v>324300</v>
      </c>
      <c r="N19" s="145" t="s">
        <v>139</v>
      </c>
      <c r="O19" s="146">
        <v>1</v>
      </c>
      <c r="P19" s="145" t="s">
        <v>140</v>
      </c>
      <c r="Q19" s="145" t="s">
        <v>140</v>
      </c>
      <c r="R19" s="145" t="s">
        <v>140</v>
      </c>
      <c r="S19" s="145" t="s">
        <v>140</v>
      </c>
      <c r="T19" s="145" t="s">
        <v>140</v>
      </c>
    </row>
    <row r="20" spans="1:20">
      <c r="A20" s="145" t="s">
        <v>174</v>
      </c>
      <c r="B20" s="145" t="s">
        <v>168</v>
      </c>
      <c r="C20" s="145" t="s">
        <v>175</v>
      </c>
      <c r="D20" s="145" t="str">
        <f>VLOOKUP(C20,RefCodeQuery!$C$1:$D$56,2,FALSE)</f>
        <v>Sale</v>
      </c>
      <c r="E20" s="145" t="str">
        <f t="shared" si="0"/>
        <v>0400</v>
      </c>
      <c r="F20" s="145"/>
      <c r="G20" s="145"/>
      <c r="H20" s="145"/>
      <c r="I20" s="145" t="s">
        <v>137</v>
      </c>
      <c r="J20" s="145" t="s">
        <v>138</v>
      </c>
      <c r="K20" s="146">
        <v>1380</v>
      </c>
      <c r="L20" s="146">
        <v>235</v>
      </c>
      <c r="M20" s="146">
        <v>324300</v>
      </c>
      <c r="N20" s="145" t="s">
        <v>139</v>
      </c>
      <c r="O20" s="146">
        <v>1</v>
      </c>
      <c r="P20" s="145" t="s">
        <v>140</v>
      </c>
      <c r="Q20" s="145" t="s">
        <v>140</v>
      </c>
      <c r="R20" s="145" t="s">
        <v>140</v>
      </c>
      <c r="S20" s="145" t="s">
        <v>140</v>
      </c>
      <c r="T20" s="145" t="s">
        <v>140</v>
      </c>
    </row>
    <row r="21" spans="1:20">
      <c r="A21" s="145" t="s">
        <v>145</v>
      </c>
      <c r="B21" s="145" t="s">
        <v>168</v>
      </c>
      <c r="C21" s="145" t="s">
        <v>176</v>
      </c>
      <c r="D21" s="145" t="str">
        <f>VLOOKUP(C21,RefCodeQuery!$C$1:$D$56,2,FALSE)</f>
        <v>Sale Challan IN</v>
      </c>
      <c r="E21" s="145" t="str">
        <f t="shared" si="0"/>
        <v>0700</v>
      </c>
      <c r="F21" s="145"/>
      <c r="G21" s="145"/>
      <c r="H21" s="145"/>
      <c r="I21" s="145" t="s">
        <v>137</v>
      </c>
      <c r="J21" s="145" t="s">
        <v>138</v>
      </c>
      <c r="K21" s="146">
        <v>1380</v>
      </c>
      <c r="L21" s="146">
        <v>235</v>
      </c>
      <c r="M21" s="146">
        <v>324300</v>
      </c>
      <c r="N21" s="145" t="s">
        <v>139</v>
      </c>
      <c r="O21" s="146">
        <v>1</v>
      </c>
      <c r="P21" s="145" t="s">
        <v>140</v>
      </c>
      <c r="Q21" s="145" t="s">
        <v>140</v>
      </c>
      <c r="R21" s="145" t="s">
        <v>140</v>
      </c>
      <c r="S21" s="145" t="s">
        <v>140</v>
      </c>
      <c r="T21" s="145" t="s">
        <v>140</v>
      </c>
    </row>
    <row r="22" spans="1:20">
      <c r="A22" s="145" t="s">
        <v>156</v>
      </c>
      <c r="B22" s="145" t="s">
        <v>168</v>
      </c>
      <c r="C22" s="145" t="s">
        <v>177</v>
      </c>
      <c r="D22" s="145" t="str">
        <f>VLOOKUP(C22,RefCodeQuery!$C$1:$D$56,2,FALSE)</f>
        <v>Sale Challan Out</v>
      </c>
      <c r="E22" s="145" t="str">
        <f t="shared" si="0"/>
        <v>0800</v>
      </c>
      <c r="F22" s="145"/>
      <c r="G22" s="145"/>
      <c r="H22" s="145"/>
      <c r="I22" s="145" t="s">
        <v>137</v>
      </c>
      <c r="J22" s="145" t="s">
        <v>138</v>
      </c>
      <c r="K22" s="146">
        <v>1380</v>
      </c>
      <c r="L22" s="146">
        <v>235</v>
      </c>
      <c r="M22" s="146">
        <v>324300</v>
      </c>
      <c r="N22" s="145" t="s">
        <v>139</v>
      </c>
      <c r="O22" s="146">
        <v>1</v>
      </c>
      <c r="P22" s="145" t="s">
        <v>140</v>
      </c>
      <c r="Q22" s="145" t="s">
        <v>140</v>
      </c>
      <c r="R22" s="145" t="s">
        <v>140</v>
      </c>
      <c r="S22" s="145" t="s">
        <v>140</v>
      </c>
      <c r="T22" s="145" t="s">
        <v>140</v>
      </c>
    </row>
    <row r="23" spans="1:20">
      <c r="A23" s="145" t="s">
        <v>178</v>
      </c>
      <c r="B23" s="145" t="s">
        <v>168</v>
      </c>
      <c r="C23" s="145" t="s">
        <v>179</v>
      </c>
      <c r="D23" s="145" t="str">
        <f>VLOOKUP(C23,RefCodeQuery!$C$1:$D$56,2,FALSE)</f>
        <v>Sale Return</v>
      </c>
      <c r="E23" s="145" t="str">
        <f t="shared" si="0"/>
        <v>0310</v>
      </c>
      <c r="F23" s="145"/>
      <c r="G23" s="145"/>
      <c r="H23" s="145"/>
      <c r="I23" s="145" t="s">
        <v>137</v>
      </c>
      <c r="J23" s="145" t="s">
        <v>138</v>
      </c>
      <c r="K23" s="146">
        <v>690</v>
      </c>
      <c r="L23" s="146">
        <v>235</v>
      </c>
      <c r="M23" s="146">
        <v>162150</v>
      </c>
      <c r="N23" s="145" t="s">
        <v>139</v>
      </c>
      <c r="O23" s="146">
        <v>1</v>
      </c>
      <c r="P23" s="145" t="s">
        <v>140</v>
      </c>
      <c r="Q23" s="145" t="s">
        <v>140</v>
      </c>
      <c r="R23" s="145" t="s">
        <v>140</v>
      </c>
      <c r="S23" s="145" t="s">
        <v>140</v>
      </c>
      <c r="T23" s="145" t="s">
        <v>140</v>
      </c>
    </row>
    <row r="24" spans="1:20">
      <c r="A24" s="145" t="s">
        <v>168</v>
      </c>
      <c r="B24" s="145" t="s">
        <v>168</v>
      </c>
      <c r="C24" s="145" t="s">
        <v>180</v>
      </c>
      <c r="D24" s="145" t="str">
        <f>VLOOKUP(C24,RefCodeQuery!$C$1:$D$56,2,FALSE)</f>
        <v>Sale</v>
      </c>
      <c r="E24" s="145" t="str">
        <f t="shared" si="0"/>
        <v>0410</v>
      </c>
      <c r="F24" s="145"/>
      <c r="G24" s="145"/>
      <c r="H24" s="145"/>
      <c r="I24" s="145" t="s">
        <v>137</v>
      </c>
      <c r="J24" s="145" t="s">
        <v>138</v>
      </c>
      <c r="K24" s="146">
        <v>1150</v>
      </c>
      <c r="L24" s="146">
        <v>235</v>
      </c>
      <c r="M24" s="146">
        <v>270250</v>
      </c>
      <c r="N24" s="145" t="s">
        <v>139</v>
      </c>
      <c r="O24" s="146">
        <v>1</v>
      </c>
      <c r="P24" s="145" t="s">
        <v>140</v>
      </c>
      <c r="Q24" s="145" t="s">
        <v>140</v>
      </c>
      <c r="R24" s="145" t="s">
        <v>140</v>
      </c>
      <c r="S24" s="145" t="s">
        <v>140</v>
      </c>
      <c r="T24" s="145" t="s">
        <v>140</v>
      </c>
    </row>
    <row r="25" spans="1:20">
      <c r="A25" s="145" t="s">
        <v>181</v>
      </c>
      <c r="B25" s="145" t="s">
        <v>182</v>
      </c>
      <c r="C25" s="145" t="s">
        <v>183</v>
      </c>
      <c r="D25" s="145" t="str">
        <f>VLOOKUP(C25,RefCodeQuery!$C$1:$D$56,2,FALSE)</f>
        <v>Sale Challan IN</v>
      </c>
      <c r="E25" s="145" t="str">
        <f t="shared" si="0"/>
        <v>0710</v>
      </c>
      <c r="F25" s="145"/>
      <c r="G25" s="145"/>
      <c r="H25" s="145"/>
      <c r="I25" s="145" t="s">
        <v>137</v>
      </c>
      <c r="J25" s="145" t="s">
        <v>138</v>
      </c>
      <c r="K25" s="146">
        <v>1350</v>
      </c>
      <c r="L25" s="146">
        <v>235</v>
      </c>
      <c r="M25" s="146">
        <v>317250</v>
      </c>
      <c r="N25" s="145" t="s">
        <v>139</v>
      </c>
      <c r="O25" s="146">
        <v>1</v>
      </c>
      <c r="P25" s="145" t="s">
        <v>140</v>
      </c>
      <c r="Q25" s="145" t="s">
        <v>140</v>
      </c>
      <c r="R25" s="145" t="s">
        <v>140</v>
      </c>
      <c r="S25" s="145" t="s">
        <v>140</v>
      </c>
      <c r="T25" s="145" t="s">
        <v>140</v>
      </c>
    </row>
    <row r="26" spans="1:20">
      <c r="A26" s="145" t="s">
        <v>182</v>
      </c>
      <c r="B26" s="145" t="s">
        <v>182</v>
      </c>
      <c r="C26" s="145" t="s">
        <v>184</v>
      </c>
      <c r="D26" s="145" t="str">
        <f>VLOOKUP(C26,RefCodeQuery!$C$1:$D$56,2,FALSE)</f>
        <v>Sale Challan Out</v>
      </c>
      <c r="E26" s="145" t="str">
        <f t="shared" si="0"/>
        <v>0810</v>
      </c>
      <c r="F26" s="145"/>
      <c r="G26" s="145"/>
      <c r="H26" s="145"/>
      <c r="I26" s="145" t="s">
        <v>137</v>
      </c>
      <c r="J26" s="145" t="s">
        <v>138</v>
      </c>
      <c r="K26" s="146">
        <v>1350</v>
      </c>
      <c r="L26" s="146">
        <v>235</v>
      </c>
      <c r="M26" s="146">
        <v>317250</v>
      </c>
      <c r="N26" s="145" t="s">
        <v>139</v>
      </c>
      <c r="O26" s="146">
        <v>1</v>
      </c>
      <c r="P26" s="145" t="s">
        <v>140</v>
      </c>
      <c r="Q26" s="145" t="s">
        <v>140</v>
      </c>
      <c r="R26" s="145" t="s">
        <v>140</v>
      </c>
      <c r="S26" s="145" t="s">
        <v>140</v>
      </c>
      <c r="T26" s="145" t="s">
        <v>140</v>
      </c>
    </row>
    <row r="27" spans="1:20">
      <c r="A27" s="145" t="s">
        <v>185</v>
      </c>
      <c r="B27" s="145" t="s">
        <v>182</v>
      </c>
      <c r="C27" s="145" t="s">
        <v>186</v>
      </c>
      <c r="D27" s="145" t="str">
        <f>VLOOKUP(C27,RefCodeQuery!$C$1:$D$56,2,FALSE)</f>
        <v>Sale Return</v>
      </c>
      <c r="E27" s="145" t="str">
        <f t="shared" si="0"/>
        <v>0301</v>
      </c>
      <c r="F27" s="145"/>
      <c r="G27" s="145"/>
      <c r="H27" s="145"/>
      <c r="I27" s="145" t="s">
        <v>137</v>
      </c>
      <c r="J27" s="145" t="s">
        <v>138</v>
      </c>
      <c r="K27" s="146">
        <v>1500</v>
      </c>
      <c r="L27" s="146">
        <v>235</v>
      </c>
      <c r="M27" s="146">
        <v>352500</v>
      </c>
      <c r="N27" s="145" t="s">
        <v>139</v>
      </c>
      <c r="O27" s="146">
        <v>1</v>
      </c>
      <c r="P27" s="145" t="s">
        <v>140</v>
      </c>
      <c r="Q27" s="145" t="s">
        <v>140</v>
      </c>
      <c r="R27" s="145" t="s">
        <v>140</v>
      </c>
      <c r="S27" s="145" t="s">
        <v>140</v>
      </c>
      <c r="T27" s="145" t="s">
        <v>140</v>
      </c>
    </row>
    <row r="28" spans="1:20">
      <c r="A28" s="145" t="s">
        <v>187</v>
      </c>
      <c r="B28" s="145" t="s">
        <v>182</v>
      </c>
      <c r="C28" s="145" t="s">
        <v>188</v>
      </c>
      <c r="D28" s="145" t="str">
        <f>VLOOKUP(C28,RefCodeQuery!$C$1:$D$56,2,FALSE)</f>
        <v>Sale</v>
      </c>
      <c r="E28" s="145" t="str">
        <f t="shared" si="0"/>
        <v>0401</v>
      </c>
      <c r="F28" s="145"/>
      <c r="G28" s="145"/>
      <c r="H28" s="145"/>
      <c r="I28" s="145" t="s">
        <v>137</v>
      </c>
      <c r="J28" s="145" t="s">
        <v>138</v>
      </c>
      <c r="K28" s="146">
        <v>1400</v>
      </c>
      <c r="L28" s="146">
        <v>235</v>
      </c>
      <c r="M28" s="146">
        <v>329000</v>
      </c>
      <c r="N28" s="145" t="s">
        <v>139</v>
      </c>
      <c r="O28" s="146">
        <v>1</v>
      </c>
      <c r="P28" s="145" t="s">
        <v>140</v>
      </c>
      <c r="Q28" s="145" t="s">
        <v>140</v>
      </c>
      <c r="R28" s="145" t="s">
        <v>140</v>
      </c>
      <c r="S28" s="145" t="s">
        <v>140</v>
      </c>
      <c r="T28" s="145" t="s">
        <v>140</v>
      </c>
    </row>
    <row r="29" spans="1:20">
      <c r="A29" s="145" t="s">
        <v>189</v>
      </c>
      <c r="B29" s="145" t="s">
        <v>182</v>
      </c>
      <c r="C29" s="145" t="s">
        <v>190</v>
      </c>
      <c r="D29" s="145" t="str">
        <f>VLOOKUP(C29,RefCodeQuery!$C$1:$D$56,2,FALSE)</f>
        <v>Sale Challan IN</v>
      </c>
      <c r="E29" s="145" t="str">
        <f t="shared" si="0"/>
        <v>0701</v>
      </c>
      <c r="F29" s="145"/>
      <c r="G29" s="145"/>
      <c r="H29" s="145"/>
      <c r="I29" s="145" t="s">
        <v>137</v>
      </c>
      <c r="J29" s="145" t="s">
        <v>138</v>
      </c>
      <c r="K29" s="146">
        <v>1400</v>
      </c>
      <c r="L29" s="146">
        <v>235</v>
      </c>
      <c r="M29" s="146">
        <v>329000</v>
      </c>
      <c r="N29" s="145" t="s">
        <v>139</v>
      </c>
      <c r="O29" s="146">
        <v>1</v>
      </c>
      <c r="P29" s="145" t="s">
        <v>140</v>
      </c>
      <c r="Q29" s="145" t="s">
        <v>140</v>
      </c>
      <c r="R29" s="145" t="s">
        <v>140</v>
      </c>
      <c r="S29" s="145" t="s">
        <v>140</v>
      </c>
      <c r="T29" s="145" t="s">
        <v>140</v>
      </c>
    </row>
    <row r="30" spans="1:20">
      <c r="A30" s="145" t="s">
        <v>191</v>
      </c>
      <c r="B30" s="145" t="s">
        <v>182</v>
      </c>
      <c r="C30" s="145" t="s">
        <v>192</v>
      </c>
      <c r="D30" s="145" t="str">
        <f>VLOOKUP(C30,RefCodeQuery!$C$1:$D$56,2,FALSE)</f>
        <v>Sale Challan Out</v>
      </c>
      <c r="E30" s="145" t="str">
        <f t="shared" si="0"/>
        <v>0801</v>
      </c>
      <c r="F30" s="145"/>
      <c r="G30" s="145"/>
      <c r="H30" s="145"/>
      <c r="I30" s="145" t="s">
        <v>137</v>
      </c>
      <c r="J30" s="145" t="s">
        <v>138</v>
      </c>
      <c r="K30" s="146">
        <v>1400</v>
      </c>
      <c r="L30" s="146">
        <v>235</v>
      </c>
      <c r="M30" s="146">
        <v>329000</v>
      </c>
      <c r="N30" s="145" t="s">
        <v>139</v>
      </c>
      <c r="O30" s="146">
        <v>1</v>
      </c>
      <c r="P30" s="145" t="s">
        <v>140</v>
      </c>
      <c r="Q30" s="145" t="s">
        <v>140</v>
      </c>
      <c r="R30" s="145" t="s">
        <v>140</v>
      </c>
      <c r="S30" s="145" t="s">
        <v>140</v>
      </c>
      <c r="T30" s="145" t="s">
        <v>140</v>
      </c>
    </row>
    <row r="31" spans="1:20">
      <c r="A31" s="145" t="s">
        <v>193</v>
      </c>
      <c r="B31" s="145" t="s">
        <v>182</v>
      </c>
      <c r="C31" s="145" t="s">
        <v>194</v>
      </c>
      <c r="D31" s="145" t="str">
        <f>VLOOKUP(C31,RefCodeQuery!$C$1:$D$56,2,FALSE)</f>
        <v>Sale Return</v>
      </c>
      <c r="E31" s="145" t="str">
        <f t="shared" si="0"/>
        <v>0311</v>
      </c>
      <c r="F31" s="145"/>
      <c r="G31" s="145"/>
      <c r="H31" s="145"/>
      <c r="I31" s="145" t="s">
        <v>137</v>
      </c>
      <c r="J31" s="145" t="s">
        <v>138</v>
      </c>
      <c r="K31" s="146">
        <v>1400</v>
      </c>
      <c r="L31" s="146">
        <v>235</v>
      </c>
      <c r="M31" s="146">
        <v>329000</v>
      </c>
      <c r="N31" s="145" t="s">
        <v>139</v>
      </c>
      <c r="O31" s="146">
        <v>1</v>
      </c>
      <c r="P31" s="145" t="s">
        <v>140</v>
      </c>
      <c r="Q31" s="145" t="s">
        <v>140</v>
      </c>
      <c r="R31" s="145" t="s">
        <v>140</v>
      </c>
      <c r="S31" s="145" t="s">
        <v>140</v>
      </c>
      <c r="T31" s="145" t="s">
        <v>140</v>
      </c>
    </row>
    <row r="32" spans="1:20">
      <c r="A32" s="145" t="s">
        <v>195</v>
      </c>
      <c r="B32" s="145" t="s">
        <v>181</v>
      </c>
      <c r="C32" s="145" t="s">
        <v>196</v>
      </c>
      <c r="D32" s="145" t="str">
        <f>VLOOKUP(C32,RefCodeQuery!$C$1:$D$56,2,FALSE)</f>
        <v>Sale</v>
      </c>
      <c r="E32" s="145" t="str">
        <f t="shared" si="0"/>
        <v>0411</v>
      </c>
      <c r="F32" s="145"/>
      <c r="G32" s="145"/>
      <c r="H32" s="145"/>
      <c r="I32" s="145" t="s">
        <v>137</v>
      </c>
      <c r="J32" s="145" t="s">
        <v>138</v>
      </c>
      <c r="K32" s="146">
        <v>1000</v>
      </c>
      <c r="L32" s="146">
        <v>235</v>
      </c>
      <c r="M32" s="146">
        <v>235000</v>
      </c>
      <c r="N32" s="145" t="s">
        <v>139</v>
      </c>
      <c r="O32" s="146">
        <v>1</v>
      </c>
      <c r="P32" s="145" t="s">
        <v>140</v>
      </c>
      <c r="Q32" s="145" t="s">
        <v>140</v>
      </c>
      <c r="R32" s="145" t="s">
        <v>140</v>
      </c>
      <c r="S32" s="145" t="s">
        <v>140</v>
      </c>
      <c r="T32" s="145" t="s">
        <v>140</v>
      </c>
    </row>
    <row r="33" spans="1:20">
      <c r="A33" s="145" t="s">
        <v>197</v>
      </c>
      <c r="B33" s="145" t="s">
        <v>181</v>
      </c>
      <c r="C33" s="145" t="s">
        <v>198</v>
      </c>
      <c r="D33" s="145" t="str">
        <f>VLOOKUP(C33,RefCodeQuery!$C$1:$D$56,2,FALSE)</f>
        <v>Sale Challan IN</v>
      </c>
      <c r="E33" s="145" t="str">
        <f t="shared" si="0"/>
        <v>0711</v>
      </c>
      <c r="F33" s="145"/>
      <c r="G33" s="145"/>
      <c r="H33" s="145"/>
      <c r="I33" s="145" t="s">
        <v>137</v>
      </c>
      <c r="J33" s="145" t="s">
        <v>138</v>
      </c>
      <c r="K33" s="146">
        <v>1000</v>
      </c>
      <c r="L33" s="146">
        <v>235</v>
      </c>
      <c r="M33" s="146">
        <v>235000</v>
      </c>
      <c r="N33" s="145" t="s">
        <v>139</v>
      </c>
      <c r="O33" s="146">
        <v>1</v>
      </c>
      <c r="P33" s="145" t="s">
        <v>140</v>
      </c>
      <c r="Q33" s="145" t="s">
        <v>140</v>
      </c>
      <c r="R33" s="145" t="s">
        <v>140</v>
      </c>
      <c r="S33" s="145" t="s">
        <v>140</v>
      </c>
      <c r="T33" s="145" t="s">
        <v>140</v>
      </c>
    </row>
    <row r="34" spans="1:20">
      <c r="A34" s="145" t="s">
        <v>199</v>
      </c>
      <c r="B34" s="145" t="s">
        <v>181</v>
      </c>
      <c r="C34" s="145" t="s">
        <v>200</v>
      </c>
      <c r="D34" s="145" t="str">
        <f>VLOOKUP(C34,RefCodeQuery!$C$1:$D$56,2,FALSE)</f>
        <v>Sale Challan Out</v>
      </c>
      <c r="E34" s="145" t="str">
        <f t="shared" si="0"/>
        <v>0811</v>
      </c>
      <c r="F34" s="145"/>
      <c r="G34" s="145"/>
      <c r="H34" s="145"/>
      <c r="I34" s="145" t="s">
        <v>137</v>
      </c>
      <c r="J34" s="145" t="s">
        <v>138</v>
      </c>
      <c r="K34" s="146">
        <v>1000</v>
      </c>
      <c r="L34" s="146">
        <v>235</v>
      </c>
      <c r="M34" s="146">
        <v>235000</v>
      </c>
      <c r="N34" s="145" t="s">
        <v>139</v>
      </c>
      <c r="O34" s="146">
        <v>1</v>
      </c>
      <c r="P34" s="145" t="s">
        <v>140</v>
      </c>
      <c r="Q34" s="145" t="s">
        <v>140</v>
      </c>
      <c r="R34" s="145" t="s">
        <v>140</v>
      </c>
      <c r="S34" s="145" t="s">
        <v>140</v>
      </c>
      <c r="T34" s="145" t="s">
        <v>140</v>
      </c>
    </row>
  </sheetData>
  <autoFilter ref="A2:T2" xr:uid="{7098AE0F-8D81-4F26-9EFB-F723316AF1E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114-F586-4C20-B4CA-4393DE0100D9}">
  <sheetPr codeName="Sheet10"/>
  <dimension ref="A1:X45"/>
  <sheetViews>
    <sheetView workbookViewId="0">
      <selection activeCell="B27" sqref="B27"/>
    </sheetView>
  </sheetViews>
  <sheetFormatPr defaultRowHeight="15"/>
  <cols>
    <col min="1" max="1" width="8.42578125" style="169" bestFit="1" customWidth="1"/>
    <col min="2" max="2" width="11.140625" style="169" bestFit="1" customWidth="1"/>
    <col min="3" max="3" width="15.140625" style="169" bestFit="1" customWidth="1"/>
    <col min="4" max="4" width="9.140625" style="169"/>
    <col min="5" max="5" width="7" style="169" bestFit="1" customWidth="1"/>
    <col min="6" max="6" width="31.5703125" style="169" bestFit="1" customWidth="1"/>
    <col min="7" max="7" width="29.42578125" style="169" bestFit="1" customWidth="1"/>
    <col min="8" max="8" width="5.28515625" style="169" bestFit="1" customWidth="1"/>
    <col min="9" max="9" width="7.140625" style="169" bestFit="1" customWidth="1"/>
    <col min="10" max="10" width="20.28515625" style="169" bestFit="1" customWidth="1"/>
    <col min="11" max="11" width="30.42578125" style="169" bestFit="1" customWidth="1"/>
    <col min="12" max="12" width="11.28515625" style="169" bestFit="1" customWidth="1"/>
    <col min="13" max="13" width="20.140625" style="169" bestFit="1" customWidth="1"/>
    <col min="14" max="14" width="19.5703125" style="169" bestFit="1" customWidth="1"/>
    <col min="15" max="15" width="31.28515625" style="169" bestFit="1" customWidth="1"/>
    <col min="16" max="16" width="19.7109375" style="169" bestFit="1" customWidth="1"/>
    <col min="17" max="17" width="31.28515625" style="169" bestFit="1" customWidth="1"/>
    <col min="18" max="18" width="11.28515625" style="169" bestFit="1" customWidth="1"/>
    <col min="19" max="19" width="20.140625" style="169" bestFit="1" customWidth="1"/>
    <col min="20" max="20" width="19.5703125" style="169" bestFit="1" customWidth="1"/>
    <col min="21" max="21" width="31.28515625" style="169" bestFit="1" customWidth="1"/>
    <col min="22" max="22" width="20.42578125" style="169" bestFit="1" customWidth="1"/>
    <col min="23" max="23" width="23" style="169" bestFit="1" customWidth="1"/>
    <col min="24" max="24" width="26.140625" style="169" bestFit="1" customWidth="1"/>
    <col min="25" max="16384" width="9.140625" style="169"/>
  </cols>
  <sheetData>
    <row r="1" spans="1:24">
      <c r="A1" s="173" t="s">
        <v>285</v>
      </c>
      <c r="B1" s="174" t="s">
        <v>275</v>
      </c>
      <c r="C1" s="174" t="s">
        <v>276</v>
      </c>
      <c r="E1" s="205" t="s">
        <v>19</v>
      </c>
      <c r="F1" s="205" t="s">
        <v>275</v>
      </c>
      <c r="G1" s="205" t="s">
        <v>276</v>
      </c>
      <c r="H1" s="205" t="s">
        <v>201</v>
      </c>
      <c r="I1" s="205" t="s">
        <v>306</v>
      </c>
      <c r="J1" s="205" t="s">
        <v>300</v>
      </c>
      <c r="K1" s="205" t="s">
        <v>301</v>
      </c>
      <c r="L1" s="205" t="s">
        <v>302</v>
      </c>
      <c r="M1" s="205" t="s">
        <v>303</v>
      </c>
      <c r="N1" s="205" t="s">
        <v>439</v>
      </c>
      <c r="O1" s="205" t="s">
        <v>440</v>
      </c>
      <c r="P1" s="197" t="s">
        <v>297</v>
      </c>
      <c r="Q1" s="197" t="s">
        <v>398</v>
      </c>
      <c r="R1" s="197" t="s">
        <v>297</v>
      </c>
      <c r="S1" s="197" t="s">
        <v>398</v>
      </c>
      <c r="T1" s="197" t="s">
        <v>297</v>
      </c>
      <c r="U1" s="197" t="s">
        <v>398</v>
      </c>
      <c r="V1" s="197" t="s">
        <v>398</v>
      </c>
      <c r="W1" s="197" t="s">
        <v>297</v>
      </c>
      <c r="X1" s="197" t="s">
        <v>398</v>
      </c>
    </row>
    <row r="2" spans="1:24">
      <c r="A2" s="173">
        <v>1</v>
      </c>
      <c r="B2" s="175" t="s">
        <v>283</v>
      </c>
      <c r="C2" s="175" t="s">
        <v>284</v>
      </c>
      <c r="E2" s="206" t="s">
        <v>307</v>
      </c>
      <c r="F2" s="206" t="s">
        <v>308</v>
      </c>
      <c r="G2" s="206" t="s">
        <v>308</v>
      </c>
      <c r="H2" s="206" t="s">
        <v>309</v>
      </c>
      <c r="I2" s="207">
        <v>0.95</v>
      </c>
      <c r="J2" s="206" t="s">
        <v>135</v>
      </c>
      <c r="K2" s="208">
        <v>43736</v>
      </c>
      <c r="L2" s="206" t="s">
        <v>140</v>
      </c>
      <c r="M2" s="209"/>
      <c r="N2" s="206" t="s">
        <v>304</v>
      </c>
      <c r="O2" s="206" t="s">
        <v>304</v>
      </c>
      <c r="P2" s="198" t="s">
        <v>405</v>
      </c>
      <c r="Q2" s="199" t="s">
        <v>416</v>
      </c>
      <c r="R2" s="200" t="s">
        <v>408</v>
      </c>
      <c r="S2" s="201" t="s">
        <v>395</v>
      </c>
      <c r="T2" s="198" t="s">
        <v>417</v>
      </c>
      <c r="U2" s="199" t="s">
        <v>416</v>
      </c>
      <c r="V2" s="204" t="s">
        <v>421</v>
      </c>
      <c r="W2" s="202" t="s">
        <v>427</v>
      </c>
      <c r="X2" s="201" t="s">
        <v>428</v>
      </c>
    </row>
    <row r="3" spans="1:24">
      <c r="A3" s="173">
        <v>1</v>
      </c>
      <c r="B3" s="175" t="s">
        <v>282</v>
      </c>
      <c r="C3" s="175" t="s">
        <v>288</v>
      </c>
      <c r="E3" s="206" t="s">
        <v>310</v>
      </c>
      <c r="F3" s="206" t="s">
        <v>311</v>
      </c>
      <c r="G3" s="206" t="s">
        <v>311</v>
      </c>
      <c r="H3" s="206" t="s">
        <v>309</v>
      </c>
      <c r="I3" s="207">
        <v>0.9</v>
      </c>
      <c r="J3" s="206" t="s">
        <v>135</v>
      </c>
      <c r="K3" s="208">
        <v>43736</v>
      </c>
      <c r="L3" s="206" t="s">
        <v>140</v>
      </c>
      <c r="M3" s="209"/>
      <c r="N3" s="206" t="s">
        <v>304</v>
      </c>
      <c r="O3" s="206" t="s">
        <v>304</v>
      </c>
      <c r="P3" s="200" t="s">
        <v>397</v>
      </c>
      <c r="Q3" s="201" t="s">
        <v>396</v>
      </c>
      <c r="R3" s="200" t="s">
        <v>409</v>
      </c>
      <c r="S3" s="198" t="s">
        <v>410</v>
      </c>
      <c r="T3" s="200" t="s">
        <v>418</v>
      </c>
      <c r="U3" s="198" t="s">
        <v>420</v>
      </c>
      <c r="V3" s="204" t="s">
        <v>422</v>
      </c>
      <c r="W3" s="202" t="s">
        <v>431</v>
      </c>
      <c r="X3" s="201" t="s">
        <v>429</v>
      </c>
    </row>
    <row r="4" spans="1:24">
      <c r="A4" s="173">
        <v>1</v>
      </c>
      <c r="B4" s="175" t="s">
        <v>286</v>
      </c>
      <c r="C4" s="175" t="s">
        <v>287</v>
      </c>
      <c r="E4" s="206" t="s">
        <v>312</v>
      </c>
      <c r="F4" s="206" t="s">
        <v>313</v>
      </c>
      <c r="G4" s="206" t="s">
        <v>314</v>
      </c>
      <c r="H4" s="206" t="s">
        <v>309</v>
      </c>
      <c r="I4" s="207">
        <v>1.35</v>
      </c>
      <c r="J4" s="206" t="s">
        <v>135</v>
      </c>
      <c r="K4" s="208">
        <v>43736</v>
      </c>
      <c r="L4" s="206" t="s">
        <v>140</v>
      </c>
      <c r="M4" s="209"/>
      <c r="N4" s="206" t="s">
        <v>304</v>
      </c>
      <c r="O4" s="206" t="s">
        <v>304</v>
      </c>
      <c r="P4" s="200" t="s">
        <v>399</v>
      </c>
      <c r="Q4" s="201"/>
      <c r="R4" s="200" t="s">
        <v>411</v>
      </c>
      <c r="S4" s="198" t="s">
        <v>415</v>
      </c>
      <c r="T4" s="202" t="s">
        <v>419</v>
      </c>
      <c r="U4" s="201" t="s">
        <v>500</v>
      </c>
      <c r="V4" s="204" t="s">
        <v>423</v>
      </c>
      <c r="W4" s="202" t="s">
        <v>432</v>
      </c>
      <c r="X4" s="201" t="s">
        <v>430</v>
      </c>
    </row>
    <row r="5" spans="1:24">
      <c r="A5" s="173">
        <v>2</v>
      </c>
      <c r="B5" s="175" t="s">
        <v>277</v>
      </c>
      <c r="C5" s="175" t="s">
        <v>278</v>
      </c>
      <c r="E5" s="206" t="s">
        <v>315</v>
      </c>
      <c r="F5" s="206" t="s">
        <v>316</v>
      </c>
      <c r="G5" s="206" t="s">
        <v>316</v>
      </c>
      <c r="H5" s="206" t="s">
        <v>309</v>
      </c>
      <c r="I5" s="207">
        <v>1.4</v>
      </c>
      <c r="J5" s="206" t="s">
        <v>135</v>
      </c>
      <c r="K5" s="208">
        <v>43736</v>
      </c>
      <c r="L5" s="206" t="s">
        <v>140</v>
      </c>
      <c r="M5" s="209"/>
      <c r="N5" s="206" t="s">
        <v>304</v>
      </c>
      <c r="O5" s="206" t="s">
        <v>304</v>
      </c>
      <c r="P5" s="200" t="s">
        <v>400</v>
      </c>
      <c r="Q5" s="201"/>
      <c r="R5" s="200" t="s">
        <v>413</v>
      </c>
      <c r="S5" s="198" t="s">
        <v>413</v>
      </c>
      <c r="T5" s="200" t="s">
        <v>424</v>
      </c>
      <c r="U5" s="203" t="s">
        <v>412</v>
      </c>
      <c r="V5" s="204" t="s">
        <v>425</v>
      </c>
      <c r="W5" s="202" t="s">
        <v>435</v>
      </c>
      <c r="X5" s="201" t="s">
        <v>433</v>
      </c>
    </row>
    <row r="6" spans="1:24">
      <c r="A6" s="173">
        <v>2</v>
      </c>
      <c r="B6" s="175" t="s">
        <v>281</v>
      </c>
      <c r="C6" s="175" t="s">
        <v>289</v>
      </c>
      <c r="E6" s="206" t="s">
        <v>139</v>
      </c>
      <c r="F6" s="206" t="s">
        <v>317</v>
      </c>
      <c r="G6" s="206" t="s">
        <v>318</v>
      </c>
      <c r="H6" s="206" t="s">
        <v>319</v>
      </c>
      <c r="I6" s="207">
        <v>1</v>
      </c>
      <c r="J6" s="206" t="s">
        <v>135</v>
      </c>
      <c r="K6" s="208">
        <v>43736</v>
      </c>
      <c r="L6" s="206" t="s">
        <v>140</v>
      </c>
      <c r="M6" s="209"/>
      <c r="N6" s="206" t="s">
        <v>304</v>
      </c>
      <c r="O6" s="206" t="s">
        <v>304</v>
      </c>
      <c r="P6" s="200" t="s">
        <v>401</v>
      </c>
      <c r="Q6" s="201"/>
      <c r="R6" s="200" t="s">
        <v>412</v>
      </c>
      <c r="S6" s="198" t="s">
        <v>414</v>
      </c>
      <c r="V6" s="204" t="s">
        <v>426</v>
      </c>
      <c r="W6" s="202" t="s">
        <v>434</v>
      </c>
      <c r="X6" s="201" t="s">
        <v>437</v>
      </c>
    </row>
    <row r="7" spans="1:24">
      <c r="A7" s="173">
        <v>3</v>
      </c>
      <c r="B7" s="175" t="s">
        <v>298</v>
      </c>
      <c r="C7" s="175" t="s">
        <v>290</v>
      </c>
      <c r="E7" s="206" t="s">
        <v>320</v>
      </c>
      <c r="F7" s="206" t="s">
        <v>321</v>
      </c>
      <c r="G7" s="206" t="s">
        <v>322</v>
      </c>
      <c r="H7" s="206" t="s">
        <v>319</v>
      </c>
      <c r="I7" s="207">
        <v>2</v>
      </c>
      <c r="J7" s="206" t="s">
        <v>135</v>
      </c>
      <c r="K7" s="208">
        <v>43736</v>
      </c>
      <c r="L7" s="206" t="s">
        <v>140</v>
      </c>
      <c r="M7" s="209"/>
      <c r="N7" s="206" t="s">
        <v>304</v>
      </c>
      <c r="O7" s="206" t="s">
        <v>304</v>
      </c>
      <c r="P7" s="200" t="s">
        <v>406</v>
      </c>
      <c r="Q7" s="201" t="s">
        <v>404</v>
      </c>
      <c r="W7" s="202" t="s">
        <v>436</v>
      </c>
      <c r="X7" s="201" t="s">
        <v>438</v>
      </c>
    </row>
    <row r="8" spans="1:24">
      <c r="A8" s="173">
        <v>3</v>
      </c>
      <c r="B8" s="175" t="s">
        <v>279</v>
      </c>
      <c r="C8" s="175" t="s">
        <v>291</v>
      </c>
      <c r="E8" s="206" t="s">
        <v>323</v>
      </c>
      <c r="F8" s="206" t="s">
        <v>324</v>
      </c>
      <c r="G8" s="206" t="s">
        <v>325</v>
      </c>
      <c r="H8" s="206" t="s">
        <v>319</v>
      </c>
      <c r="I8" s="207">
        <v>3</v>
      </c>
      <c r="J8" s="206" t="s">
        <v>135</v>
      </c>
      <c r="K8" s="208">
        <v>43736</v>
      </c>
      <c r="L8" s="206" t="s">
        <v>135</v>
      </c>
      <c r="M8" s="208">
        <v>43864.528252314813</v>
      </c>
      <c r="N8" s="206" t="s">
        <v>441</v>
      </c>
      <c r="O8" s="206" t="s">
        <v>304</v>
      </c>
      <c r="P8" s="200" t="s">
        <v>402</v>
      </c>
      <c r="Q8" s="198" t="s">
        <v>403</v>
      </c>
    </row>
    <row r="9" spans="1:24">
      <c r="A9" s="173">
        <v>3</v>
      </c>
      <c r="B9" s="175" t="s">
        <v>280</v>
      </c>
      <c r="C9" s="175" t="s">
        <v>292</v>
      </c>
      <c r="E9" s="206" t="s">
        <v>326</v>
      </c>
      <c r="F9" s="206" t="s">
        <v>327</v>
      </c>
      <c r="G9" s="206" t="s">
        <v>328</v>
      </c>
      <c r="H9" s="206" t="s">
        <v>319</v>
      </c>
      <c r="I9" s="207">
        <v>4</v>
      </c>
      <c r="J9" s="206" t="s">
        <v>135</v>
      </c>
      <c r="K9" s="208">
        <v>43736</v>
      </c>
      <c r="L9" s="206" t="s">
        <v>140</v>
      </c>
      <c r="M9" s="209"/>
      <c r="N9" s="206" t="s">
        <v>304</v>
      </c>
      <c r="O9" s="206" t="s">
        <v>304</v>
      </c>
      <c r="P9" s="200" t="s">
        <v>407</v>
      </c>
      <c r="Q9" s="201"/>
    </row>
    <row r="10" spans="1:24">
      <c r="A10" s="173">
        <v>3</v>
      </c>
      <c r="B10" s="175" t="s">
        <v>295</v>
      </c>
      <c r="C10" s="175" t="s">
        <v>296</v>
      </c>
      <c r="E10" s="206" t="s">
        <v>329</v>
      </c>
      <c r="F10" s="206" t="s">
        <v>330</v>
      </c>
      <c r="G10" s="206" t="s">
        <v>331</v>
      </c>
      <c r="H10" s="206" t="s">
        <v>319</v>
      </c>
      <c r="I10" s="207">
        <v>5</v>
      </c>
      <c r="J10" s="206" t="s">
        <v>135</v>
      </c>
      <c r="K10" s="208">
        <v>43736</v>
      </c>
      <c r="L10" s="206" t="s">
        <v>140</v>
      </c>
      <c r="M10" s="209"/>
      <c r="N10" s="206" t="s">
        <v>304</v>
      </c>
      <c r="O10" s="206" t="s">
        <v>304</v>
      </c>
    </row>
    <row r="11" spans="1:24">
      <c r="A11" s="173">
        <v>3</v>
      </c>
      <c r="B11" s="175" t="s">
        <v>293</v>
      </c>
      <c r="C11" s="175" t="s">
        <v>294</v>
      </c>
      <c r="E11" s="206" t="s">
        <v>332</v>
      </c>
      <c r="F11" s="206" t="s">
        <v>333</v>
      </c>
      <c r="G11" s="206" t="s">
        <v>334</v>
      </c>
      <c r="H11" s="206" t="s">
        <v>319</v>
      </c>
      <c r="I11" s="207">
        <v>6</v>
      </c>
      <c r="J11" s="206" t="s">
        <v>135</v>
      </c>
      <c r="K11" s="208">
        <v>43736</v>
      </c>
      <c r="L11" s="206" t="s">
        <v>140</v>
      </c>
      <c r="M11" s="209"/>
      <c r="N11" s="206" t="s">
        <v>304</v>
      </c>
      <c r="O11" s="206" t="s">
        <v>304</v>
      </c>
    </row>
    <row r="12" spans="1:24">
      <c r="A12" t="s">
        <v>19</v>
      </c>
      <c r="B12" t="s">
        <v>275</v>
      </c>
      <c r="C12" t="s">
        <v>276</v>
      </c>
      <c r="E12" s="206" t="s">
        <v>335</v>
      </c>
      <c r="F12" s="206" t="s">
        <v>336</v>
      </c>
      <c r="G12" s="206" t="s">
        <v>336</v>
      </c>
      <c r="H12" s="206" t="s">
        <v>337</v>
      </c>
      <c r="I12" s="207">
        <v>0</v>
      </c>
      <c r="J12" s="206" t="s">
        <v>135</v>
      </c>
      <c r="K12" s="208">
        <v>43652.513553240744</v>
      </c>
      <c r="L12" s="206" t="s">
        <v>135</v>
      </c>
      <c r="M12" s="208">
        <v>43652.608229166668</v>
      </c>
      <c r="N12" s="206" t="s">
        <v>441</v>
      </c>
      <c r="O12" s="206" t="s">
        <v>304</v>
      </c>
    </row>
    <row r="13" spans="1:24">
      <c r="A13" t="s">
        <v>371</v>
      </c>
      <c r="B13" t="s">
        <v>283</v>
      </c>
      <c r="C13" t="s">
        <v>284</v>
      </c>
      <c r="E13" s="206" t="s">
        <v>338</v>
      </c>
      <c r="F13" s="206" t="s">
        <v>339</v>
      </c>
      <c r="G13" s="206" t="s">
        <v>339</v>
      </c>
      <c r="H13" s="206" t="s">
        <v>337</v>
      </c>
      <c r="I13" s="207">
        <v>0</v>
      </c>
      <c r="J13" s="206" t="s">
        <v>135</v>
      </c>
      <c r="K13" s="208">
        <v>43652.513553240744</v>
      </c>
      <c r="L13" s="206" t="s">
        <v>135</v>
      </c>
      <c r="M13" s="208">
        <v>43652.608229166668</v>
      </c>
      <c r="N13" s="206" t="s">
        <v>441</v>
      </c>
      <c r="O13" s="206" t="s">
        <v>304</v>
      </c>
    </row>
    <row r="14" spans="1:24">
      <c r="A14" t="s">
        <v>373</v>
      </c>
      <c r="B14" t="s">
        <v>282</v>
      </c>
      <c r="C14" t="s">
        <v>288</v>
      </c>
      <c r="E14" s="206" t="s">
        <v>340</v>
      </c>
      <c r="F14" s="206" t="s">
        <v>341</v>
      </c>
      <c r="G14" s="206" t="s">
        <v>341</v>
      </c>
      <c r="H14" s="206" t="s">
        <v>337</v>
      </c>
      <c r="I14" s="207">
        <v>0</v>
      </c>
      <c r="J14" s="206" t="s">
        <v>135</v>
      </c>
      <c r="K14" s="208">
        <v>43652.513553240744</v>
      </c>
      <c r="L14" s="206" t="s">
        <v>135</v>
      </c>
      <c r="M14" s="208">
        <v>43652.608229166668</v>
      </c>
      <c r="N14" s="206" t="s">
        <v>441</v>
      </c>
      <c r="O14" s="206" t="s">
        <v>304</v>
      </c>
    </row>
    <row r="15" spans="1:24">
      <c r="A15" t="s">
        <v>374</v>
      </c>
      <c r="B15" t="s">
        <v>286</v>
      </c>
      <c r="C15" t="s">
        <v>287</v>
      </c>
      <c r="E15" s="206" t="s">
        <v>342</v>
      </c>
      <c r="F15" s="206" t="s">
        <v>343</v>
      </c>
      <c r="G15" s="206" t="s">
        <v>343</v>
      </c>
      <c r="H15" s="206" t="s">
        <v>337</v>
      </c>
      <c r="I15" s="207">
        <v>0</v>
      </c>
      <c r="J15" s="206" t="s">
        <v>135</v>
      </c>
      <c r="K15" s="208">
        <v>43652.513553240744</v>
      </c>
      <c r="L15" s="206" t="s">
        <v>135</v>
      </c>
      <c r="M15" s="208">
        <v>43652.608229166668</v>
      </c>
      <c r="N15" s="206" t="s">
        <v>441</v>
      </c>
      <c r="O15" s="206" t="s">
        <v>304</v>
      </c>
    </row>
    <row r="16" spans="1:24">
      <c r="A16" t="s">
        <v>375</v>
      </c>
      <c r="B16" t="s">
        <v>277</v>
      </c>
      <c r="C16" t="s">
        <v>278</v>
      </c>
      <c r="E16" s="206" t="s">
        <v>344</v>
      </c>
      <c r="F16" s="206" t="s">
        <v>345</v>
      </c>
      <c r="G16" s="206" t="s">
        <v>345</v>
      </c>
      <c r="H16" s="206" t="s">
        <v>337</v>
      </c>
      <c r="I16" s="207">
        <v>0</v>
      </c>
      <c r="J16" s="206" t="s">
        <v>135</v>
      </c>
      <c r="K16" s="208">
        <v>43652.513553240744</v>
      </c>
      <c r="L16" s="206" t="s">
        <v>135</v>
      </c>
      <c r="M16" s="208">
        <v>43652.608229166668</v>
      </c>
      <c r="N16" s="206" t="s">
        <v>441</v>
      </c>
      <c r="O16" s="206" t="s">
        <v>304</v>
      </c>
    </row>
    <row r="17" spans="1:15">
      <c r="A17" t="s">
        <v>376</v>
      </c>
      <c r="B17" t="s">
        <v>281</v>
      </c>
      <c r="C17" t="s">
        <v>289</v>
      </c>
      <c r="E17" s="206" t="s">
        <v>346</v>
      </c>
      <c r="F17" s="206" t="s">
        <v>0</v>
      </c>
      <c r="G17" s="206" t="s">
        <v>0</v>
      </c>
      <c r="H17" s="206" t="s">
        <v>337</v>
      </c>
      <c r="I17" s="207">
        <v>0</v>
      </c>
      <c r="J17" s="206" t="s">
        <v>135</v>
      </c>
      <c r="K17" s="208">
        <v>43652.513553240744</v>
      </c>
      <c r="L17" s="206" t="s">
        <v>135</v>
      </c>
      <c r="M17" s="208">
        <v>43652.608229166668</v>
      </c>
      <c r="N17" s="206" t="s">
        <v>441</v>
      </c>
      <c r="O17" s="206" t="s">
        <v>304</v>
      </c>
    </row>
    <row r="18" spans="1:15">
      <c r="A18" t="s">
        <v>377</v>
      </c>
      <c r="B18" t="s">
        <v>298</v>
      </c>
      <c r="C18" t="s">
        <v>290</v>
      </c>
      <c r="E18" s="206" t="s">
        <v>347</v>
      </c>
      <c r="F18" s="206" t="s">
        <v>348</v>
      </c>
      <c r="G18" s="206" t="s">
        <v>348</v>
      </c>
      <c r="H18" s="206" t="s">
        <v>337</v>
      </c>
      <c r="I18" s="207">
        <v>0</v>
      </c>
      <c r="J18" s="206" t="s">
        <v>135</v>
      </c>
      <c r="K18" s="208">
        <v>43652.513553240744</v>
      </c>
      <c r="L18" s="206" t="s">
        <v>135</v>
      </c>
      <c r="M18" s="208">
        <v>43652.608229166668</v>
      </c>
      <c r="N18" s="206" t="s">
        <v>441</v>
      </c>
      <c r="O18" s="206" t="s">
        <v>304</v>
      </c>
    </row>
    <row r="19" spans="1:15">
      <c r="A19" t="s">
        <v>378</v>
      </c>
      <c r="B19" t="s">
        <v>279</v>
      </c>
      <c r="C19" t="s">
        <v>291</v>
      </c>
      <c r="E19" s="206" t="s">
        <v>349</v>
      </c>
      <c r="F19" s="206" t="s">
        <v>350</v>
      </c>
      <c r="G19" s="206" t="s">
        <v>350</v>
      </c>
      <c r="H19" s="206" t="s">
        <v>337</v>
      </c>
      <c r="I19" s="207">
        <v>0</v>
      </c>
      <c r="J19" s="206" t="s">
        <v>135</v>
      </c>
      <c r="K19" s="208">
        <v>43652.513553240744</v>
      </c>
      <c r="L19" s="206" t="s">
        <v>135</v>
      </c>
      <c r="M19" s="208">
        <v>43652.608229166668</v>
      </c>
      <c r="N19" s="206" t="s">
        <v>441</v>
      </c>
      <c r="O19" s="206" t="s">
        <v>304</v>
      </c>
    </row>
    <row r="20" spans="1:15">
      <c r="A20" t="s">
        <v>379</v>
      </c>
      <c r="B20" t="s">
        <v>280</v>
      </c>
      <c r="C20" t="s">
        <v>292</v>
      </c>
      <c r="E20" s="206" t="s">
        <v>351</v>
      </c>
      <c r="F20" s="206" t="s">
        <v>352</v>
      </c>
      <c r="G20" s="206" t="s">
        <v>352</v>
      </c>
      <c r="H20" s="206" t="s">
        <v>337</v>
      </c>
      <c r="I20" s="207">
        <v>0</v>
      </c>
      <c r="J20" s="206" t="s">
        <v>135</v>
      </c>
      <c r="K20" s="208">
        <v>43652.513553240744</v>
      </c>
      <c r="L20" s="206" t="s">
        <v>135</v>
      </c>
      <c r="M20" s="208">
        <v>43652.608229166668</v>
      </c>
      <c r="N20" s="206" t="s">
        <v>441</v>
      </c>
      <c r="O20" s="206" t="s">
        <v>304</v>
      </c>
    </row>
    <row r="21" spans="1:15">
      <c r="A21" t="s">
        <v>380</v>
      </c>
      <c r="B21" t="s">
        <v>295</v>
      </c>
      <c r="C21" t="s">
        <v>296</v>
      </c>
      <c r="E21" s="206" t="s">
        <v>353</v>
      </c>
      <c r="F21" s="206" t="s">
        <v>354</v>
      </c>
      <c r="G21" s="206" t="s">
        <v>354</v>
      </c>
      <c r="H21" s="206" t="s">
        <v>337</v>
      </c>
      <c r="I21" s="207">
        <v>0</v>
      </c>
      <c r="J21" s="206" t="s">
        <v>135</v>
      </c>
      <c r="K21" s="208">
        <v>43652.513553240744</v>
      </c>
      <c r="L21" s="206" t="s">
        <v>135</v>
      </c>
      <c r="M21" s="208">
        <v>43652.608229166668</v>
      </c>
      <c r="N21" s="206" t="s">
        <v>441</v>
      </c>
      <c r="O21" s="206" t="s">
        <v>304</v>
      </c>
    </row>
    <row r="22" spans="1:15">
      <c r="A22" t="s">
        <v>381</v>
      </c>
      <c r="B22" t="s">
        <v>293</v>
      </c>
      <c r="C22" t="s">
        <v>294</v>
      </c>
      <c r="E22" s="206" t="s">
        <v>355</v>
      </c>
      <c r="F22" s="206" t="s">
        <v>356</v>
      </c>
      <c r="G22" s="206" t="s">
        <v>356</v>
      </c>
      <c r="H22" s="206" t="s">
        <v>357</v>
      </c>
      <c r="I22" s="207">
        <v>1</v>
      </c>
      <c r="J22" s="206" t="s">
        <v>135</v>
      </c>
      <c r="K22" s="208">
        <v>43652.513553240744</v>
      </c>
      <c r="L22" s="206" t="s">
        <v>135</v>
      </c>
      <c r="M22" s="208">
        <v>43652.608229166668</v>
      </c>
      <c r="N22" s="206" t="s">
        <v>441</v>
      </c>
      <c r="O22" s="206" t="s">
        <v>304</v>
      </c>
    </row>
    <row r="23" spans="1:15">
      <c r="A23" t="s">
        <v>382</v>
      </c>
      <c r="B23" t="s">
        <v>383</v>
      </c>
      <c r="C23" t="s">
        <v>384</v>
      </c>
      <c r="E23" s="206" t="s">
        <v>358</v>
      </c>
      <c r="F23" s="206" t="s">
        <v>359</v>
      </c>
      <c r="G23" s="206" t="s">
        <v>359</v>
      </c>
      <c r="H23" s="206" t="s">
        <v>357</v>
      </c>
      <c r="I23" s="207">
        <v>1</v>
      </c>
      <c r="J23" s="206" t="s">
        <v>135</v>
      </c>
      <c r="K23" s="208">
        <v>43652.513553240744</v>
      </c>
      <c r="L23" s="206" t="s">
        <v>135</v>
      </c>
      <c r="M23" s="208">
        <v>43652.608229166668</v>
      </c>
      <c r="N23" s="206" t="s">
        <v>441</v>
      </c>
      <c r="O23" s="206" t="s">
        <v>304</v>
      </c>
    </row>
    <row r="24" spans="1:15">
      <c r="A24" t="s">
        <v>386</v>
      </c>
      <c r="B24" t="s">
        <v>387</v>
      </c>
      <c r="C24" t="s">
        <v>387</v>
      </c>
      <c r="E24" s="206" t="s">
        <v>360</v>
      </c>
      <c r="F24" s="206" t="s">
        <v>361</v>
      </c>
      <c r="G24" s="206" t="s">
        <v>361</v>
      </c>
      <c r="H24" s="206" t="s">
        <v>357</v>
      </c>
      <c r="I24" s="207">
        <v>100</v>
      </c>
      <c r="J24" s="206" t="s">
        <v>135</v>
      </c>
      <c r="K24" s="208">
        <v>43652.513553240744</v>
      </c>
      <c r="L24" s="206" t="s">
        <v>135</v>
      </c>
      <c r="M24" s="208">
        <v>43652.608229166668</v>
      </c>
      <c r="N24" s="206" t="s">
        <v>441</v>
      </c>
      <c r="O24" s="206" t="s">
        <v>304</v>
      </c>
    </row>
    <row r="25" spans="1:15">
      <c r="A25" t="s">
        <v>388</v>
      </c>
      <c r="B25" t="s">
        <v>389</v>
      </c>
      <c r="C25" t="s">
        <v>389</v>
      </c>
      <c r="E25" s="206" t="s">
        <v>362</v>
      </c>
      <c r="F25" s="206" t="s">
        <v>363</v>
      </c>
      <c r="G25" s="206" t="s">
        <v>363</v>
      </c>
      <c r="H25" s="206" t="s">
        <v>357</v>
      </c>
      <c r="I25" s="207">
        <v>1000</v>
      </c>
      <c r="J25" s="206" t="s">
        <v>135</v>
      </c>
      <c r="K25" s="208">
        <v>43652.513553240744</v>
      </c>
      <c r="L25" s="206" t="s">
        <v>135</v>
      </c>
      <c r="M25" s="208">
        <v>43652.608229166668</v>
      </c>
      <c r="N25" s="206" t="s">
        <v>441</v>
      </c>
      <c r="O25" s="206" t="s">
        <v>304</v>
      </c>
    </row>
    <row r="26" spans="1:15">
      <c r="A26" t="s">
        <v>390</v>
      </c>
      <c r="B26" t="s">
        <v>391</v>
      </c>
      <c r="C26" t="s">
        <v>391</v>
      </c>
      <c r="E26" s="206" t="s">
        <v>364</v>
      </c>
      <c r="F26" s="206" t="s">
        <v>365</v>
      </c>
      <c r="G26" s="206" t="s">
        <v>365</v>
      </c>
      <c r="H26" s="206" t="s">
        <v>357</v>
      </c>
      <c r="I26" s="207">
        <v>1000</v>
      </c>
      <c r="J26" s="206" t="s">
        <v>135</v>
      </c>
      <c r="K26" s="208">
        <v>43652.513553240744</v>
      </c>
      <c r="L26" s="206" t="s">
        <v>135</v>
      </c>
      <c r="M26" s="208">
        <v>43652.608229166668</v>
      </c>
      <c r="N26" s="206" t="s">
        <v>441</v>
      </c>
      <c r="O26" s="206" t="s">
        <v>304</v>
      </c>
    </row>
    <row r="27" spans="1:15">
      <c r="A27" s="195" t="s">
        <v>19</v>
      </c>
      <c r="B27" s="195" t="s">
        <v>275</v>
      </c>
      <c r="C27" s="195" t="s">
        <v>276</v>
      </c>
      <c r="D27" s="195" t="s">
        <v>201</v>
      </c>
      <c r="E27" s="206" t="s">
        <v>366</v>
      </c>
      <c r="F27" s="206" t="s">
        <v>336</v>
      </c>
      <c r="G27" s="206" t="s">
        <v>336</v>
      </c>
      <c r="H27" s="206" t="s">
        <v>337</v>
      </c>
      <c r="I27" s="207">
        <v>0</v>
      </c>
      <c r="J27" s="206" t="s">
        <v>135</v>
      </c>
      <c r="K27" s="208">
        <v>43652.513553240744</v>
      </c>
      <c r="L27" s="206" t="s">
        <v>135</v>
      </c>
      <c r="M27" s="208">
        <v>43652.608229166668</v>
      </c>
      <c r="N27" s="206" t="s">
        <v>441</v>
      </c>
      <c r="O27" s="206" t="s">
        <v>304</v>
      </c>
    </row>
    <row r="28" spans="1:15" ht="30">
      <c r="A28" s="196" t="s">
        <v>392</v>
      </c>
      <c r="B28" s="196" t="s">
        <v>393</v>
      </c>
      <c r="C28" s="196" t="s">
        <v>393</v>
      </c>
      <c r="D28" s="196" t="s">
        <v>394</v>
      </c>
      <c r="E28" s="206" t="s">
        <v>367</v>
      </c>
      <c r="F28" s="206" t="s">
        <v>368</v>
      </c>
      <c r="G28" s="206" t="s">
        <v>368</v>
      </c>
      <c r="H28" s="206" t="s">
        <v>337</v>
      </c>
      <c r="I28" s="207">
        <v>0</v>
      </c>
      <c r="J28" s="206" t="s">
        <v>135</v>
      </c>
      <c r="K28" s="208">
        <v>43652.513553240744</v>
      </c>
      <c r="L28" s="206" t="s">
        <v>135</v>
      </c>
      <c r="M28" s="208">
        <v>43652.608229166668</v>
      </c>
      <c r="N28" s="206" t="s">
        <v>441</v>
      </c>
      <c r="O28" s="206" t="s">
        <v>304</v>
      </c>
    </row>
    <row r="29" spans="1:15">
      <c r="E29" s="206" t="s">
        <v>369</v>
      </c>
      <c r="F29" s="206" t="s">
        <v>370</v>
      </c>
      <c r="G29" s="206" t="s">
        <v>370</v>
      </c>
      <c r="H29" s="206" t="s">
        <v>337</v>
      </c>
      <c r="I29" s="207">
        <v>0</v>
      </c>
      <c r="J29" s="206" t="s">
        <v>135</v>
      </c>
      <c r="K29" s="208">
        <v>43652.513553240744</v>
      </c>
      <c r="L29" s="206" t="s">
        <v>135</v>
      </c>
      <c r="M29" s="208">
        <v>43652.608229166668</v>
      </c>
      <c r="N29" s="206" t="s">
        <v>441</v>
      </c>
      <c r="O29" s="206" t="s">
        <v>304</v>
      </c>
    </row>
    <row r="30" spans="1:15">
      <c r="E30" s="206" t="s">
        <v>371</v>
      </c>
      <c r="F30" s="206" t="s">
        <v>283</v>
      </c>
      <c r="G30" s="206" t="s">
        <v>284</v>
      </c>
      <c r="H30" s="206" t="s">
        <v>372</v>
      </c>
      <c r="I30" s="207">
        <v>1</v>
      </c>
      <c r="J30" s="206" t="s">
        <v>135</v>
      </c>
      <c r="K30" s="208">
        <v>43736</v>
      </c>
      <c r="L30" s="206" t="s">
        <v>140</v>
      </c>
      <c r="M30" s="209"/>
      <c r="N30" s="206" t="s">
        <v>304</v>
      </c>
      <c r="O30" s="206" t="s">
        <v>304</v>
      </c>
    </row>
    <row r="31" spans="1:15">
      <c r="E31" s="206" t="s">
        <v>373</v>
      </c>
      <c r="F31" s="206" t="s">
        <v>282</v>
      </c>
      <c r="G31" s="206" t="s">
        <v>288</v>
      </c>
      <c r="H31" s="206" t="s">
        <v>372</v>
      </c>
      <c r="I31" s="207">
        <v>1</v>
      </c>
      <c r="J31" s="206" t="s">
        <v>135</v>
      </c>
      <c r="K31" s="208">
        <v>43736</v>
      </c>
      <c r="L31" s="206" t="s">
        <v>140</v>
      </c>
      <c r="M31" s="209"/>
      <c r="N31" s="206" t="s">
        <v>304</v>
      </c>
      <c r="O31" s="206" t="s">
        <v>304</v>
      </c>
    </row>
    <row r="32" spans="1:15">
      <c r="E32" s="206" t="s">
        <v>374</v>
      </c>
      <c r="F32" s="206" t="s">
        <v>286</v>
      </c>
      <c r="G32" s="206" t="s">
        <v>287</v>
      </c>
      <c r="H32" s="206" t="s">
        <v>372</v>
      </c>
      <c r="I32" s="207">
        <v>1</v>
      </c>
      <c r="J32" s="206" t="s">
        <v>135</v>
      </c>
      <c r="K32" s="208">
        <v>43736</v>
      </c>
      <c r="L32" s="206" t="s">
        <v>140</v>
      </c>
      <c r="M32" s="209"/>
      <c r="N32" s="206" t="s">
        <v>304</v>
      </c>
      <c r="O32" s="206" t="s">
        <v>304</v>
      </c>
    </row>
    <row r="33" spans="5:15">
      <c r="E33" s="206" t="s">
        <v>375</v>
      </c>
      <c r="F33" s="206" t="s">
        <v>277</v>
      </c>
      <c r="G33" s="206" t="s">
        <v>278</v>
      </c>
      <c r="H33" s="206" t="s">
        <v>372</v>
      </c>
      <c r="I33" s="207">
        <v>1</v>
      </c>
      <c r="J33" s="206" t="s">
        <v>135</v>
      </c>
      <c r="K33" s="208">
        <v>43736</v>
      </c>
      <c r="L33" s="206" t="s">
        <v>140</v>
      </c>
      <c r="M33" s="209"/>
      <c r="N33" s="206" t="s">
        <v>304</v>
      </c>
      <c r="O33" s="206" t="s">
        <v>304</v>
      </c>
    </row>
    <row r="34" spans="5:15">
      <c r="E34" s="206" t="s">
        <v>376</v>
      </c>
      <c r="F34" s="206" t="s">
        <v>281</v>
      </c>
      <c r="G34" s="206" t="s">
        <v>289</v>
      </c>
      <c r="H34" s="206" t="s">
        <v>372</v>
      </c>
      <c r="I34" s="207">
        <v>1</v>
      </c>
      <c r="J34" s="206" t="s">
        <v>135</v>
      </c>
      <c r="K34" s="208">
        <v>43736</v>
      </c>
      <c r="L34" s="206" t="s">
        <v>140</v>
      </c>
      <c r="M34" s="209"/>
      <c r="N34" s="206" t="s">
        <v>304</v>
      </c>
      <c r="O34" s="206" t="s">
        <v>304</v>
      </c>
    </row>
    <row r="35" spans="5:15">
      <c r="E35" s="206" t="s">
        <v>377</v>
      </c>
      <c r="F35" s="206" t="s">
        <v>298</v>
      </c>
      <c r="G35" s="206" t="s">
        <v>290</v>
      </c>
      <c r="H35" s="206" t="s">
        <v>372</v>
      </c>
      <c r="I35" s="207">
        <v>1</v>
      </c>
      <c r="J35" s="206" t="s">
        <v>135</v>
      </c>
      <c r="K35" s="208">
        <v>43736</v>
      </c>
      <c r="L35" s="206" t="s">
        <v>140</v>
      </c>
      <c r="M35" s="209"/>
      <c r="N35" s="206" t="s">
        <v>304</v>
      </c>
      <c r="O35" s="206" t="s">
        <v>304</v>
      </c>
    </row>
    <row r="36" spans="5:15">
      <c r="E36" s="206" t="s">
        <v>378</v>
      </c>
      <c r="F36" s="206" t="s">
        <v>279</v>
      </c>
      <c r="G36" s="206" t="s">
        <v>291</v>
      </c>
      <c r="H36" s="206" t="s">
        <v>372</v>
      </c>
      <c r="I36" s="207">
        <v>1</v>
      </c>
      <c r="J36" s="206" t="s">
        <v>135</v>
      </c>
      <c r="K36" s="208">
        <v>43736</v>
      </c>
      <c r="L36" s="206" t="s">
        <v>140</v>
      </c>
      <c r="M36" s="209"/>
      <c r="N36" s="206" t="s">
        <v>304</v>
      </c>
      <c r="O36" s="206" t="s">
        <v>304</v>
      </c>
    </row>
    <row r="37" spans="5:15">
      <c r="E37" s="206" t="s">
        <v>379</v>
      </c>
      <c r="F37" s="206" t="s">
        <v>280</v>
      </c>
      <c r="G37" s="206" t="s">
        <v>292</v>
      </c>
      <c r="H37" s="206" t="s">
        <v>372</v>
      </c>
      <c r="I37" s="207">
        <v>1</v>
      </c>
      <c r="J37" s="206" t="s">
        <v>135</v>
      </c>
      <c r="K37" s="208">
        <v>43736</v>
      </c>
      <c r="L37" s="206" t="s">
        <v>140</v>
      </c>
      <c r="M37" s="209"/>
      <c r="N37" s="206" t="s">
        <v>304</v>
      </c>
      <c r="O37" s="206" t="s">
        <v>304</v>
      </c>
    </row>
    <row r="38" spans="5:15">
      <c r="E38" s="206" t="s">
        <v>380</v>
      </c>
      <c r="F38" s="206" t="s">
        <v>295</v>
      </c>
      <c r="G38" s="206" t="s">
        <v>296</v>
      </c>
      <c r="H38" s="206" t="s">
        <v>372</v>
      </c>
      <c r="I38" s="207">
        <v>1</v>
      </c>
      <c r="J38" s="206" t="s">
        <v>135</v>
      </c>
      <c r="K38" s="208">
        <v>43736</v>
      </c>
      <c r="L38" s="206" t="s">
        <v>140</v>
      </c>
      <c r="M38" s="209"/>
      <c r="N38" s="206" t="s">
        <v>304</v>
      </c>
      <c r="O38" s="206" t="s">
        <v>304</v>
      </c>
    </row>
    <row r="39" spans="5:15">
      <c r="E39" s="206" t="s">
        <v>381</v>
      </c>
      <c r="F39" s="206" t="s">
        <v>293</v>
      </c>
      <c r="G39" s="206" t="s">
        <v>294</v>
      </c>
      <c r="H39" s="206" t="s">
        <v>372</v>
      </c>
      <c r="I39" s="207">
        <v>1</v>
      </c>
      <c r="J39" s="206" t="s">
        <v>135</v>
      </c>
      <c r="K39" s="208">
        <v>43736</v>
      </c>
      <c r="L39" s="206" t="s">
        <v>140</v>
      </c>
      <c r="M39" s="209"/>
      <c r="N39" s="206" t="s">
        <v>304</v>
      </c>
      <c r="O39" s="206" t="s">
        <v>304</v>
      </c>
    </row>
    <row r="40" spans="5:15">
      <c r="E40" s="206" t="s">
        <v>382</v>
      </c>
      <c r="F40" s="206" t="s">
        <v>383</v>
      </c>
      <c r="G40" s="206" t="s">
        <v>384</v>
      </c>
      <c r="H40" s="206" t="s">
        <v>372</v>
      </c>
      <c r="I40" s="207">
        <v>1</v>
      </c>
      <c r="J40" s="206" t="s">
        <v>135</v>
      </c>
      <c r="K40" s="208">
        <v>43736</v>
      </c>
      <c r="L40" s="206" t="s">
        <v>140</v>
      </c>
      <c r="M40" s="209"/>
      <c r="N40" s="206" t="s">
        <v>304</v>
      </c>
      <c r="O40" s="206" t="s">
        <v>304</v>
      </c>
    </row>
    <row r="41" spans="5:15">
      <c r="E41" s="206" t="s">
        <v>386</v>
      </c>
      <c r="F41" s="206" t="s">
        <v>442</v>
      </c>
      <c r="G41" s="206" t="s">
        <v>442</v>
      </c>
      <c r="H41" s="206" t="s">
        <v>372</v>
      </c>
      <c r="I41" s="207">
        <v>1</v>
      </c>
      <c r="J41" s="206" t="s">
        <v>135</v>
      </c>
      <c r="K41" s="208">
        <v>43736</v>
      </c>
      <c r="L41" s="206" t="s">
        <v>140</v>
      </c>
      <c r="M41" s="209"/>
      <c r="N41" s="206" t="s">
        <v>304</v>
      </c>
      <c r="O41" s="206" t="s">
        <v>304</v>
      </c>
    </row>
    <row r="42" spans="5:15">
      <c r="E42" s="206" t="s">
        <v>388</v>
      </c>
      <c r="F42" s="206" t="s">
        <v>389</v>
      </c>
      <c r="G42" s="206" t="s">
        <v>389</v>
      </c>
      <c r="H42" s="206" t="s">
        <v>372</v>
      </c>
      <c r="I42" s="207">
        <v>1</v>
      </c>
      <c r="J42" s="206" t="s">
        <v>135</v>
      </c>
      <c r="K42" s="208">
        <v>43736</v>
      </c>
      <c r="L42" s="206" t="s">
        <v>140</v>
      </c>
      <c r="M42" s="209"/>
      <c r="N42" s="206" t="s">
        <v>304</v>
      </c>
      <c r="O42" s="206" t="s">
        <v>304</v>
      </c>
    </row>
    <row r="43" spans="5:15">
      <c r="E43" s="206" t="s">
        <v>390</v>
      </c>
      <c r="F43" s="206" t="s">
        <v>443</v>
      </c>
      <c r="G43" s="206" t="s">
        <v>443</v>
      </c>
      <c r="H43" s="206" t="s">
        <v>372</v>
      </c>
      <c r="I43" s="207">
        <v>1</v>
      </c>
      <c r="J43" s="206" t="s">
        <v>135</v>
      </c>
      <c r="K43" s="208">
        <v>43736</v>
      </c>
      <c r="L43" s="206" t="s">
        <v>140</v>
      </c>
      <c r="M43" s="209"/>
      <c r="N43" s="206" t="s">
        <v>304</v>
      </c>
      <c r="O43" s="206" t="s">
        <v>304</v>
      </c>
    </row>
    <row r="44" spans="5:15">
      <c r="E44" s="206" t="s">
        <v>392</v>
      </c>
      <c r="F44" s="206" t="s">
        <v>393</v>
      </c>
      <c r="G44" s="206" t="s">
        <v>393</v>
      </c>
      <c r="H44" s="206" t="s">
        <v>394</v>
      </c>
      <c r="I44" s="207">
        <v>1</v>
      </c>
      <c r="J44" s="206" t="s">
        <v>135</v>
      </c>
      <c r="K44" s="208">
        <v>43736</v>
      </c>
      <c r="L44" s="206" t="s">
        <v>140</v>
      </c>
      <c r="M44" s="209"/>
      <c r="N44" s="206" t="s">
        <v>304</v>
      </c>
      <c r="O44" s="206" t="s">
        <v>304</v>
      </c>
    </row>
    <row r="45" spans="5:15">
      <c r="E45" s="206" t="s">
        <v>444</v>
      </c>
      <c r="F45" s="206" t="s">
        <v>445</v>
      </c>
      <c r="G45" s="206" t="s">
        <v>445</v>
      </c>
      <c r="H45" s="206" t="s">
        <v>372</v>
      </c>
      <c r="I45" s="207">
        <v>1</v>
      </c>
      <c r="J45" s="206" t="s">
        <v>135</v>
      </c>
      <c r="K45" s="208">
        <v>43736</v>
      </c>
      <c r="L45" s="206" t="s">
        <v>140</v>
      </c>
      <c r="M45" s="209"/>
      <c r="N45" s="206" t="s">
        <v>304</v>
      </c>
      <c r="O45" s="206" t="s">
        <v>304</v>
      </c>
    </row>
  </sheetData>
  <autoFilter ref="A1:C1" xr:uid="{4B83C302-5425-48EF-9D7B-131C0BFF7906}">
    <sortState xmlns:xlrd2="http://schemas.microsoft.com/office/spreadsheetml/2017/richdata2" ref="A2:C10">
      <sortCondition ref="A1"/>
    </sortState>
  </autoFilter>
  <pageMargins left="0.7" right="0.7" top="0.75" bottom="0.75" header="0.3" footer="0.3"/>
  <pageSetup orientation="portrait" horizontalDpi="300"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3ED2-2F8F-49FD-AC08-8D5931B177DA}">
  <sheetPr codeName="Sheet11" filterMode="1"/>
  <dimension ref="A1:XER395"/>
  <sheetViews>
    <sheetView workbookViewId="0">
      <pane xSplit="2" ySplit="1" topLeftCell="C2" activePane="bottomRight" state="frozen"/>
      <selection pane="topRight" activeCell="C1" sqref="C1"/>
      <selection pane="bottomLeft" activeCell="A2" sqref="A2"/>
      <selection pane="bottomRight" activeCell="D1" sqref="D1:F1"/>
    </sheetView>
  </sheetViews>
  <sheetFormatPr defaultRowHeight="15" customHeight="1"/>
  <cols>
    <col min="1" max="1" width="10.140625" style="69" bestFit="1" customWidth="1"/>
    <col min="2" max="2" width="73.140625" style="243" customWidth="1"/>
    <col min="3" max="3" width="10" style="243" customWidth="1"/>
    <col min="4" max="4" width="15.28515625" style="69" bestFit="1" customWidth="1"/>
    <col min="5" max="5" width="18.140625" style="69" customWidth="1"/>
    <col min="6" max="6" width="9.5703125" style="69" bestFit="1" customWidth="1"/>
    <col min="7" max="7" width="12.7109375" style="69" bestFit="1" customWidth="1"/>
    <col min="8" max="8" width="13.28515625" style="69" bestFit="1" customWidth="1"/>
    <col min="9" max="9" width="13.5703125" style="69" hidden="1" customWidth="1"/>
    <col min="10" max="10" width="14.140625" style="69" hidden="1" customWidth="1"/>
    <col min="11" max="11" width="16.5703125" style="252" hidden="1" customWidth="1"/>
    <col min="12" max="12" width="19" style="69" hidden="1" customWidth="1"/>
    <col min="13" max="13" width="10.140625" style="69" hidden="1" customWidth="1"/>
    <col min="14" max="14" width="9.85546875" style="69" hidden="1" customWidth="1"/>
    <col min="15" max="15" width="10.85546875" style="69" hidden="1" customWidth="1"/>
    <col min="16" max="16" width="17.28515625" style="69" hidden="1" customWidth="1"/>
    <col min="17" max="17" width="12.5703125" style="69" hidden="1" customWidth="1"/>
    <col min="18" max="18" width="9.42578125" style="255" hidden="1" customWidth="1"/>
    <col min="19" max="19" width="12.42578125" style="69" hidden="1" customWidth="1"/>
    <col min="20" max="20" width="12" style="69" hidden="1" customWidth="1"/>
    <col min="21" max="21" width="10" style="69" hidden="1" customWidth="1"/>
    <col min="16362" max="16362" width="7.85546875" style="241" bestFit="1" customWidth="1"/>
    <col min="16363" max="16364" width="48.5703125" bestFit="1" customWidth="1"/>
    <col min="16365" max="16365" width="7.5703125" bestFit="1" customWidth="1"/>
    <col min="16366" max="16366" width="9.42578125" bestFit="1" customWidth="1"/>
    <col min="16367" max="16367" width="12.42578125" bestFit="1" customWidth="1"/>
    <col min="16368" max="16368" width="12.85546875" bestFit="1" customWidth="1"/>
    <col min="16369" max="16369" width="13.5703125" bestFit="1" customWidth="1"/>
    <col min="16370" max="16370" width="14" bestFit="1" customWidth="1"/>
    <col min="16371" max="16371" width="14.7109375" bestFit="1" customWidth="1"/>
    <col min="16372" max="16372" width="12.85546875" bestFit="1" customWidth="1"/>
  </cols>
  <sheetData>
    <row r="1" spans="1:21 16362:16372" ht="15" customHeight="1">
      <c r="A1" s="244" t="s">
        <v>19</v>
      </c>
      <c r="B1" s="245" t="s">
        <v>275</v>
      </c>
      <c r="C1" s="245" t="s">
        <v>1528</v>
      </c>
      <c r="D1" s="244" t="s">
        <v>838</v>
      </c>
      <c r="E1" s="244" t="s">
        <v>840</v>
      </c>
      <c r="F1" s="244" t="s">
        <v>839</v>
      </c>
      <c r="G1" s="244" t="s">
        <v>1526</v>
      </c>
      <c r="H1" s="244" t="s">
        <v>1527</v>
      </c>
      <c r="I1" s="244" t="s">
        <v>1526</v>
      </c>
      <c r="J1" s="244" t="s">
        <v>1527</v>
      </c>
      <c r="K1" s="250" t="s">
        <v>842</v>
      </c>
      <c r="L1" s="244" t="s">
        <v>841</v>
      </c>
      <c r="M1" s="244" t="s">
        <v>738</v>
      </c>
      <c r="N1" s="244" t="s">
        <v>201</v>
      </c>
      <c r="O1" s="244" t="s">
        <v>847</v>
      </c>
      <c r="P1" s="244" t="s">
        <v>843</v>
      </c>
      <c r="Q1" s="244" t="s">
        <v>844</v>
      </c>
      <c r="R1" s="253" t="s">
        <v>846</v>
      </c>
      <c r="S1" s="244" t="s">
        <v>845</v>
      </c>
      <c r="T1" s="69" t="s">
        <v>845</v>
      </c>
      <c r="U1" s="69" t="s">
        <v>838</v>
      </c>
      <c r="XEH1" s="241" t="s">
        <v>19</v>
      </c>
      <c r="XEI1" t="s">
        <v>275</v>
      </c>
      <c r="XEJ1" t="s">
        <v>276</v>
      </c>
      <c r="XEK1" t="s">
        <v>201</v>
      </c>
      <c r="XEL1" t="s">
        <v>306</v>
      </c>
      <c r="XEM1" t="s">
        <v>300</v>
      </c>
      <c r="XEN1" t="s">
        <v>301</v>
      </c>
      <c r="XEO1" t="s">
        <v>302</v>
      </c>
      <c r="XEP1" t="s">
        <v>303</v>
      </c>
      <c r="XEQ1" t="s">
        <v>439</v>
      </c>
      <c r="XER1" t="s">
        <v>440</v>
      </c>
    </row>
    <row r="2" spans="1:21 16362:16372" hidden="1">
      <c r="A2" s="246">
        <v>208</v>
      </c>
      <c r="B2" s="247" t="s">
        <v>940</v>
      </c>
      <c r="C2" s="247"/>
      <c r="D2" s="246" t="str">
        <f t="shared" ref="D2:D33" si="0">VLOOKUP(U2,$XEH$1:$XER$1999,2,FALSE)</f>
        <v>Ream</v>
      </c>
      <c r="E2" s="246" t="s">
        <v>941</v>
      </c>
      <c r="F2" s="246">
        <v>80</v>
      </c>
      <c r="G2" s="248">
        <v>23</v>
      </c>
      <c r="H2" s="248">
        <v>36</v>
      </c>
      <c r="I2" s="249">
        <v>58.42</v>
      </c>
      <c r="J2" s="249">
        <v>91.44</v>
      </c>
      <c r="K2" s="251">
        <v>21.367999999999999</v>
      </c>
      <c r="L2" s="246" t="s">
        <v>942</v>
      </c>
      <c r="M2" s="246" t="s">
        <v>606</v>
      </c>
      <c r="N2" s="246" t="s">
        <v>856</v>
      </c>
      <c r="O2" s="246" t="s">
        <v>892</v>
      </c>
      <c r="P2" s="246">
        <v>3</v>
      </c>
      <c r="Q2" s="246">
        <v>0</v>
      </c>
      <c r="R2" s="254">
        <v>1.35</v>
      </c>
      <c r="S2" s="246" t="str">
        <f t="shared" ref="S2:S33" si="1">VLOOKUP(T2,$XEH$1:$XER$395,2,FALSE)</f>
        <v xml:space="preserve"> Uncoated</v>
      </c>
      <c r="T2" s="69" t="s">
        <v>312</v>
      </c>
      <c r="U2" s="69">
        <v>1107</v>
      </c>
      <c r="XEH2" s="256" t="s">
        <v>307</v>
      </c>
      <c r="XEI2" t="s">
        <v>308</v>
      </c>
      <c r="XEJ2" t="s">
        <v>308</v>
      </c>
      <c r="XEK2">
        <v>16</v>
      </c>
      <c r="XEL2">
        <v>0.95</v>
      </c>
      <c r="XEM2">
        <v>1</v>
      </c>
      <c r="XEN2" s="215">
        <v>44091</v>
      </c>
      <c r="XEO2" t="s">
        <v>795</v>
      </c>
      <c r="XEP2" t="s">
        <v>795</v>
      </c>
      <c r="XEQ2" t="s">
        <v>304</v>
      </c>
      <c r="XER2" t="s">
        <v>304</v>
      </c>
    </row>
    <row r="3" spans="1:21 16362:16372" hidden="1">
      <c r="A3" s="246">
        <v>209</v>
      </c>
      <c r="B3" s="247" t="s">
        <v>943</v>
      </c>
      <c r="C3" s="247"/>
      <c r="D3" s="246" t="str">
        <f t="shared" si="0"/>
        <v>Ream</v>
      </c>
      <c r="E3" s="246" t="s">
        <v>944</v>
      </c>
      <c r="F3" s="246">
        <v>170</v>
      </c>
      <c r="G3" s="248">
        <v>23</v>
      </c>
      <c r="H3" s="248">
        <v>36</v>
      </c>
      <c r="I3" s="249">
        <v>58.42</v>
      </c>
      <c r="J3" s="249">
        <v>91.44</v>
      </c>
      <c r="K3" s="251">
        <v>45.405999999999999</v>
      </c>
      <c r="L3" s="246" t="s">
        <v>945</v>
      </c>
      <c r="M3" s="246" t="s">
        <v>606</v>
      </c>
      <c r="N3" s="246" t="s">
        <v>856</v>
      </c>
      <c r="O3" s="246" t="s">
        <v>851</v>
      </c>
      <c r="P3" s="246">
        <v>1.5</v>
      </c>
      <c r="Q3" s="246">
        <v>0</v>
      </c>
      <c r="R3" s="254">
        <v>0.95</v>
      </c>
      <c r="S3" s="246" t="str">
        <f t="shared" si="1"/>
        <v>Coated Matt</v>
      </c>
      <c r="T3" s="69" t="s">
        <v>307</v>
      </c>
      <c r="U3" s="69">
        <v>1107</v>
      </c>
      <c r="XEH3" s="256" t="s">
        <v>310</v>
      </c>
      <c r="XEI3" t="s">
        <v>311</v>
      </c>
      <c r="XEJ3" t="s">
        <v>311</v>
      </c>
      <c r="XEK3">
        <v>16</v>
      </c>
      <c r="XEL3">
        <v>0.9</v>
      </c>
      <c r="XEM3">
        <v>1</v>
      </c>
      <c r="XEN3" s="215">
        <v>44091</v>
      </c>
      <c r="XEO3" t="s">
        <v>795</v>
      </c>
      <c r="XEP3" t="s">
        <v>795</v>
      </c>
      <c r="XEQ3" t="s">
        <v>304</v>
      </c>
      <c r="XER3" t="s">
        <v>304</v>
      </c>
    </row>
    <row r="4" spans="1:21 16362:16372" hidden="1">
      <c r="A4" s="246">
        <v>210</v>
      </c>
      <c r="B4" s="247" t="s">
        <v>946</v>
      </c>
      <c r="C4" s="247"/>
      <c r="D4" s="246" t="str">
        <f t="shared" si="0"/>
        <v>Ream</v>
      </c>
      <c r="E4" s="246" t="s">
        <v>944</v>
      </c>
      <c r="F4" s="246">
        <v>130</v>
      </c>
      <c r="G4" s="248">
        <v>23</v>
      </c>
      <c r="H4" s="248">
        <v>36</v>
      </c>
      <c r="I4" s="249">
        <v>58.42</v>
      </c>
      <c r="J4" s="249">
        <v>91.44</v>
      </c>
      <c r="K4" s="251">
        <v>34.722000000000001</v>
      </c>
      <c r="L4" s="246" t="s">
        <v>947</v>
      </c>
      <c r="M4" s="246" t="s">
        <v>606</v>
      </c>
      <c r="N4" s="246" t="s">
        <v>856</v>
      </c>
      <c r="O4" s="246" t="s">
        <v>851</v>
      </c>
      <c r="P4" s="246">
        <v>2</v>
      </c>
      <c r="Q4" s="246">
        <v>0</v>
      </c>
      <c r="R4" s="254">
        <v>0.95</v>
      </c>
      <c r="S4" s="246" t="str">
        <f t="shared" si="1"/>
        <v>Coated Gloss</v>
      </c>
      <c r="T4" s="69" t="s">
        <v>310</v>
      </c>
      <c r="U4" s="69">
        <v>1107</v>
      </c>
      <c r="XEH4" s="256" t="s">
        <v>312</v>
      </c>
      <c r="XEI4" t="s">
        <v>313</v>
      </c>
      <c r="XEJ4" t="s">
        <v>314</v>
      </c>
      <c r="XEK4">
        <v>16</v>
      </c>
      <c r="XEL4">
        <v>1.35</v>
      </c>
      <c r="XEM4">
        <v>1</v>
      </c>
      <c r="XEN4" s="215">
        <v>44091</v>
      </c>
      <c r="XEO4" t="s">
        <v>795</v>
      </c>
      <c r="XEP4" t="s">
        <v>795</v>
      </c>
      <c r="XEQ4" t="s">
        <v>304</v>
      </c>
      <c r="XER4" t="s">
        <v>304</v>
      </c>
    </row>
    <row r="5" spans="1:21 16362:16372" hidden="1">
      <c r="A5" s="246">
        <v>211</v>
      </c>
      <c r="B5" s="247" t="s">
        <v>948</v>
      </c>
      <c r="C5" s="247"/>
      <c r="D5" s="246" t="str">
        <f t="shared" si="0"/>
        <v>Ream</v>
      </c>
      <c r="E5" s="246" t="s">
        <v>944</v>
      </c>
      <c r="F5" s="246">
        <v>170</v>
      </c>
      <c r="G5" s="248">
        <v>23</v>
      </c>
      <c r="H5" s="248">
        <v>36</v>
      </c>
      <c r="I5" s="249">
        <v>58.42</v>
      </c>
      <c r="J5" s="249">
        <v>91.44</v>
      </c>
      <c r="K5" s="251">
        <v>45.405999999999999</v>
      </c>
      <c r="L5" s="246" t="s">
        <v>947</v>
      </c>
      <c r="M5" s="246" t="s">
        <v>606</v>
      </c>
      <c r="N5" s="246" t="s">
        <v>856</v>
      </c>
      <c r="O5" s="246" t="s">
        <v>851</v>
      </c>
      <c r="P5" s="246">
        <v>2</v>
      </c>
      <c r="Q5" s="246">
        <v>0</v>
      </c>
      <c r="R5" s="254">
        <v>0.95</v>
      </c>
      <c r="S5" s="246" t="str">
        <f t="shared" si="1"/>
        <v>Coated Gloss</v>
      </c>
      <c r="T5" s="69" t="s">
        <v>310</v>
      </c>
      <c r="U5" s="69">
        <v>1107</v>
      </c>
      <c r="XEH5" s="256" t="s">
        <v>315</v>
      </c>
      <c r="XEI5" t="s">
        <v>316</v>
      </c>
      <c r="XEJ5" t="s">
        <v>316</v>
      </c>
      <c r="XEK5">
        <v>16</v>
      </c>
      <c r="XEL5">
        <v>1.4</v>
      </c>
      <c r="XEM5">
        <v>1</v>
      </c>
      <c r="XEN5" s="215">
        <v>44091</v>
      </c>
      <c r="XEO5" t="s">
        <v>795</v>
      </c>
      <c r="XEP5" t="s">
        <v>795</v>
      </c>
      <c r="XEQ5" t="s">
        <v>304</v>
      </c>
      <c r="XER5" t="s">
        <v>304</v>
      </c>
    </row>
    <row r="6" spans="1:21 16362:16372" hidden="1">
      <c r="A6" s="246">
        <v>212</v>
      </c>
      <c r="B6" s="247" t="s">
        <v>949</v>
      </c>
      <c r="C6" s="247"/>
      <c r="D6" s="246" t="str">
        <f t="shared" si="0"/>
        <v>Ream</v>
      </c>
      <c r="E6" s="246" t="s">
        <v>941</v>
      </c>
      <c r="F6" s="246">
        <v>70</v>
      </c>
      <c r="G6" s="248">
        <v>23</v>
      </c>
      <c r="H6" s="248">
        <v>36</v>
      </c>
      <c r="I6" s="249">
        <v>58.42</v>
      </c>
      <c r="J6" s="249">
        <v>91.44</v>
      </c>
      <c r="K6" s="251">
        <v>18.600000000000001</v>
      </c>
      <c r="L6" s="246" t="s">
        <v>942</v>
      </c>
      <c r="M6" s="246" t="s">
        <v>606</v>
      </c>
      <c r="N6" s="246" t="s">
        <v>856</v>
      </c>
      <c r="O6" s="246" t="s">
        <v>892</v>
      </c>
      <c r="P6" s="246">
        <v>3</v>
      </c>
      <c r="Q6" s="246">
        <v>0</v>
      </c>
      <c r="R6" s="254">
        <v>1.35</v>
      </c>
      <c r="S6" s="246" t="str">
        <f t="shared" si="1"/>
        <v xml:space="preserve"> Uncoated</v>
      </c>
      <c r="T6" s="69" t="s">
        <v>312</v>
      </c>
      <c r="U6" s="69">
        <v>1107</v>
      </c>
      <c r="XEH6" s="256" t="s">
        <v>139</v>
      </c>
      <c r="XEI6" t="s">
        <v>317</v>
      </c>
      <c r="XEJ6" t="s">
        <v>318</v>
      </c>
      <c r="XEK6">
        <v>17</v>
      </c>
      <c r="XEL6">
        <v>1</v>
      </c>
      <c r="XEM6">
        <v>1</v>
      </c>
      <c r="XEN6" s="215">
        <v>44091</v>
      </c>
      <c r="XEO6" t="s">
        <v>795</v>
      </c>
      <c r="XEP6" t="s">
        <v>795</v>
      </c>
      <c r="XEQ6" t="s">
        <v>304</v>
      </c>
      <c r="XER6" t="s">
        <v>304</v>
      </c>
    </row>
    <row r="7" spans="1:21 16362:16372" hidden="1">
      <c r="A7" s="246">
        <v>213</v>
      </c>
      <c r="B7" s="247" t="s">
        <v>950</v>
      </c>
      <c r="C7" s="247"/>
      <c r="D7" s="246" t="str">
        <f t="shared" si="0"/>
        <v>Ream</v>
      </c>
      <c r="E7" s="246" t="s">
        <v>899</v>
      </c>
      <c r="F7" s="246">
        <v>100</v>
      </c>
      <c r="G7" s="248">
        <v>25</v>
      </c>
      <c r="H7" s="248">
        <v>36</v>
      </c>
      <c r="I7" s="249">
        <v>63.5</v>
      </c>
      <c r="J7" s="249">
        <v>91.44</v>
      </c>
      <c r="K7" s="251">
        <v>29.032</v>
      </c>
      <c r="L7" s="246" t="s">
        <v>947</v>
      </c>
      <c r="M7" s="246" t="s">
        <v>606</v>
      </c>
      <c r="N7" s="246" t="s">
        <v>856</v>
      </c>
      <c r="O7" s="246" t="s">
        <v>851</v>
      </c>
      <c r="P7" s="246">
        <v>2</v>
      </c>
      <c r="Q7" s="246">
        <v>0</v>
      </c>
      <c r="R7" s="254">
        <v>0.9</v>
      </c>
      <c r="S7" s="246" t="str">
        <f t="shared" si="1"/>
        <v>Coated Gloss</v>
      </c>
      <c r="T7" s="69" t="s">
        <v>310</v>
      </c>
      <c r="U7" s="69">
        <v>1107</v>
      </c>
      <c r="XEH7" s="256" t="s">
        <v>320</v>
      </c>
      <c r="XEI7" t="s">
        <v>321</v>
      </c>
      <c r="XEJ7" t="s">
        <v>322</v>
      </c>
      <c r="XEK7">
        <v>17</v>
      </c>
      <c r="XEL7">
        <v>2</v>
      </c>
      <c r="XEM7">
        <v>1</v>
      </c>
      <c r="XEN7" s="215">
        <v>44091</v>
      </c>
      <c r="XEO7" t="s">
        <v>795</v>
      </c>
      <c r="XEP7" t="s">
        <v>795</v>
      </c>
      <c r="XEQ7" t="s">
        <v>304</v>
      </c>
      <c r="XER7" t="s">
        <v>304</v>
      </c>
    </row>
    <row r="8" spans="1:21 16362:16372" hidden="1">
      <c r="A8" s="246">
        <v>214</v>
      </c>
      <c r="B8" s="247" t="s">
        <v>951</v>
      </c>
      <c r="C8" s="247"/>
      <c r="D8" s="246" t="str">
        <f t="shared" si="0"/>
        <v>Ream</v>
      </c>
      <c r="E8" s="246" t="s">
        <v>952</v>
      </c>
      <c r="F8" s="246">
        <v>135</v>
      </c>
      <c r="G8" s="248">
        <v>23</v>
      </c>
      <c r="H8" s="248">
        <v>33</v>
      </c>
      <c r="I8" s="249">
        <v>58.42</v>
      </c>
      <c r="J8" s="249">
        <v>83.82</v>
      </c>
      <c r="K8" s="251">
        <v>33.052999999999997</v>
      </c>
      <c r="L8" s="246" t="s">
        <v>856</v>
      </c>
      <c r="M8" s="246" t="s">
        <v>606</v>
      </c>
      <c r="N8" s="246" t="s">
        <v>856</v>
      </c>
      <c r="O8" s="246" t="s">
        <v>851</v>
      </c>
      <c r="P8" s="246">
        <v>2</v>
      </c>
      <c r="Q8" s="246">
        <v>0</v>
      </c>
      <c r="R8" s="254">
        <v>0.9</v>
      </c>
      <c r="S8" s="246" t="str">
        <f t="shared" si="1"/>
        <v>Coated Gloss</v>
      </c>
      <c r="T8" s="69" t="s">
        <v>310</v>
      </c>
      <c r="U8" s="69">
        <v>1107</v>
      </c>
      <c r="XEH8" s="256" t="s">
        <v>323</v>
      </c>
      <c r="XEI8" t="s">
        <v>324</v>
      </c>
      <c r="XEJ8" t="s">
        <v>325</v>
      </c>
      <c r="XEK8">
        <v>17</v>
      </c>
      <c r="XEL8">
        <v>3</v>
      </c>
      <c r="XEM8">
        <v>1</v>
      </c>
      <c r="XEN8" s="215">
        <v>44091</v>
      </c>
      <c r="XEO8" t="s">
        <v>795</v>
      </c>
      <c r="XEP8" s="215" t="s">
        <v>795</v>
      </c>
      <c r="XEQ8" t="s">
        <v>304</v>
      </c>
      <c r="XER8" t="s">
        <v>304</v>
      </c>
    </row>
    <row r="9" spans="1:21 16362:16372" hidden="1">
      <c r="A9" s="246">
        <v>215</v>
      </c>
      <c r="B9" s="247" t="s">
        <v>953</v>
      </c>
      <c r="C9" s="247"/>
      <c r="D9" s="246" t="str">
        <f t="shared" si="0"/>
        <v>Ream</v>
      </c>
      <c r="E9" s="246" t="s">
        <v>952</v>
      </c>
      <c r="F9" s="246">
        <v>150</v>
      </c>
      <c r="G9" s="248">
        <v>31</v>
      </c>
      <c r="H9" s="248">
        <v>43</v>
      </c>
      <c r="I9" s="249">
        <v>78.739999999999995</v>
      </c>
      <c r="J9" s="249">
        <v>109.22</v>
      </c>
      <c r="K9" s="251">
        <v>64.5</v>
      </c>
      <c r="L9" s="246" t="s">
        <v>856</v>
      </c>
      <c r="M9" s="246" t="s">
        <v>606</v>
      </c>
      <c r="N9" s="246" t="s">
        <v>856</v>
      </c>
      <c r="O9" s="246" t="s">
        <v>851</v>
      </c>
      <c r="P9" s="246">
        <v>1</v>
      </c>
      <c r="Q9" s="246">
        <v>0</v>
      </c>
      <c r="R9" s="254">
        <v>0.9</v>
      </c>
      <c r="S9" s="246" t="str">
        <f t="shared" si="1"/>
        <v>Coated Gloss</v>
      </c>
      <c r="T9" s="69" t="s">
        <v>310</v>
      </c>
      <c r="U9" s="69">
        <v>1107</v>
      </c>
      <c r="XEH9" s="256" t="s">
        <v>326</v>
      </c>
      <c r="XEI9" t="s">
        <v>327</v>
      </c>
      <c r="XEJ9" t="s">
        <v>328</v>
      </c>
      <c r="XEK9">
        <v>17</v>
      </c>
      <c r="XEL9">
        <v>4</v>
      </c>
      <c r="XEM9">
        <v>1</v>
      </c>
      <c r="XEN9" s="215">
        <v>44091</v>
      </c>
      <c r="XEO9" t="s">
        <v>795</v>
      </c>
      <c r="XEP9" t="s">
        <v>795</v>
      </c>
      <c r="XEQ9" t="s">
        <v>304</v>
      </c>
      <c r="XER9" t="s">
        <v>304</v>
      </c>
    </row>
    <row r="10" spans="1:21 16362:16372" hidden="1">
      <c r="A10" s="246">
        <v>216</v>
      </c>
      <c r="B10" s="247" t="s">
        <v>954</v>
      </c>
      <c r="C10" s="247"/>
      <c r="D10" s="246" t="str">
        <f t="shared" si="0"/>
        <v>Ream</v>
      </c>
      <c r="E10" s="246" t="s">
        <v>955</v>
      </c>
      <c r="F10" s="246">
        <v>70</v>
      </c>
      <c r="G10" s="248">
        <v>23</v>
      </c>
      <c r="H10" s="248">
        <v>36</v>
      </c>
      <c r="I10" s="249">
        <v>58.42</v>
      </c>
      <c r="J10" s="249">
        <v>91.44</v>
      </c>
      <c r="K10" s="251">
        <v>18.696999999999999</v>
      </c>
      <c r="L10" s="246" t="s">
        <v>956</v>
      </c>
      <c r="M10" s="246" t="s">
        <v>606</v>
      </c>
      <c r="N10" s="246" t="s">
        <v>856</v>
      </c>
      <c r="O10" s="246" t="s">
        <v>851</v>
      </c>
      <c r="P10" s="246">
        <v>3</v>
      </c>
      <c r="Q10" s="246">
        <v>0</v>
      </c>
      <c r="R10" s="254">
        <v>1.35</v>
      </c>
      <c r="S10" s="246" t="str">
        <f t="shared" si="1"/>
        <v xml:space="preserve"> Uncoated</v>
      </c>
      <c r="T10" s="69" t="s">
        <v>312</v>
      </c>
      <c r="U10" s="69">
        <v>1107</v>
      </c>
      <c r="XEH10" s="256" t="s">
        <v>329</v>
      </c>
      <c r="XEI10" t="s">
        <v>330</v>
      </c>
      <c r="XEJ10" t="s">
        <v>331</v>
      </c>
      <c r="XEK10">
        <v>17</v>
      </c>
      <c r="XEL10">
        <v>5</v>
      </c>
      <c r="XEM10">
        <v>1</v>
      </c>
      <c r="XEN10" s="215">
        <v>44091</v>
      </c>
      <c r="XEO10" t="s">
        <v>795</v>
      </c>
      <c r="XEP10" t="s">
        <v>795</v>
      </c>
      <c r="XEQ10" t="s">
        <v>304</v>
      </c>
      <c r="XER10" t="s">
        <v>304</v>
      </c>
    </row>
    <row r="11" spans="1:21 16362:16372" hidden="1">
      <c r="A11" s="246">
        <v>217</v>
      </c>
      <c r="B11" s="247" t="s">
        <v>957</v>
      </c>
      <c r="C11" s="247"/>
      <c r="D11" s="246" t="str">
        <f t="shared" si="0"/>
        <v>Ream</v>
      </c>
      <c r="E11" s="246" t="s">
        <v>958</v>
      </c>
      <c r="F11" s="246">
        <v>80</v>
      </c>
      <c r="G11" s="248">
        <v>23</v>
      </c>
      <c r="H11" s="248">
        <v>36</v>
      </c>
      <c r="I11" s="249">
        <v>58.42</v>
      </c>
      <c r="J11" s="249">
        <v>91.44</v>
      </c>
      <c r="K11" s="251">
        <v>21.367999999999999</v>
      </c>
      <c r="L11" s="246" t="s">
        <v>959</v>
      </c>
      <c r="M11" s="246" t="s">
        <v>606</v>
      </c>
      <c r="N11" s="246" t="s">
        <v>856</v>
      </c>
      <c r="O11" s="246" t="s">
        <v>851</v>
      </c>
      <c r="P11" s="246">
        <v>3</v>
      </c>
      <c r="Q11" s="246">
        <v>0</v>
      </c>
      <c r="R11" s="254">
        <v>1.35</v>
      </c>
      <c r="S11" s="246" t="str">
        <f t="shared" si="1"/>
        <v xml:space="preserve"> Uncoated</v>
      </c>
      <c r="T11" s="69" t="s">
        <v>312</v>
      </c>
      <c r="U11" s="69">
        <v>1107</v>
      </c>
      <c r="XEH11" s="256" t="s">
        <v>332</v>
      </c>
      <c r="XEI11" t="s">
        <v>333</v>
      </c>
      <c r="XEJ11" t="s">
        <v>334</v>
      </c>
      <c r="XEK11">
        <v>17</v>
      </c>
      <c r="XEL11">
        <v>6</v>
      </c>
      <c r="XEM11">
        <v>1</v>
      </c>
      <c r="XEN11" s="215">
        <v>44091</v>
      </c>
      <c r="XEO11" t="s">
        <v>795</v>
      </c>
      <c r="XEP11" t="s">
        <v>795</v>
      </c>
      <c r="XEQ11" t="s">
        <v>304</v>
      </c>
      <c r="XER11" t="s">
        <v>304</v>
      </c>
    </row>
    <row r="12" spans="1:21 16362:16372" hidden="1">
      <c r="A12" s="246">
        <v>218</v>
      </c>
      <c r="B12" s="247" t="s">
        <v>960</v>
      </c>
      <c r="C12" s="247"/>
      <c r="D12" s="246" t="str">
        <f t="shared" si="0"/>
        <v>Ream</v>
      </c>
      <c r="E12" s="246" t="s">
        <v>961</v>
      </c>
      <c r="F12" s="246">
        <v>250</v>
      </c>
      <c r="G12" s="248">
        <v>23</v>
      </c>
      <c r="H12" s="248">
        <v>36</v>
      </c>
      <c r="I12" s="249">
        <v>58.42</v>
      </c>
      <c r="J12" s="249">
        <v>91.44</v>
      </c>
      <c r="K12" s="251">
        <v>66.774000000000001</v>
      </c>
      <c r="L12" s="246" t="s">
        <v>962</v>
      </c>
      <c r="M12" s="246" t="s">
        <v>606</v>
      </c>
      <c r="N12" s="246" t="s">
        <v>856</v>
      </c>
      <c r="O12" s="246" t="s">
        <v>851</v>
      </c>
      <c r="P12" s="246">
        <v>1</v>
      </c>
      <c r="Q12" s="246">
        <v>0</v>
      </c>
      <c r="R12" s="254">
        <v>1.4</v>
      </c>
      <c r="S12" s="246" t="str">
        <f t="shared" si="1"/>
        <v>High Bulk</v>
      </c>
      <c r="T12" s="69" t="s">
        <v>315</v>
      </c>
      <c r="U12" s="69">
        <v>1107</v>
      </c>
      <c r="XEH12" s="256" t="s">
        <v>335</v>
      </c>
      <c r="XEI12" t="s">
        <v>336</v>
      </c>
      <c r="XEJ12" t="s">
        <v>336</v>
      </c>
      <c r="XEK12">
        <v>19</v>
      </c>
      <c r="XEL12">
        <v>0</v>
      </c>
      <c r="XEM12">
        <v>1</v>
      </c>
      <c r="XEN12" s="215">
        <v>44091</v>
      </c>
      <c r="XEO12" t="s">
        <v>795</v>
      </c>
      <c r="XEP12" t="s">
        <v>795</v>
      </c>
      <c r="XEQ12" t="s">
        <v>304</v>
      </c>
      <c r="XER12" t="s">
        <v>304</v>
      </c>
    </row>
    <row r="13" spans="1:21 16362:16372" hidden="1">
      <c r="A13" s="246">
        <v>219</v>
      </c>
      <c r="B13" s="247" t="s">
        <v>963</v>
      </c>
      <c r="C13" s="247"/>
      <c r="D13" s="246" t="str">
        <f t="shared" si="0"/>
        <v>Ream</v>
      </c>
      <c r="E13" s="246" t="s">
        <v>899</v>
      </c>
      <c r="F13" s="246">
        <v>100</v>
      </c>
      <c r="G13" s="248">
        <v>23</v>
      </c>
      <c r="H13" s="248">
        <v>36</v>
      </c>
      <c r="I13" s="249">
        <v>58.42</v>
      </c>
      <c r="J13" s="249">
        <v>91.44</v>
      </c>
      <c r="K13" s="251">
        <v>26.71</v>
      </c>
      <c r="L13" s="246" t="s">
        <v>947</v>
      </c>
      <c r="M13" s="246" t="s">
        <v>606</v>
      </c>
      <c r="N13" s="246" t="s">
        <v>856</v>
      </c>
      <c r="O13" s="246" t="s">
        <v>851</v>
      </c>
      <c r="P13" s="246">
        <v>2</v>
      </c>
      <c r="Q13" s="246">
        <v>0</v>
      </c>
      <c r="R13" s="254">
        <v>0.9</v>
      </c>
      <c r="S13" s="246" t="str">
        <f t="shared" si="1"/>
        <v>Coated Gloss</v>
      </c>
      <c r="T13" s="69" t="s">
        <v>310</v>
      </c>
      <c r="U13" s="69">
        <v>1107</v>
      </c>
      <c r="XEH13" s="256" t="s">
        <v>338</v>
      </c>
      <c r="XEI13" t="s">
        <v>339</v>
      </c>
      <c r="XEJ13" t="s">
        <v>339</v>
      </c>
      <c r="XEK13">
        <v>19</v>
      </c>
      <c r="XEL13">
        <v>0</v>
      </c>
      <c r="XEM13">
        <v>1</v>
      </c>
      <c r="XEN13" s="215">
        <v>44091</v>
      </c>
      <c r="XEO13" t="s">
        <v>795</v>
      </c>
      <c r="XEP13" t="s">
        <v>795</v>
      </c>
      <c r="XEQ13" t="s">
        <v>304</v>
      </c>
      <c r="XER13" t="s">
        <v>304</v>
      </c>
    </row>
    <row r="14" spans="1:21 16362:16372" hidden="1">
      <c r="A14" s="246">
        <v>220</v>
      </c>
      <c r="B14" s="247" t="s">
        <v>964</v>
      </c>
      <c r="C14" s="247"/>
      <c r="D14" s="246" t="str">
        <f t="shared" si="0"/>
        <v>Ream</v>
      </c>
      <c r="E14" s="246" t="s">
        <v>941</v>
      </c>
      <c r="F14" s="246">
        <v>300</v>
      </c>
      <c r="G14" s="248">
        <v>23</v>
      </c>
      <c r="H14" s="248">
        <v>36</v>
      </c>
      <c r="I14" s="249">
        <v>58.42</v>
      </c>
      <c r="J14" s="249">
        <v>91.44</v>
      </c>
      <c r="K14" s="251">
        <v>80.129000000000005</v>
      </c>
      <c r="L14" s="246" t="s">
        <v>965</v>
      </c>
      <c r="M14" s="246" t="s">
        <v>606</v>
      </c>
      <c r="N14" s="246" t="s">
        <v>856</v>
      </c>
      <c r="O14" s="246" t="s">
        <v>851</v>
      </c>
      <c r="P14" s="246">
        <v>1</v>
      </c>
      <c r="Q14" s="246">
        <v>0</v>
      </c>
      <c r="R14" s="254">
        <v>1.35</v>
      </c>
      <c r="S14" s="246" t="str">
        <f t="shared" si="1"/>
        <v xml:space="preserve"> Uncoated</v>
      </c>
      <c r="T14" s="69" t="s">
        <v>312</v>
      </c>
      <c r="U14" s="69">
        <v>1107</v>
      </c>
      <c r="XEH14" s="256" t="s">
        <v>340</v>
      </c>
      <c r="XEI14" t="s">
        <v>341</v>
      </c>
      <c r="XEJ14" t="s">
        <v>341</v>
      </c>
      <c r="XEK14">
        <v>19</v>
      </c>
      <c r="XEL14">
        <v>0</v>
      </c>
      <c r="XEM14">
        <v>1</v>
      </c>
      <c r="XEN14" s="215">
        <v>44091</v>
      </c>
      <c r="XEO14" t="s">
        <v>795</v>
      </c>
      <c r="XEP14" t="s">
        <v>795</v>
      </c>
      <c r="XEQ14" t="s">
        <v>304</v>
      </c>
      <c r="XER14" t="s">
        <v>304</v>
      </c>
    </row>
    <row r="15" spans="1:21 16362:16372" hidden="1">
      <c r="A15" s="246">
        <v>221</v>
      </c>
      <c r="B15" s="247" t="s">
        <v>966</v>
      </c>
      <c r="C15" s="247"/>
      <c r="D15" s="246" t="str">
        <f t="shared" si="0"/>
        <v>Ream</v>
      </c>
      <c r="E15" s="246" t="s">
        <v>967</v>
      </c>
      <c r="F15" s="246">
        <v>120</v>
      </c>
      <c r="G15" s="248">
        <v>30</v>
      </c>
      <c r="H15" s="248">
        <v>16</v>
      </c>
      <c r="I15" s="249">
        <v>76.2</v>
      </c>
      <c r="J15" s="249">
        <v>40.64</v>
      </c>
      <c r="K15" s="251">
        <v>18.581</v>
      </c>
      <c r="L15" s="246" t="s">
        <v>968</v>
      </c>
      <c r="M15" s="246" t="s">
        <v>606</v>
      </c>
      <c r="N15" s="246" t="s">
        <v>856</v>
      </c>
      <c r="O15" s="246" t="s">
        <v>851</v>
      </c>
      <c r="P15" s="246">
        <v>3</v>
      </c>
      <c r="Q15" s="246">
        <v>0</v>
      </c>
      <c r="R15" s="254">
        <v>1.4</v>
      </c>
      <c r="S15" s="246" t="str">
        <f t="shared" si="1"/>
        <v>High Bulk</v>
      </c>
      <c r="T15" s="69" t="s">
        <v>315</v>
      </c>
      <c r="U15" s="69">
        <v>1107</v>
      </c>
      <c r="XEH15" s="256" t="s">
        <v>342</v>
      </c>
      <c r="XEI15" t="s">
        <v>343</v>
      </c>
      <c r="XEJ15" t="s">
        <v>343</v>
      </c>
      <c r="XEK15">
        <v>19</v>
      </c>
      <c r="XEL15">
        <v>0</v>
      </c>
      <c r="XEM15">
        <v>1</v>
      </c>
      <c r="XEN15" s="215">
        <v>44091</v>
      </c>
      <c r="XEO15" t="s">
        <v>795</v>
      </c>
      <c r="XEP15" t="s">
        <v>795</v>
      </c>
      <c r="XEQ15" t="s">
        <v>304</v>
      </c>
      <c r="XER15" t="s">
        <v>304</v>
      </c>
    </row>
    <row r="16" spans="1:21 16362:16372" hidden="1">
      <c r="A16" s="246">
        <v>222</v>
      </c>
      <c r="B16" s="247" t="s">
        <v>969</v>
      </c>
      <c r="C16" s="247"/>
      <c r="D16" s="246" t="str">
        <f t="shared" si="0"/>
        <v>Ream</v>
      </c>
      <c r="E16" s="246" t="s">
        <v>962</v>
      </c>
      <c r="F16" s="246">
        <v>250</v>
      </c>
      <c r="G16" s="248">
        <v>31.5</v>
      </c>
      <c r="H16" s="248">
        <v>41</v>
      </c>
      <c r="I16" s="249">
        <v>80.010000000000005</v>
      </c>
      <c r="J16" s="249">
        <v>104.14</v>
      </c>
      <c r="K16" s="251">
        <v>104.15300000000001</v>
      </c>
      <c r="L16" s="246" t="s">
        <v>970</v>
      </c>
      <c r="M16" s="246" t="s">
        <v>606</v>
      </c>
      <c r="N16" s="246" t="s">
        <v>856</v>
      </c>
      <c r="O16" s="246" t="s">
        <v>851</v>
      </c>
      <c r="P16" s="246">
        <v>1</v>
      </c>
      <c r="Q16" s="246">
        <v>0</v>
      </c>
      <c r="R16" s="254">
        <v>0.9</v>
      </c>
      <c r="S16" s="246" t="str">
        <f t="shared" si="1"/>
        <v>Coated Gloss</v>
      </c>
      <c r="T16" s="69" t="s">
        <v>310</v>
      </c>
      <c r="U16" s="69">
        <v>1107</v>
      </c>
      <c r="XEH16" s="256" t="s">
        <v>344</v>
      </c>
      <c r="XEI16" t="s">
        <v>345</v>
      </c>
      <c r="XEJ16" t="s">
        <v>345</v>
      </c>
      <c r="XEK16">
        <v>19</v>
      </c>
      <c r="XEL16">
        <v>0</v>
      </c>
      <c r="XEM16">
        <v>1</v>
      </c>
      <c r="XEN16" s="215">
        <v>44091</v>
      </c>
      <c r="XEO16" t="s">
        <v>795</v>
      </c>
      <c r="XEP16" t="s">
        <v>795</v>
      </c>
      <c r="XEQ16" t="s">
        <v>304</v>
      </c>
      <c r="XER16" t="s">
        <v>304</v>
      </c>
    </row>
    <row r="17" spans="1:21 16362:16372" hidden="1">
      <c r="A17" s="246">
        <v>223</v>
      </c>
      <c r="B17" s="247" t="s">
        <v>971</v>
      </c>
      <c r="C17" s="247"/>
      <c r="D17" s="246" t="str">
        <f t="shared" si="0"/>
        <v>Ream</v>
      </c>
      <c r="E17" s="246" t="s">
        <v>952</v>
      </c>
      <c r="F17" s="246">
        <v>135</v>
      </c>
      <c r="G17" s="248">
        <v>30</v>
      </c>
      <c r="H17" s="248">
        <v>30</v>
      </c>
      <c r="I17" s="249">
        <v>76.2</v>
      </c>
      <c r="J17" s="249">
        <v>76.2</v>
      </c>
      <c r="K17" s="251">
        <v>39.192999999999998</v>
      </c>
      <c r="L17" s="246" t="s">
        <v>856</v>
      </c>
      <c r="M17" s="246" t="s">
        <v>606</v>
      </c>
      <c r="N17" s="246" t="s">
        <v>856</v>
      </c>
      <c r="O17" s="246" t="s">
        <v>851</v>
      </c>
      <c r="P17" s="246">
        <v>2</v>
      </c>
      <c r="Q17" s="246">
        <v>0</v>
      </c>
      <c r="R17" s="254">
        <v>1.4</v>
      </c>
      <c r="S17" s="246" t="str">
        <f t="shared" si="1"/>
        <v>High Bulk</v>
      </c>
      <c r="T17" s="69" t="s">
        <v>315</v>
      </c>
      <c r="U17" s="69">
        <v>1107</v>
      </c>
      <c r="XEH17" s="256" t="s">
        <v>346</v>
      </c>
      <c r="XEI17" t="s">
        <v>0</v>
      </c>
      <c r="XEJ17" t="s">
        <v>0</v>
      </c>
      <c r="XEK17">
        <v>19</v>
      </c>
      <c r="XEL17">
        <v>0</v>
      </c>
      <c r="XEM17">
        <v>1</v>
      </c>
      <c r="XEN17" s="215">
        <v>44091</v>
      </c>
      <c r="XEO17" t="s">
        <v>795</v>
      </c>
      <c r="XEP17" t="s">
        <v>795</v>
      </c>
      <c r="XEQ17" t="s">
        <v>304</v>
      </c>
      <c r="XER17" t="s">
        <v>304</v>
      </c>
    </row>
    <row r="18" spans="1:21 16362:16372" hidden="1">
      <c r="A18" s="246">
        <v>224</v>
      </c>
      <c r="B18" s="247" t="s">
        <v>972</v>
      </c>
      <c r="C18" s="247"/>
      <c r="D18" s="246" t="str">
        <f t="shared" si="0"/>
        <v>Ream</v>
      </c>
      <c r="E18" s="246" t="s">
        <v>899</v>
      </c>
      <c r="F18" s="246">
        <v>220</v>
      </c>
      <c r="G18" s="248">
        <v>23</v>
      </c>
      <c r="H18" s="248">
        <v>36</v>
      </c>
      <c r="I18" s="249">
        <v>58.42</v>
      </c>
      <c r="J18" s="249">
        <v>91.44</v>
      </c>
      <c r="K18" s="251">
        <v>58.761000000000003</v>
      </c>
      <c r="L18" s="246" t="s">
        <v>973</v>
      </c>
      <c r="M18" s="246" t="s">
        <v>606</v>
      </c>
      <c r="N18" s="246" t="s">
        <v>856</v>
      </c>
      <c r="O18" s="246" t="s">
        <v>851</v>
      </c>
      <c r="P18" s="246">
        <v>1</v>
      </c>
      <c r="Q18" s="246">
        <v>0</v>
      </c>
      <c r="R18" s="254">
        <v>0.9</v>
      </c>
      <c r="S18" s="246" t="str">
        <f t="shared" si="1"/>
        <v>Coated Gloss</v>
      </c>
      <c r="T18" s="69" t="s">
        <v>310</v>
      </c>
      <c r="U18" s="69">
        <v>1107</v>
      </c>
      <c r="XEH18" s="256" t="s">
        <v>347</v>
      </c>
      <c r="XEI18" t="s">
        <v>348</v>
      </c>
      <c r="XEJ18" t="s">
        <v>348</v>
      </c>
      <c r="XEK18">
        <v>19</v>
      </c>
      <c r="XEL18">
        <v>0</v>
      </c>
      <c r="XEM18">
        <v>1</v>
      </c>
      <c r="XEN18" s="215">
        <v>44091</v>
      </c>
      <c r="XEO18" t="s">
        <v>795</v>
      </c>
      <c r="XEP18" t="s">
        <v>795</v>
      </c>
      <c r="XEQ18" t="s">
        <v>304</v>
      </c>
      <c r="XER18" t="s">
        <v>304</v>
      </c>
    </row>
    <row r="19" spans="1:21 16362:16372" hidden="1">
      <c r="A19" s="246">
        <v>225</v>
      </c>
      <c r="B19" s="247" t="s">
        <v>974</v>
      </c>
      <c r="C19" s="247"/>
      <c r="D19" s="246" t="str">
        <f t="shared" si="0"/>
        <v>Ream</v>
      </c>
      <c r="E19" s="246" t="s">
        <v>899</v>
      </c>
      <c r="F19" s="246">
        <v>70</v>
      </c>
      <c r="G19" s="248">
        <v>23</v>
      </c>
      <c r="H19" s="248">
        <v>36</v>
      </c>
      <c r="I19" s="249">
        <v>58.42</v>
      </c>
      <c r="J19" s="249">
        <v>91.44</v>
      </c>
      <c r="K19" s="251">
        <v>18.696999999999999</v>
      </c>
      <c r="L19" s="246" t="s">
        <v>975</v>
      </c>
      <c r="M19" s="246" t="s">
        <v>606</v>
      </c>
      <c r="N19" s="246" t="s">
        <v>856</v>
      </c>
      <c r="O19" s="246" t="s">
        <v>851</v>
      </c>
      <c r="P19" s="246">
        <v>3</v>
      </c>
      <c r="Q19" s="246">
        <v>0</v>
      </c>
      <c r="R19" s="254">
        <v>1.35</v>
      </c>
      <c r="S19" s="246" t="str">
        <f t="shared" si="1"/>
        <v xml:space="preserve"> Uncoated</v>
      </c>
      <c r="T19" s="69" t="s">
        <v>312</v>
      </c>
      <c r="U19" s="69">
        <v>1107</v>
      </c>
      <c r="XEH19" s="256" t="s">
        <v>349</v>
      </c>
      <c r="XEI19" t="s">
        <v>350</v>
      </c>
      <c r="XEJ19" t="s">
        <v>350</v>
      </c>
      <c r="XEK19">
        <v>19</v>
      </c>
      <c r="XEL19">
        <v>0</v>
      </c>
      <c r="XEM19">
        <v>1</v>
      </c>
      <c r="XEN19" s="215">
        <v>44091</v>
      </c>
      <c r="XEO19" t="s">
        <v>795</v>
      </c>
      <c r="XEP19" t="s">
        <v>795</v>
      </c>
      <c r="XEQ19" t="s">
        <v>304</v>
      </c>
      <c r="XER19" t="s">
        <v>304</v>
      </c>
    </row>
    <row r="20" spans="1:21 16362:16372" hidden="1">
      <c r="A20" s="246">
        <v>226</v>
      </c>
      <c r="B20" s="247" t="s">
        <v>976</v>
      </c>
      <c r="C20" s="247"/>
      <c r="D20" s="246" t="str">
        <f t="shared" si="0"/>
        <v>Ream</v>
      </c>
      <c r="E20" s="246" t="s">
        <v>977</v>
      </c>
      <c r="F20" s="246">
        <v>180</v>
      </c>
      <c r="G20" s="248">
        <v>24</v>
      </c>
      <c r="H20" s="248">
        <v>32</v>
      </c>
      <c r="I20" s="249">
        <v>60.96</v>
      </c>
      <c r="J20" s="249">
        <v>81.28</v>
      </c>
      <c r="K20" s="251">
        <v>44.593000000000004</v>
      </c>
      <c r="L20" s="246" t="s">
        <v>856</v>
      </c>
      <c r="M20" s="246" t="s">
        <v>606</v>
      </c>
      <c r="N20" s="246" t="s">
        <v>856</v>
      </c>
      <c r="O20" s="246" t="s">
        <v>851</v>
      </c>
      <c r="P20" s="246">
        <v>3</v>
      </c>
      <c r="Q20" s="246">
        <v>0</v>
      </c>
      <c r="R20" s="254">
        <v>1.35</v>
      </c>
      <c r="S20" s="246" t="str">
        <f t="shared" si="1"/>
        <v xml:space="preserve"> Uncoated</v>
      </c>
      <c r="T20" s="69" t="s">
        <v>312</v>
      </c>
      <c r="U20" s="69">
        <v>1107</v>
      </c>
      <c r="XEH20" s="256" t="s">
        <v>351</v>
      </c>
      <c r="XEI20" t="s">
        <v>352</v>
      </c>
      <c r="XEJ20" t="s">
        <v>352</v>
      </c>
      <c r="XEK20">
        <v>19</v>
      </c>
      <c r="XEL20">
        <v>0</v>
      </c>
      <c r="XEM20">
        <v>1</v>
      </c>
      <c r="XEN20" s="215">
        <v>44091</v>
      </c>
      <c r="XEO20" t="s">
        <v>795</v>
      </c>
      <c r="XEP20" t="s">
        <v>795</v>
      </c>
      <c r="XEQ20" t="s">
        <v>304</v>
      </c>
      <c r="XER20" t="s">
        <v>304</v>
      </c>
    </row>
    <row r="21" spans="1:21 16362:16372" hidden="1">
      <c r="A21" s="246">
        <v>227</v>
      </c>
      <c r="B21" s="247" t="s">
        <v>978</v>
      </c>
      <c r="C21" s="247"/>
      <c r="D21" s="246" t="str">
        <f t="shared" si="0"/>
        <v>Ream</v>
      </c>
      <c r="E21" s="246" t="s">
        <v>962</v>
      </c>
      <c r="F21" s="246">
        <v>300</v>
      </c>
      <c r="G21" s="248">
        <v>20</v>
      </c>
      <c r="H21" s="248">
        <v>30</v>
      </c>
      <c r="I21" s="249">
        <v>50.8</v>
      </c>
      <c r="J21" s="249">
        <v>76.2</v>
      </c>
      <c r="K21" s="251">
        <v>58.064</v>
      </c>
      <c r="L21" s="246" t="s">
        <v>962</v>
      </c>
      <c r="M21" s="246" t="s">
        <v>606</v>
      </c>
      <c r="N21" s="246" t="s">
        <v>856</v>
      </c>
      <c r="O21" s="246" t="s">
        <v>851</v>
      </c>
      <c r="P21" s="246">
        <v>1</v>
      </c>
      <c r="Q21" s="246">
        <v>0</v>
      </c>
      <c r="R21" s="254">
        <v>0.9</v>
      </c>
      <c r="S21" s="246" t="str">
        <f t="shared" si="1"/>
        <v>Coated Gloss</v>
      </c>
      <c r="T21" s="69" t="s">
        <v>310</v>
      </c>
      <c r="U21" s="69">
        <v>1107</v>
      </c>
      <c r="XEH21" s="256" t="s">
        <v>353</v>
      </c>
      <c r="XEI21" t="s">
        <v>354</v>
      </c>
      <c r="XEJ21" t="s">
        <v>354</v>
      </c>
      <c r="XEK21">
        <v>19</v>
      </c>
      <c r="XEL21">
        <v>0</v>
      </c>
      <c r="XEM21">
        <v>1</v>
      </c>
      <c r="XEN21" s="215">
        <v>44091</v>
      </c>
      <c r="XEO21" t="s">
        <v>795</v>
      </c>
      <c r="XEP21" t="s">
        <v>795</v>
      </c>
      <c r="XEQ21" t="s">
        <v>304</v>
      </c>
      <c r="XER21" t="s">
        <v>304</v>
      </c>
    </row>
    <row r="22" spans="1:21 16362:16372" hidden="1">
      <c r="A22" s="246">
        <v>228</v>
      </c>
      <c r="B22" s="247" t="s">
        <v>979</v>
      </c>
      <c r="C22" s="247"/>
      <c r="D22" s="246" t="str">
        <f t="shared" si="0"/>
        <v>Ream</v>
      </c>
      <c r="E22" s="246" t="s">
        <v>973</v>
      </c>
      <c r="F22" s="246">
        <v>300</v>
      </c>
      <c r="G22" s="248">
        <v>23</v>
      </c>
      <c r="H22" s="248">
        <v>36</v>
      </c>
      <c r="I22" s="249">
        <v>58.42</v>
      </c>
      <c r="J22" s="249">
        <v>91.44</v>
      </c>
      <c r="K22" s="251">
        <v>80.129000000000005</v>
      </c>
      <c r="L22" s="246" t="s">
        <v>973</v>
      </c>
      <c r="M22" s="246" t="s">
        <v>606</v>
      </c>
      <c r="N22" s="246" t="s">
        <v>856</v>
      </c>
      <c r="O22" s="246" t="s">
        <v>851</v>
      </c>
      <c r="P22" s="246">
        <v>1</v>
      </c>
      <c r="Q22" s="246">
        <v>0</v>
      </c>
      <c r="R22" s="254">
        <v>0.9</v>
      </c>
      <c r="S22" s="246" t="str">
        <f t="shared" si="1"/>
        <v>Coated Gloss</v>
      </c>
      <c r="T22" s="69" t="s">
        <v>310</v>
      </c>
      <c r="U22" s="69">
        <v>1107</v>
      </c>
      <c r="XEH22" s="256" t="s">
        <v>355</v>
      </c>
      <c r="XEI22" t="s">
        <v>356</v>
      </c>
      <c r="XEJ22" t="s">
        <v>356</v>
      </c>
      <c r="XEK22">
        <v>20</v>
      </c>
      <c r="XEL22">
        <v>1</v>
      </c>
      <c r="XEM22">
        <v>1</v>
      </c>
      <c r="XEN22" s="215">
        <v>44091</v>
      </c>
      <c r="XEO22" t="s">
        <v>795</v>
      </c>
      <c r="XEP22" t="s">
        <v>795</v>
      </c>
      <c r="XEQ22" t="s">
        <v>304</v>
      </c>
      <c r="XER22" t="s">
        <v>304</v>
      </c>
    </row>
    <row r="23" spans="1:21 16362:16372" hidden="1">
      <c r="A23" s="246">
        <v>229</v>
      </c>
      <c r="B23" s="247" t="s">
        <v>980</v>
      </c>
      <c r="C23" s="247"/>
      <c r="D23" s="246" t="str">
        <f t="shared" si="0"/>
        <v>Ream</v>
      </c>
      <c r="E23" s="246" t="s">
        <v>981</v>
      </c>
      <c r="F23" s="246">
        <v>68</v>
      </c>
      <c r="G23" s="248">
        <v>23</v>
      </c>
      <c r="H23" s="248">
        <v>36</v>
      </c>
      <c r="I23" s="249">
        <v>58.42</v>
      </c>
      <c r="J23" s="249">
        <v>91.44</v>
      </c>
      <c r="K23" s="251">
        <v>18.163</v>
      </c>
      <c r="L23" s="246" t="s">
        <v>982</v>
      </c>
      <c r="M23" s="246" t="s">
        <v>606</v>
      </c>
      <c r="N23" s="246" t="s">
        <v>856</v>
      </c>
      <c r="O23" s="246" t="s">
        <v>851</v>
      </c>
      <c r="P23" s="246">
        <v>3</v>
      </c>
      <c r="Q23" s="246">
        <v>0</v>
      </c>
      <c r="R23" s="254">
        <v>1.35</v>
      </c>
      <c r="S23" s="246" t="str">
        <f t="shared" si="1"/>
        <v xml:space="preserve"> Uncoated</v>
      </c>
      <c r="T23" s="69" t="s">
        <v>312</v>
      </c>
      <c r="U23" s="69">
        <v>1107</v>
      </c>
      <c r="XEH23" s="256" t="s">
        <v>358</v>
      </c>
      <c r="XEI23" t="s">
        <v>359</v>
      </c>
      <c r="XEJ23" t="s">
        <v>359</v>
      </c>
      <c r="XEK23">
        <v>20</v>
      </c>
      <c r="XEL23">
        <v>1</v>
      </c>
      <c r="XEM23">
        <v>1</v>
      </c>
      <c r="XEN23" s="215">
        <v>44091</v>
      </c>
      <c r="XEO23" t="s">
        <v>795</v>
      </c>
      <c r="XEP23" t="s">
        <v>795</v>
      </c>
      <c r="XEQ23" t="s">
        <v>304</v>
      </c>
      <c r="XER23" t="s">
        <v>304</v>
      </c>
    </row>
    <row r="24" spans="1:21 16362:16372" hidden="1">
      <c r="A24" s="246">
        <v>230</v>
      </c>
      <c r="B24" s="247" t="s">
        <v>983</v>
      </c>
      <c r="C24" s="247"/>
      <c r="D24" s="246" t="str">
        <f t="shared" si="0"/>
        <v>Ream</v>
      </c>
      <c r="E24" s="246" t="s">
        <v>902</v>
      </c>
      <c r="F24" s="246">
        <v>64</v>
      </c>
      <c r="G24" s="248">
        <v>23</v>
      </c>
      <c r="H24" s="248">
        <v>36</v>
      </c>
      <c r="I24" s="249">
        <v>58.42</v>
      </c>
      <c r="J24" s="249">
        <v>91.44</v>
      </c>
      <c r="K24" s="251">
        <v>17.094000000000001</v>
      </c>
      <c r="L24" s="246" t="s">
        <v>982</v>
      </c>
      <c r="M24" s="246" t="s">
        <v>606</v>
      </c>
      <c r="N24" s="246" t="s">
        <v>856</v>
      </c>
      <c r="O24" s="246" t="s">
        <v>851</v>
      </c>
      <c r="P24" s="246">
        <v>3</v>
      </c>
      <c r="Q24" s="246">
        <v>0</v>
      </c>
      <c r="R24" s="254">
        <v>1.35</v>
      </c>
      <c r="S24" s="246" t="str">
        <f t="shared" si="1"/>
        <v xml:space="preserve"> Uncoated</v>
      </c>
      <c r="T24" s="69" t="s">
        <v>312</v>
      </c>
      <c r="U24" s="69">
        <v>1107</v>
      </c>
      <c r="XEH24" s="256" t="s">
        <v>360</v>
      </c>
      <c r="XEI24" t="s">
        <v>361</v>
      </c>
      <c r="XEJ24" t="s">
        <v>361</v>
      </c>
      <c r="XEK24">
        <v>20</v>
      </c>
      <c r="XEL24">
        <v>100</v>
      </c>
      <c r="XEM24">
        <v>1</v>
      </c>
      <c r="XEN24" s="215">
        <v>44091</v>
      </c>
      <c r="XEO24" t="s">
        <v>795</v>
      </c>
      <c r="XEP24" t="s">
        <v>795</v>
      </c>
      <c r="XEQ24" t="s">
        <v>304</v>
      </c>
      <c r="XER24" t="s">
        <v>304</v>
      </c>
    </row>
    <row r="25" spans="1:21 16362:16372" hidden="1">
      <c r="A25" s="246">
        <v>231</v>
      </c>
      <c r="B25" s="247" t="s">
        <v>984</v>
      </c>
      <c r="C25" s="247"/>
      <c r="D25" s="246" t="str">
        <f t="shared" si="0"/>
        <v>Ream</v>
      </c>
      <c r="E25" s="246" t="s">
        <v>981</v>
      </c>
      <c r="F25" s="246">
        <v>75</v>
      </c>
      <c r="G25" s="248">
        <v>23</v>
      </c>
      <c r="H25" s="248">
        <v>36</v>
      </c>
      <c r="I25" s="249">
        <v>58.42</v>
      </c>
      <c r="J25" s="249">
        <v>91.44</v>
      </c>
      <c r="K25" s="251">
        <v>20.032</v>
      </c>
      <c r="L25" s="246" t="s">
        <v>982</v>
      </c>
      <c r="M25" s="246" t="s">
        <v>606</v>
      </c>
      <c r="N25" s="246" t="s">
        <v>856</v>
      </c>
      <c r="O25" s="246" t="s">
        <v>851</v>
      </c>
      <c r="P25" s="246">
        <v>3</v>
      </c>
      <c r="Q25" s="246">
        <v>0</v>
      </c>
      <c r="R25" s="254">
        <v>1.35</v>
      </c>
      <c r="S25" s="246" t="str">
        <f t="shared" si="1"/>
        <v xml:space="preserve"> Uncoated</v>
      </c>
      <c r="T25" s="69" t="s">
        <v>312</v>
      </c>
      <c r="U25" s="69">
        <v>1107</v>
      </c>
      <c r="XEH25" s="256" t="s">
        <v>362</v>
      </c>
      <c r="XEI25" t="s">
        <v>363</v>
      </c>
      <c r="XEJ25" t="s">
        <v>363</v>
      </c>
      <c r="XEK25">
        <v>20</v>
      </c>
      <c r="XEL25">
        <v>1000</v>
      </c>
      <c r="XEM25">
        <v>1</v>
      </c>
      <c r="XEN25" s="215">
        <v>44091</v>
      </c>
      <c r="XEO25" t="s">
        <v>795</v>
      </c>
      <c r="XEP25" t="s">
        <v>795</v>
      </c>
      <c r="XEQ25" t="s">
        <v>304</v>
      </c>
      <c r="XER25" t="s">
        <v>304</v>
      </c>
    </row>
    <row r="26" spans="1:21 16362:16372" hidden="1">
      <c r="A26" s="246">
        <v>232</v>
      </c>
      <c r="B26" s="247" t="s">
        <v>985</v>
      </c>
      <c r="C26" s="247"/>
      <c r="D26" s="246" t="str">
        <f t="shared" si="0"/>
        <v>Ream</v>
      </c>
      <c r="E26" s="246" t="s">
        <v>986</v>
      </c>
      <c r="F26" s="246">
        <v>95</v>
      </c>
      <c r="G26" s="248">
        <v>23</v>
      </c>
      <c r="H26" s="248">
        <v>36</v>
      </c>
      <c r="I26" s="249">
        <v>58.42</v>
      </c>
      <c r="J26" s="249">
        <v>91.44</v>
      </c>
      <c r="K26" s="251">
        <v>25.373999999999999</v>
      </c>
      <c r="L26" s="246" t="s">
        <v>987</v>
      </c>
      <c r="M26" s="246" t="s">
        <v>606</v>
      </c>
      <c r="N26" s="246" t="s">
        <v>856</v>
      </c>
      <c r="O26" s="246" t="s">
        <v>851</v>
      </c>
      <c r="P26" s="246">
        <v>2</v>
      </c>
      <c r="Q26" s="246">
        <v>0</v>
      </c>
      <c r="R26" s="254">
        <v>1.35</v>
      </c>
      <c r="S26" s="246" t="str">
        <f t="shared" si="1"/>
        <v xml:space="preserve"> Uncoated</v>
      </c>
      <c r="T26" s="69" t="s">
        <v>312</v>
      </c>
      <c r="U26" s="69">
        <v>1107</v>
      </c>
      <c r="XEH26" s="256" t="s">
        <v>364</v>
      </c>
      <c r="XEI26" t="s">
        <v>365</v>
      </c>
      <c r="XEJ26" t="s">
        <v>365</v>
      </c>
      <c r="XEK26">
        <v>20</v>
      </c>
      <c r="XEL26">
        <v>1000</v>
      </c>
      <c r="XEM26">
        <v>1</v>
      </c>
      <c r="XEN26" s="215">
        <v>44091</v>
      </c>
      <c r="XEO26" t="s">
        <v>795</v>
      </c>
      <c r="XEP26" t="s">
        <v>795</v>
      </c>
      <c r="XEQ26" t="s">
        <v>304</v>
      </c>
      <c r="XER26" t="s">
        <v>304</v>
      </c>
    </row>
    <row r="27" spans="1:21 16362:16372" hidden="1">
      <c r="A27" s="246">
        <v>233</v>
      </c>
      <c r="B27" s="247" t="s">
        <v>988</v>
      </c>
      <c r="C27" s="247"/>
      <c r="D27" s="246" t="str">
        <f t="shared" si="0"/>
        <v>Ream</v>
      </c>
      <c r="E27" s="246" t="s">
        <v>989</v>
      </c>
      <c r="F27" s="246">
        <v>100</v>
      </c>
      <c r="G27" s="248">
        <v>23</v>
      </c>
      <c r="H27" s="248">
        <v>36</v>
      </c>
      <c r="I27" s="249">
        <v>58.42</v>
      </c>
      <c r="J27" s="249">
        <v>91.44</v>
      </c>
      <c r="K27" s="251">
        <v>26.71</v>
      </c>
      <c r="L27" s="246" t="s">
        <v>947</v>
      </c>
      <c r="M27" s="246" t="s">
        <v>606</v>
      </c>
      <c r="N27" s="246" t="s">
        <v>856</v>
      </c>
      <c r="O27" s="246" t="s">
        <v>851</v>
      </c>
      <c r="P27" s="246">
        <v>2</v>
      </c>
      <c r="Q27" s="246">
        <v>0</v>
      </c>
      <c r="R27" s="254">
        <v>0.9</v>
      </c>
      <c r="S27" s="246" t="str">
        <f t="shared" si="1"/>
        <v>Coated Gloss</v>
      </c>
      <c r="T27" s="69" t="s">
        <v>310</v>
      </c>
      <c r="U27" s="69">
        <v>1107</v>
      </c>
      <c r="XEH27" s="256" t="s">
        <v>366</v>
      </c>
      <c r="XEI27" t="s">
        <v>336</v>
      </c>
      <c r="XEJ27" t="s">
        <v>336</v>
      </c>
      <c r="XEK27">
        <v>19</v>
      </c>
      <c r="XEL27">
        <v>0</v>
      </c>
      <c r="XEM27">
        <v>1</v>
      </c>
      <c r="XEN27" s="215">
        <v>44091</v>
      </c>
      <c r="XEO27" t="s">
        <v>795</v>
      </c>
      <c r="XEP27" t="s">
        <v>795</v>
      </c>
      <c r="XEQ27" t="s">
        <v>304</v>
      </c>
      <c r="XER27" t="s">
        <v>304</v>
      </c>
    </row>
    <row r="28" spans="1:21 16362:16372" hidden="1">
      <c r="A28" s="246">
        <v>234</v>
      </c>
      <c r="B28" s="247" t="s">
        <v>990</v>
      </c>
      <c r="C28" s="247"/>
      <c r="D28" s="246" t="str">
        <f t="shared" si="0"/>
        <v>Ream</v>
      </c>
      <c r="E28" s="246" t="s">
        <v>962</v>
      </c>
      <c r="F28" s="246">
        <v>230</v>
      </c>
      <c r="G28" s="248">
        <v>23</v>
      </c>
      <c r="H28" s="248">
        <v>36</v>
      </c>
      <c r="I28" s="249">
        <v>58.42</v>
      </c>
      <c r="J28" s="249">
        <v>91.44</v>
      </c>
      <c r="K28" s="251">
        <v>61.432000000000002</v>
      </c>
      <c r="L28" s="246" t="s">
        <v>859</v>
      </c>
      <c r="M28" s="246" t="s">
        <v>606</v>
      </c>
      <c r="N28" s="246" t="s">
        <v>856</v>
      </c>
      <c r="O28" s="246" t="s">
        <v>851</v>
      </c>
      <c r="P28" s="246">
        <v>1</v>
      </c>
      <c r="Q28" s="246">
        <v>0</v>
      </c>
      <c r="R28" s="254">
        <v>0.9</v>
      </c>
      <c r="S28" s="246" t="str">
        <f t="shared" si="1"/>
        <v>Coated Gloss</v>
      </c>
      <c r="T28" s="69" t="s">
        <v>310</v>
      </c>
      <c r="U28" s="69">
        <v>1107</v>
      </c>
      <c r="XEH28" s="256" t="s">
        <v>367</v>
      </c>
      <c r="XEI28" t="s">
        <v>368</v>
      </c>
      <c r="XEJ28" t="s">
        <v>368</v>
      </c>
      <c r="XEK28">
        <v>19</v>
      </c>
      <c r="XEL28">
        <v>0</v>
      </c>
      <c r="XEM28">
        <v>1</v>
      </c>
      <c r="XEN28" s="215">
        <v>44091</v>
      </c>
      <c r="XEO28" t="s">
        <v>795</v>
      </c>
      <c r="XEP28" t="s">
        <v>795</v>
      </c>
      <c r="XEQ28" t="s">
        <v>304</v>
      </c>
      <c r="XER28" t="s">
        <v>304</v>
      </c>
    </row>
    <row r="29" spans="1:21 16362:16372" hidden="1">
      <c r="A29" s="246">
        <v>235</v>
      </c>
      <c r="B29" s="247" t="s">
        <v>991</v>
      </c>
      <c r="C29" s="247"/>
      <c r="D29" s="246" t="str">
        <f t="shared" si="0"/>
        <v>Ream</v>
      </c>
      <c r="E29" s="246" t="s">
        <v>314</v>
      </c>
      <c r="F29" s="246">
        <v>58</v>
      </c>
      <c r="G29" s="248">
        <v>20</v>
      </c>
      <c r="H29" s="248">
        <v>30</v>
      </c>
      <c r="I29" s="249">
        <v>50.8</v>
      </c>
      <c r="J29" s="249">
        <v>76.2</v>
      </c>
      <c r="K29" s="251">
        <v>11.226000000000001</v>
      </c>
      <c r="L29" s="246" t="s">
        <v>982</v>
      </c>
      <c r="M29" s="246" t="s">
        <v>606</v>
      </c>
      <c r="N29" s="246" t="s">
        <v>856</v>
      </c>
      <c r="O29" s="246" t="s">
        <v>851</v>
      </c>
      <c r="P29" s="246">
        <v>5</v>
      </c>
      <c r="Q29" s="246">
        <v>0</v>
      </c>
      <c r="R29" s="254">
        <v>1.35</v>
      </c>
      <c r="S29" s="246" t="str">
        <f t="shared" si="1"/>
        <v xml:space="preserve"> Uncoated</v>
      </c>
      <c r="T29" s="69" t="s">
        <v>312</v>
      </c>
      <c r="U29" s="69">
        <v>1107</v>
      </c>
      <c r="XEH29" s="256" t="s">
        <v>369</v>
      </c>
      <c r="XEI29" t="s">
        <v>370</v>
      </c>
      <c r="XEJ29" t="s">
        <v>370</v>
      </c>
      <c r="XEK29">
        <v>19</v>
      </c>
      <c r="XEL29">
        <v>0</v>
      </c>
      <c r="XEM29">
        <v>1</v>
      </c>
      <c r="XEN29" s="215">
        <v>44091</v>
      </c>
      <c r="XEO29" t="s">
        <v>795</v>
      </c>
      <c r="XEP29" t="s">
        <v>795</v>
      </c>
      <c r="XEQ29" t="s">
        <v>304</v>
      </c>
      <c r="XER29" t="s">
        <v>304</v>
      </c>
    </row>
    <row r="30" spans="1:21 16362:16372" hidden="1">
      <c r="A30" s="246">
        <v>236</v>
      </c>
      <c r="B30" s="247" t="s">
        <v>992</v>
      </c>
      <c r="C30" s="247"/>
      <c r="D30" s="246" t="str">
        <f t="shared" si="0"/>
        <v>Ream</v>
      </c>
      <c r="E30" s="246" t="s">
        <v>314</v>
      </c>
      <c r="F30" s="246">
        <v>100</v>
      </c>
      <c r="G30" s="248">
        <v>23</v>
      </c>
      <c r="H30" s="248">
        <v>36</v>
      </c>
      <c r="I30" s="249">
        <v>58.42</v>
      </c>
      <c r="J30" s="249">
        <v>91.44</v>
      </c>
      <c r="K30" s="251">
        <v>26.71</v>
      </c>
      <c r="L30" s="246" t="s">
        <v>982</v>
      </c>
      <c r="M30" s="246" t="s">
        <v>606</v>
      </c>
      <c r="N30" s="246" t="s">
        <v>856</v>
      </c>
      <c r="O30" s="246" t="s">
        <v>851</v>
      </c>
      <c r="P30" s="246">
        <v>2</v>
      </c>
      <c r="Q30" s="246">
        <v>0</v>
      </c>
      <c r="R30" s="254">
        <v>1.35</v>
      </c>
      <c r="S30" s="246" t="str">
        <f t="shared" si="1"/>
        <v xml:space="preserve"> Uncoated</v>
      </c>
      <c r="T30" s="69" t="s">
        <v>312</v>
      </c>
      <c r="U30" s="69">
        <v>1107</v>
      </c>
      <c r="XEH30" s="256" t="s">
        <v>371</v>
      </c>
      <c r="XEI30" t="s">
        <v>283</v>
      </c>
      <c r="XEJ30" t="s">
        <v>284</v>
      </c>
      <c r="XEK30">
        <v>25</v>
      </c>
      <c r="XEL30">
        <v>1</v>
      </c>
      <c r="XEM30">
        <v>1</v>
      </c>
      <c r="XEN30" s="215">
        <v>44091</v>
      </c>
      <c r="XEO30" t="s">
        <v>795</v>
      </c>
      <c r="XEP30" t="s">
        <v>795</v>
      </c>
      <c r="XEQ30" t="s">
        <v>304</v>
      </c>
      <c r="XER30" t="s">
        <v>304</v>
      </c>
    </row>
    <row r="31" spans="1:21 16362:16372" hidden="1">
      <c r="A31" s="246">
        <v>237</v>
      </c>
      <c r="B31" s="247" t="s">
        <v>993</v>
      </c>
      <c r="C31" s="247"/>
      <c r="D31" s="246" t="str">
        <f t="shared" si="0"/>
        <v>Ream</v>
      </c>
      <c r="E31" s="246" t="s">
        <v>314</v>
      </c>
      <c r="F31" s="246">
        <v>90</v>
      </c>
      <c r="G31" s="248">
        <v>23</v>
      </c>
      <c r="H31" s="248">
        <v>36</v>
      </c>
      <c r="I31" s="249">
        <v>58.42</v>
      </c>
      <c r="J31" s="249">
        <v>91.44</v>
      </c>
      <c r="K31" s="251">
        <v>24.039000000000001</v>
      </c>
      <c r="L31" s="246" t="s">
        <v>982</v>
      </c>
      <c r="M31" s="246" t="s">
        <v>606</v>
      </c>
      <c r="N31" s="246" t="s">
        <v>856</v>
      </c>
      <c r="O31" s="246" t="s">
        <v>851</v>
      </c>
      <c r="P31" s="246">
        <v>3</v>
      </c>
      <c r="Q31" s="246">
        <v>0</v>
      </c>
      <c r="R31" s="254">
        <v>1.35</v>
      </c>
      <c r="S31" s="246" t="str">
        <f t="shared" si="1"/>
        <v xml:space="preserve"> Uncoated</v>
      </c>
      <c r="T31" s="69" t="s">
        <v>312</v>
      </c>
      <c r="U31" s="69">
        <v>1107</v>
      </c>
      <c r="XEH31" s="256" t="s">
        <v>373</v>
      </c>
      <c r="XEI31" t="s">
        <v>282</v>
      </c>
      <c r="XEJ31" t="s">
        <v>288</v>
      </c>
      <c r="XEK31">
        <v>25</v>
      </c>
      <c r="XEL31">
        <v>1</v>
      </c>
      <c r="XEM31">
        <v>1</v>
      </c>
      <c r="XEN31" s="215">
        <v>44091</v>
      </c>
      <c r="XEO31" t="s">
        <v>795</v>
      </c>
      <c r="XEP31" t="s">
        <v>795</v>
      </c>
      <c r="XEQ31" t="s">
        <v>304</v>
      </c>
      <c r="XER31" t="s">
        <v>304</v>
      </c>
    </row>
    <row r="32" spans="1:21 16362:16372" hidden="1">
      <c r="A32" s="246">
        <v>238</v>
      </c>
      <c r="B32" s="247" t="s">
        <v>994</v>
      </c>
      <c r="C32" s="247"/>
      <c r="D32" s="246" t="str">
        <f t="shared" si="0"/>
        <v>Ream</v>
      </c>
      <c r="E32" s="246" t="s">
        <v>314</v>
      </c>
      <c r="F32" s="246">
        <v>54</v>
      </c>
      <c r="G32" s="248">
        <v>23</v>
      </c>
      <c r="H32" s="248">
        <v>36</v>
      </c>
      <c r="I32" s="249">
        <v>58.42</v>
      </c>
      <c r="J32" s="249">
        <v>91.44</v>
      </c>
      <c r="K32" s="251">
        <v>14.423</v>
      </c>
      <c r="L32" s="246" t="s">
        <v>982</v>
      </c>
      <c r="M32" s="246" t="s">
        <v>606</v>
      </c>
      <c r="N32" s="246" t="s">
        <v>856</v>
      </c>
      <c r="O32" s="246" t="s">
        <v>851</v>
      </c>
      <c r="P32" s="246">
        <v>3</v>
      </c>
      <c r="Q32" s="246">
        <v>0</v>
      </c>
      <c r="R32" s="254">
        <v>1.35</v>
      </c>
      <c r="S32" s="246" t="str">
        <f t="shared" si="1"/>
        <v xml:space="preserve"> Uncoated</v>
      </c>
      <c r="T32" s="69" t="s">
        <v>312</v>
      </c>
      <c r="U32" s="69">
        <v>1107</v>
      </c>
      <c r="XEH32" s="256" t="s">
        <v>374</v>
      </c>
      <c r="XEI32" t="s">
        <v>286</v>
      </c>
      <c r="XEJ32" t="s">
        <v>287</v>
      </c>
      <c r="XEK32">
        <v>25</v>
      </c>
      <c r="XEL32">
        <v>1</v>
      </c>
      <c r="XEM32">
        <v>1</v>
      </c>
      <c r="XEN32" s="215">
        <v>44091</v>
      </c>
      <c r="XEO32" t="s">
        <v>795</v>
      </c>
      <c r="XEP32" t="s">
        <v>795</v>
      </c>
      <c r="XEQ32" t="s">
        <v>304</v>
      </c>
      <c r="XER32" t="s">
        <v>304</v>
      </c>
    </row>
    <row r="33" spans="1:21 16362:16372" hidden="1">
      <c r="A33" s="246">
        <v>239</v>
      </c>
      <c r="B33" s="247" t="s">
        <v>995</v>
      </c>
      <c r="C33" s="247"/>
      <c r="D33" s="246" t="str">
        <f t="shared" si="0"/>
        <v>Ream</v>
      </c>
      <c r="E33" s="246" t="s">
        <v>962</v>
      </c>
      <c r="F33" s="246">
        <v>270</v>
      </c>
      <c r="G33" s="248">
        <v>23</v>
      </c>
      <c r="H33" s="248">
        <v>36</v>
      </c>
      <c r="I33" s="249">
        <v>58.42</v>
      </c>
      <c r="J33" s="249">
        <v>91.44</v>
      </c>
      <c r="K33" s="251">
        <v>72.116</v>
      </c>
      <c r="L33" s="246" t="s">
        <v>859</v>
      </c>
      <c r="M33" s="246" t="s">
        <v>606</v>
      </c>
      <c r="N33" s="246" t="s">
        <v>856</v>
      </c>
      <c r="O33" s="246" t="s">
        <v>851</v>
      </c>
      <c r="P33" s="246">
        <v>1</v>
      </c>
      <c r="Q33" s="246">
        <v>0</v>
      </c>
      <c r="R33" s="254">
        <v>0.9</v>
      </c>
      <c r="S33" s="246" t="str">
        <f t="shared" si="1"/>
        <v>Coated Gloss</v>
      </c>
      <c r="T33" s="69" t="s">
        <v>310</v>
      </c>
      <c r="U33" s="69">
        <v>1107</v>
      </c>
      <c r="XEH33" s="256" t="s">
        <v>375</v>
      </c>
      <c r="XEI33" t="s">
        <v>277</v>
      </c>
      <c r="XEJ33" t="s">
        <v>278</v>
      </c>
      <c r="XEK33">
        <v>25</v>
      </c>
      <c r="XEL33">
        <v>1</v>
      </c>
      <c r="XEM33">
        <v>1</v>
      </c>
      <c r="XEN33" s="215">
        <v>44091</v>
      </c>
      <c r="XEO33" t="s">
        <v>795</v>
      </c>
      <c r="XEP33" t="s">
        <v>795</v>
      </c>
      <c r="XEQ33" t="s">
        <v>304</v>
      </c>
      <c r="XER33" t="s">
        <v>304</v>
      </c>
    </row>
    <row r="34" spans="1:21 16362:16372" hidden="1">
      <c r="A34" s="246">
        <v>240</v>
      </c>
      <c r="B34" s="247" t="s">
        <v>996</v>
      </c>
      <c r="C34" s="247"/>
      <c r="D34" s="246" t="str">
        <f t="shared" ref="D34:D65" si="2">VLOOKUP(U34,$XEH$1:$XER$1999,2,FALSE)</f>
        <v>Ream</v>
      </c>
      <c r="E34" s="246" t="s">
        <v>962</v>
      </c>
      <c r="F34" s="246">
        <v>250</v>
      </c>
      <c r="G34" s="248">
        <v>18</v>
      </c>
      <c r="H34" s="248">
        <v>23</v>
      </c>
      <c r="I34" s="249">
        <v>45.72</v>
      </c>
      <c r="J34" s="249">
        <v>58.42</v>
      </c>
      <c r="K34" s="251">
        <v>33.387</v>
      </c>
      <c r="L34" s="246" t="s">
        <v>859</v>
      </c>
      <c r="M34" s="246" t="s">
        <v>606</v>
      </c>
      <c r="N34" s="246" t="s">
        <v>856</v>
      </c>
      <c r="O34" s="246" t="s">
        <v>851</v>
      </c>
      <c r="P34" s="246">
        <v>2</v>
      </c>
      <c r="Q34" s="246">
        <v>0</v>
      </c>
      <c r="R34" s="254">
        <v>0.9</v>
      </c>
      <c r="S34" s="246" t="str">
        <f t="shared" ref="S34:S65" si="3">VLOOKUP(T34,$XEH$1:$XER$395,2,FALSE)</f>
        <v>Coated Gloss</v>
      </c>
      <c r="T34" s="69" t="s">
        <v>310</v>
      </c>
      <c r="U34" s="69">
        <v>1107</v>
      </c>
      <c r="XEH34" s="256" t="s">
        <v>376</v>
      </c>
      <c r="XEI34" t="s">
        <v>281</v>
      </c>
      <c r="XEJ34" t="s">
        <v>289</v>
      </c>
      <c r="XEK34">
        <v>25</v>
      </c>
      <c r="XEL34">
        <v>1</v>
      </c>
      <c r="XEM34">
        <v>1</v>
      </c>
      <c r="XEN34" s="215">
        <v>44091</v>
      </c>
      <c r="XEO34" t="s">
        <v>795</v>
      </c>
      <c r="XEP34" t="s">
        <v>795</v>
      </c>
      <c r="XEQ34" t="s">
        <v>304</v>
      </c>
      <c r="XER34" t="s">
        <v>304</v>
      </c>
    </row>
    <row r="35" spans="1:21 16362:16372" hidden="1">
      <c r="A35" s="246">
        <v>241</v>
      </c>
      <c r="B35" s="247" t="s">
        <v>997</v>
      </c>
      <c r="C35" s="247"/>
      <c r="D35" s="246" t="str">
        <f t="shared" si="2"/>
        <v>Ream</v>
      </c>
      <c r="E35" s="246" t="s">
        <v>962</v>
      </c>
      <c r="F35" s="246">
        <v>230</v>
      </c>
      <c r="G35" s="248">
        <v>31</v>
      </c>
      <c r="H35" s="248">
        <v>41</v>
      </c>
      <c r="I35" s="249">
        <v>78.739999999999995</v>
      </c>
      <c r="J35" s="249">
        <v>104.14</v>
      </c>
      <c r="K35" s="251">
        <v>94.3</v>
      </c>
      <c r="L35" s="246" t="s">
        <v>859</v>
      </c>
      <c r="M35" s="246" t="s">
        <v>606</v>
      </c>
      <c r="N35" s="246" t="s">
        <v>856</v>
      </c>
      <c r="O35" s="246" t="s">
        <v>851</v>
      </c>
      <c r="P35" s="246">
        <v>1</v>
      </c>
      <c r="Q35" s="246">
        <v>0</v>
      </c>
      <c r="R35" s="254">
        <v>0.9</v>
      </c>
      <c r="S35" s="246" t="str">
        <f t="shared" si="3"/>
        <v>Coated Gloss</v>
      </c>
      <c r="T35" s="69" t="s">
        <v>310</v>
      </c>
      <c r="U35" s="69">
        <v>1107</v>
      </c>
      <c r="XEH35" s="256" t="s">
        <v>377</v>
      </c>
      <c r="XEI35" t="s">
        <v>298</v>
      </c>
      <c r="XEJ35" t="s">
        <v>290</v>
      </c>
      <c r="XEK35">
        <v>25</v>
      </c>
      <c r="XEL35">
        <v>1</v>
      </c>
      <c r="XEM35">
        <v>1</v>
      </c>
      <c r="XEN35" s="215">
        <v>44091</v>
      </c>
      <c r="XEO35" t="s">
        <v>795</v>
      </c>
      <c r="XEP35" t="s">
        <v>795</v>
      </c>
      <c r="XEQ35" t="s">
        <v>304</v>
      </c>
      <c r="XER35" t="s">
        <v>304</v>
      </c>
    </row>
    <row r="36" spans="1:21 16362:16372" hidden="1">
      <c r="A36" s="246">
        <v>242</v>
      </c>
      <c r="B36" s="247" t="s">
        <v>998</v>
      </c>
      <c r="C36" s="247"/>
      <c r="D36" s="246" t="str">
        <f t="shared" si="2"/>
        <v>Ream</v>
      </c>
      <c r="E36" s="246" t="s">
        <v>962</v>
      </c>
      <c r="F36" s="246">
        <v>300</v>
      </c>
      <c r="G36" s="248">
        <v>23</v>
      </c>
      <c r="H36" s="248">
        <v>36</v>
      </c>
      <c r="I36" s="249">
        <v>58.42</v>
      </c>
      <c r="J36" s="249">
        <v>91.44</v>
      </c>
      <c r="K36" s="251">
        <v>80.129000000000005</v>
      </c>
      <c r="L36" s="246" t="s">
        <v>859</v>
      </c>
      <c r="M36" s="246" t="s">
        <v>606</v>
      </c>
      <c r="N36" s="246" t="s">
        <v>856</v>
      </c>
      <c r="O36" s="246" t="s">
        <v>851</v>
      </c>
      <c r="P36" s="246">
        <v>1</v>
      </c>
      <c r="Q36" s="246">
        <v>0</v>
      </c>
      <c r="R36" s="254">
        <v>0.9</v>
      </c>
      <c r="S36" s="246" t="str">
        <f t="shared" si="3"/>
        <v>Coated Gloss</v>
      </c>
      <c r="T36" s="69" t="s">
        <v>310</v>
      </c>
      <c r="U36" s="69">
        <v>1107</v>
      </c>
      <c r="XEH36" s="256" t="s">
        <v>378</v>
      </c>
      <c r="XEI36" t="s">
        <v>279</v>
      </c>
      <c r="XEJ36" t="s">
        <v>291</v>
      </c>
      <c r="XEK36">
        <v>25</v>
      </c>
      <c r="XEL36">
        <v>1</v>
      </c>
      <c r="XEM36">
        <v>1</v>
      </c>
      <c r="XEN36" s="215">
        <v>44091</v>
      </c>
      <c r="XEO36" t="s">
        <v>795</v>
      </c>
      <c r="XEP36" t="s">
        <v>795</v>
      </c>
      <c r="XEQ36" t="s">
        <v>304</v>
      </c>
      <c r="XER36" t="s">
        <v>304</v>
      </c>
    </row>
    <row r="37" spans="1:21 16362:16372" hidden="1">
      <c r="A37" s="246">
        <v>243</v>
      </c>
      <c r="B37" s="247" t="s">
        <v>999</v>
      </c>
      <c r="C37" s="247"/>
      <c r="D37" s="246" t="str">
        <f t="shared" si="2"/>
        <v>Ream</v>
      </c>
      <c r="E37" s="246" t="s">
        <v>962</v>
      </c>
      <c r="F37" s="246">
        <v>250</v>
      </c>
      <c r="G37" s="248">
        <v>20</v>
      </c>
      <c r="H37" s="248">
        <v>31</v>
      </c>
      <c r="I37" s="249">
        <v>50.8</v>
      </c>
      <c r="J37" s="249">
        <v>78.739999999999995</v>
      </c>
      <c r="K37" s="251">
        <v>50</v>
      </c>
      <c r="L37" s="246" t="s">
        <v>859</v>
      </c>
      <c r="M37" s="246" t="s">
        <v>606</v>
      </c>
      <c r="N37" s="246" t="s">
        <v>856</v>
      </c>
      <c r="O37" s="246" t="s">
        <v>851</v>
      </c>
      <c r="P37" s="246">
        <v>1</v>
      </c>
      <c r="Q37" s="246">
        <v>0</v>
      </c>
      <c r="R37" s="254">
        <v>0.9</v>
      </c>
      <c r="S37" s="246" t="str">
        <f t="shared" si="3"/>
        <v>Coated Gloss</v>
      </c>
      <c r="T37" s="69" t="s">
        <v>310</v>
      </c>
      <c r="U37" s="69">
        <v>1107</v>
      </c>
      <c r="XEH37" s="256" t="s">
        <v>379</v>
      </c>
      <c r="XEI37" t="s">
        <v>280</v>
      </c>
      <c r="XEJ37" t="s">
        <v>292</v>
      </c>
      <c r="XEK37">
        <v>25</v>
      </c>
      <c r="XEL37">
        <v>1</v>
      </c>
      <c r="XEM37">
        <v>1</v>
      </c>
      <c r="XEN37" s="215">
        <v>44091</v>
      </c>
      <c r="XEO37" t="s">
        <v>795</v>
      </c>
      <c r="XEP37" t="s">
        <v>795</v>
      </c>
      <c r="XEQ37" t="s">
        <v>304</v>
      </c>
      <c r="XER37" t="s">
        <v>304</v>
      </c>
    </row>
    <row r="38" spans="1:21 16362:16372" hidden="1">
      <c r="A38" s="246">
        <v>244</v>
      </c>
      <c r="B38" s="247" t="s">
        <v>1000</v>
      </c>
      <c r="C38" s="247"/>
      <c r="D38" s="246" t="str">
        <f t="shared" si="2"/>
        <v>Ream</v>
      </c>
      <c r="E38" s="246" t="s">
        <v>1001</v>
      </c>
      <c r="F38" s="246">
        <v>64</v>
      </c>
      <c r="G38" s="248">
        <v>23</v>
      </c>
      <c r="H38" s="248">
        <v>35</v>
      </c>
      <c r="I38" s="249">
        <v>58.42</v>
      </c>
      <c r="J38" s="249">
        <v>88.9</v>
      </c>
      <c r="K38" s="251">
        <v>16.619</v>
      </c>
      <c r="L38" s="246" t="s">
        <v>982</v>
      </c>
      <c r="M38" s="246" t="s">
        <v>606</v>
      </c>
      <c r="N38" s="246" t="s">
        <v>856</v>
      </c>
      <c r="O38" s="246" t="s">
        <v>851</v>
      </c>
      <c r="P38" s="246">
        <v>4</v>
      </c>
      <c r="Q38" s="246">
        <v>0</v>
      </c>
      <c r="R38" s="254">
        <v>1.35</v>
      </c>
      <c r="S38" s="246" t="str">
        <f t="shared" si="3"/>
        <v xml:space="preserve"> Uncoated</v>
      </c>
      <c r="T38" s="69" t="s">
        <v>312</v>
      </c>
      <c r="U38" s="69">
        <v>1107</v>
      </c>
      <c r="XEH38" s="256" t="s">
        <v>380</v>
      </c>
      <c r="XEI38" t="s">
        <v>295</v>
      </c>
      <c r="XEJ38" t="s">
        <v>296</v>
      </c>
      <c r="XEK38">
        <v>25</v>
      </c>
      <c r="XEL38">
        <v>1</v>
      </c>
      <c r="XEM38">
        <v>1</v>
      </c>
      <c r="XEN38" s="215">
        <v>44091</v>
      </c>
      <c r="XEO38" t="s">
        <v>795</v>
      </c>
      <c r="XEP38" t="s">
        <v>795</v>
      </c>
      <c r="XEQ38" t="s">
        <v>304</v>
      </c>
      <c r="XER38" t="s">
        <v>304</v>
      </c>
    </row>
    <row r="39" spans="1:21 16362:16372" hidden="1">
      <c r="A39" s="246">
        <v>245</v>
      </c>
      <c r="B39" s="247" t="s">
        <v>1002</v>
      </c>
      <c r="C39" s="247"/>
      <c r="D39" s="246" t="str">
        <f t="shared" si="2"/>
        <v>Ream</v>
      </c>
      <c r="E39" s="246" t="s">
        <v>1001</v>
      </c>
      <c r="F39" s="246">
        <v>68</v>
      </c>
      <c r="G39" s="248">
        <v>23</v>
      </c>
      <c r="H39" s="248">
        <v>35</v>
      </c>
      <c r="I39" s="249">
        <v>58.42</v>
      </c>
      <c r="J39" s="249">
        <v>88.9</v>
      </c>
      <c r="K39" s="251">
        <v>17.658000000000001</v>
      </c>
      <c r="L39" s="246" t="s">
        <v>982</v>
      </c>
      <c r="M39" s="246" t="s">
        <v>606</v>
      </c>
      <c r="N39" s="246" t="s">
        <v>856</v>
      </c>
      <c r="O39" s="246" t="s">
        <v>851</v>
      </c>
      <c r="P39" s="246">
        <v>4</v>
      </c>
      <c r="Q39" s="246">
        <v>0</v>
      </c>
      <c r="R39" s="254">
        <v>1.35</v>
      </c>
      <c r="S39" s="246" t="str">
        <f t="shared" si="3"/>
        <v xml:space="preserve"> Uncoated</v>
      </c>
      <c r="T39" s="69" t="s">
        <v>312</v>
      </c>
      <c r="U39" s="69">
        <v>1107</v>
      </c>
      <c r="XEH39" s="256" t="s">
        <v>381</v>
      </c>
      <c r="XEI39" t="s">
        <v>293</v>
      </c>
      <c r="XEJ39" t="s">
        <v>294</v>
      </c>
      <c r="XEK39">
        <v>25</v>
      </c>
      <c r="XEL39">
        <v>1</v>
      </c>
      <c r="XEM39">
        <v>1</v>
      </c>
      <c r="XEN39" s="215">
        <v>44091</v>
      </c>
      <c r="XEO39" t="s">
        <v>795</v>
      </c>
      <c r="XEP39" t="s">
        <v>795</v>
      </c>
      <c r="XEQ39" t="s">
        <v>304</v>
      </c>
      <c r="XER39" t="s">
        <v>304</v>
      </c>
    </row>
    <row r="40" spans="1:21 16362:16372" hidden="1">
      <c r="A40" s="246">
        <v>246</v>
      </c>
      <c r="B40" s="247" t="s">
        <v>1003</v>
      </c>
      <c r="C40" s="247"/>
      <c r="D40" s="246" t="str">
        <f t="shared" si="2"/>
        <v>Ream</v>
      </c>
      <c r="E40" s="246" t="s">
        <v>986</v>
      </c>
      <c r="F40" s="246">
        <v>64</v>
      </c>
      <c r="G40" s="248">
        <v>23</v>
      </c>
      <c r="H40" s="248">
        <v>35</v>
      </c>
      <c r="I40" s="249">
        <v>58.42</v>
      </c>
      <c r="J40" s="249">
        <v>88.9</v>
      </c>
      <c r="K40" s="251">
        <v>16.619</v>
      </c>
      <c r="L40" s="246" t="s">
        <v>987</v>
      </c>
      <c r="M40" s="246" t="s">
        <v>606</v>
      </c>
      <c r="N40" s="246" t="s">
        <v>856</v>
      </c>
      <c r="O40" s="246" t="s">
        <v>851</v>
      </c>
      <c r="P40" s="246">
        <v>2</v>
      </c>
      <c r="Q40" s="246">
        <v>0</v>
      </c>
      <c r="R40" s="254">
        <v>1.35</v>
      </c>
      <c r="S40" s="246" t="str">
        <f t="shared" si="3"/>
        <v xml:space="preserve"> Uncoated</v>
      </c>
      <c r="T40" s="69" t="s">
        <v>312</v>
      </c>
      <c r="U40" s="69">
        <v>1107</v>
      </c>
      <c r="XEH40" s="256" t="s">
        <v>382</v>
      </c>
      <c r="XEI40" t="s">
        <v>383</v>
      </c>
      <c r="XEJ40" t="s">
        <v>384</v>
      </c>
      <c r="XEK40">
        <v>25</v>
      </c>
      <c r="XEL40">
        <v>1</v>
      </c>
      <c r="XEM40">
        <v>1</v>
      </c>
      <c r="XEN40" s="215">
        <v>44091</v>
      </c>
      <c r="XEO40" t="s">
        <v>795</v>
      </c>
      <c r="XEP40" t="s">
        <v>795</v>
      </c>
      <c r="XEQ40" t="s">
        <v>304</v>
      </c>
      <c r="XER40" t="s">
        <v>304</v>
      </c>
    </row>
    <row r="41" spans="1:21 16362:16372" hidden="1">
      <c r="A41" s="246">
        <v>247</v>
      </c>
      <c r="B41" s="247" t="s">
        <v>1004</v>
      </c>
      <c r="C41" s="247"/>
      <c r="D41" s="246" t="str">
        <f t="shared" si="2"/>
        <v>Ream</v>
      </c>
      <c r="E41" s="246" t="s">
        <v>1005</v>
      </c>
      <c r="F41" s="246">
        <v>68</v>
      </c>
      <c r="G41" s="248">
        <v>22</v>
      </c>
      <c r="H41" s="248">
        <v>32</v>
      </c>
      <c r="I41" s="249">
        <v>55.88</v>
      </c>
      <c r="J41" s="249">
        <v>81.28</v>
      </c>
      <c r="K41" s="251">
        <v>15.443</v>
      </c>
      <c r="L41" s="246" t="s">
        <v>987</v>
      </c>
      <c r="M41" s="246" t="s">
        <v>606</v>
      </c>
      <c r="N41" s="246" t="s">
        <v>856</v>
      </c>
      <c r="O41" s="246" t="s">
        <v>851</v>
      </c>
      <c r="P41" s="246">
        <v>4</v>
      </c>
      <c r="Q41" s="246">
        <v>0</v>
      </c>
      <c r="R41" s="254">
        <v>1.35</v>
      </c>
      <c r="S41" s="246" t="str">
        <f t="shared" si="3"/>
        <v xml:space="preserve"> Uncoated</v>
      </c>
      <c r="T41" s="69" t="s">
        <v>312</v>
      </c>
      <c r="U41" s="69">
        <v>1107</v>
      </c>
      <c r="XEH41" s="256" t="s">
        <v>386</v>
      </c>
      <c r="XEI41" t="s">
        <v>442</v>
      </c>
      <c r="XEJ41" t="s">
        <v>442</v>
      </c>
      <c r="XEK41">
        <v>25</v>
      </c>
      <c r="XEL41">
        <v>1</v>
      </c>
      <c r="XEM41">
        <v>1</v>
      </c>
      <c r="XEN41" s="215">
        <v>44091</v>
      </c>
      <c r="XEO41" t="s">
        <v>795</v>
      </c>
      <c r="XEP41" t="s">
        <v>795</v>
      </c>
      <c r="XEQ41" t="s">
        <v>304</v>
      </c>
      <c r="XER41" t="s">
        <v>304</v>
      </c>
    </row>
    <row r="42" spans="1:21 16362:16372" hidden="1">
      <c r="A42" s="246">
        <v>248</v>
      </c>
      <c r="B42" s="247" t="s">
        <v>1006</v>
      </c>
      <c r="C42" s="247"/>
      <c r="D42" s="246" t="str">
        <f t="shared" si="2"/>
        <v>Ream</v>
      </c>
      <c r="E42" s="246" t="s">
        <v>1005</v>
      </c>
      <c r="F42" s="246">
        <v>61</v>
      </c>
      <c r="G42" s="248">
        <v>22</v>
      </c>
      <c r="H42" s="248">
        <v>32</v>
      </c>
      <c r="I42" s="249">
        <v>55.88</v>
      </c>
      <c r="J42" s="249">
        <v>81.28</v>
      </c>
      <c r="K42" s="251">
        <v>19.393999999999998</v>
      </c>
      <c r="L42" s="246" t="s">
        <v>1007</v>
      </c>
      <c r="M42" s="246" t="s">
        <v>606</v>
      </c>
      <c r="N42" s="246" t="s">
        <v>856</v>
      </c>
      <c r="O42" s="246" t="s">
        <v>851</v>
      </c>
      <c r="P42" s="246">
        <v>3</v>
      </c>
      <c r="Q42" s="246">
        <v>0</v>
      </c>
      <c r="R42" s="254">
        <v>1.35</v>
      </c>
      <c r="S42" s="246" t="str">
        <f t="shared" si="3"/>
        <v xml:space="preserve"> Uncoated</v>
      </c>
      <c r="T42" s="69" t="s">
        <v>312</v>
      </c>
      <c r="U42" s="69">
        <v>1107</v>
      </c>
      <c r="XEH42" s="256" t="s">
        <v>388</v>
      </c>
      <c r="XEI42" t="s">
        <v>389</v>
      </c>
      <c r="XEJ42" t="s">
        <v>389</v>
      </c>
      <c r="XEK42">
        <v>25</v>
      </c>
      <c r="XEL42">
        <v>1</v>
      </c>
      <c r="XEM42">
        <v>1</v>
      </c>
      <c r="XEN42" s="215">
        <v>44091</v>
      </c>
      <c r="XEO42" t="s">
        <v>795</v>
      </c>
      <c r="XEP42" t="s">
        <v>795</v>
      </c>
      <c r="XEQ42" t="s">
        <v>304</v>
      </c>
      <c r="XER42" t="s">
        <v>304</v>
      </c>
    </row>
    <row r="43" spans="1:21 16362:16372" hidden="1">
      <c r="A43" s="246">
        <v>249</v>
      </c>
      <c r="B43" s="247" t="s">
        <v>1008</v>
      </c>
      <c r="C43" s="247"/>
      <c r="D43" s="246" t="str">
        <f t="shared" si="2"/>
        <v>Ream</v>
      </c>
      <c r="E43" s="246" t="s">
        <v>1001</v>
      </c>
      <c r="F43" s="246">
        <v>64</v>
      </c>
      <c r="G43" s="248">
        <v>22</v>
      </c>
      <c r="H43" s="248">
        <v>32</v>
      </c>
      <c r="I43" s="249">
        <v>55.88</v>
      </c>
      <c r="J43" s="249">
        <v>81.28</v>
      </c>
      <c r="K43" s="251">
        <v>20.347999999999999</v>
      </c>
      <c r="L43" s="246" t="s">
        <v>982</v>
      </c>
      <c r="M43" s="246" t="s">
        <v>606</v>
      </c>
      <c r="N43" s="246" t="s">
        <v>856</v>
      </c>
      <c r="O43" s="246" t="s">
        <v>851</v>
      </c>
      <c r="P43" s="246">
        <v>3</v>
      </c>
      <c r="Q43" s="246">
        <v>0</v>
      </c>
      <c r="R43" s="254">
        <v>1.35</v>
      </c>
      <c r="S43" s="246" t="str">
        <f t="shared" si="3"/>
        <v xml:space="preserve"> Uncoated</v>
      </c>
      <c r="T43" s="69" t="s">
        <v>312</v>
      </c>
      <c r="U43" s="69">
        <v>1107</v>
      </c>
      <c r="XEH43" s="256" t="s">
        <v>390</v>
      </c>
      <c r="XEI43" t="s">
        <v>443</v>
      </c>
      <c r="XEJ43" t="s">
        <v>443</v>
      </c>
      <c r="XEK43">
        <v>25</v>
      </c>
      <c r="XEL43">
        <v>1</v>
      </c>
      <c r="XEM43">
        <v>1</v>
      </c>
      <c r="XEN43" s="215">
        <v>44091</v>
      </c>
      <c r="XEO43" t="s">
        <v>795</v>
      </c>
      <c r="XEP43" t="s">
        <v>795</v>
      </c>
      <c r="XEQ43" t="s">
        <v>304</v>
      </c>
      <c r="XER43" t="s">
        <v>304</v>
      </c>
    </row>
    <row r="44" spans="1:21 16362:16372" hidden="1">
      <c r="A44" s="246">
        <v>250</v>
      </c>
      <c r="B44" s="247" t="s">
        <v>1009</v>
      </c>
      <c r="C44" s="247"/>
      <c r="D44" s="246" t="str">
        <f t="shared" si="2"/>
        <v>Ream</v>
      </c>
      <c r="E44" s="246" t="s">
        <v>941</v>
      </c>
      <c r="F44" s="246">
        <v>68</v>
      </c>
      <c r="G44" s="248">
        <v>23</v>
      </c>
      <c r="H44" s="248">
        <v>35</v>
      </c>
      <c r="I44" s="249">
        <v>58.42</v>
      </c>
      <c r="J44" s="249">
        <v>88.9</v>
      </c>
      <c r="K44" s="251">
        <v>17.658000000000001</v>
      </c>
      <c r="L44" s="246" t="s">
        <v>982</v>
      </c>
      <c r="M44" s="246" t="s">
        <v>606</v>
      </c>
      <c r="N44" s="246" t="s">
        <v>856</v>
      </c>
      <c r="O44" s="246" t="s">
        <v>851</v>
      </c>
      <c r="P44" s="246">
        <v>3</v>
      </c>
      <c r="Q44" s="246">
        <v>0</v>
      </c>
      <c r="R44" s="254">
        <v>1.35</v>
      </c>
      <c r="S44" s="246" t="str">
        <f t="shared" si="3"/>
        <v xml:space="preserve"> Uncoated</v>
      </c>
      <c r="T44" s="69" t="s">
        <v>312</v>
      </c>
      <c r="U44" s="69">
        <v>1107</v>
      </c>
      <c r="XEH44" s="256" t="s">
        <v>392</v>
      </c>
      <c r="XEI44" t="s">
        <v>393</v>
      </c>
      <c r="XEJ44" t="s">
        <v>393</v>
      </c>
      <c r="XEK44">
        <v>21</v>
      </c>
      <c r="XEL44">
        <v>1</v>
      </c>
      <c r="XEM44">
        <v>1</v>
      </c>
      <c r="XEN44" s="215">
        <v>44091</v>
      </c>
      <c r="XEO44" t="s">
        <v>795</v>
      </c>
      <c r="XEP44" t="s">
        <v>795</v>
      </c>
      <c r="XEQ44" t="s">
        <v>304</v>
      </c>
      <c r="XER44" t="s">
        <v>304</v>
      </c>
    </row>
    <row r="45" spans="1:21 16362:16372" hidden="1">
      <c r="A45" s="246">
        <v>251</v>
      </c>
      <c r="B45" s="247" t="s">
        <v>1010</v>
      </c>
      <c r="C45" s="247"/>
      <c r="D45" s="246" t="str">
        <f t="shared" si="2"/>
        <v>Ream</v>
      </c>
      <c r="E45" s="246" t="s">
        <v>1011</v>
      </c>
      <c r="F45" s="246">
        <v>68</v>
      </c>
      <c r="G45" s="248">
        <v>23</v>
      </c>
      <c r="H45" s="248">
        <v>35</v>
      </c>
      <c r="I45" s="249">
        <v>58.42</v>
      </c>
      <c r="J45" s="249">
        <v>88.9</v>
      </c>
      <c r="K45" s="251">
        <v>17.658000000000001</v>
      </c>
      <c r="L45" s="246" t="s">
        <v>982</v>
      </c>
      <c r="M45" s="246" t="s">
        <v>606</v>
      </c>
      <c r="N45" s="246" t="s">
        <v>856</v>
      </c>
      <c r="O45" s="246" t="s">
        <v>851</v>
      </c>
      <c r="P45" s="246">
        <v>3</v>
      </c>
      <c r="Q45" s="246">
        <v>0</v>
      </c>
      <c r="R45" s="254">
        <v>1.35</v>
      </c>
      <c r="S45" s="246" t="str">
        <f t="shared" si="3"/>
        <v xml:space="preserve"> Uncoated</v>
      </c>
      <c r="T45" s="69" t="s">
        <v>312</v>
      </c>
      <c r="U45" s="69">
        <v>1107</v>
      </c>
      <c r="XEH45" s="256" t="s">
        <v>444</v>
      </c>
      <c r="XEI45" t="s">
        <v>445</v>
      </c>
      <c r="XEJ45" t="s">
        <v>445</v>
      </c>
      <c r="XEK45">
        <v>25</v>
      </c>
      <c r="XEL45">
        <v>1</v>
      </c>
      <c r="XEM45">
        <v>1</v>
      </c>
      <c r="XEN45" s="215">
        <v>44091</v>
      </c>
      <c r="XEO45" t="s">
        <v>795</v>
      </c>
      <c r="XEP45" t="s">
        <v>795</v>
      </c>
      <c r="XEQ45" t="s">
        <v>304</v>
      </c>
      <c r="XER45" t="s">
        <v>304</v>
      </c>
    </row>
    <row r="46" spans="1:21 16362:16372" hidden="1">
      <c r="A46" s="246">
        <v>252</v>
      </c>
      <c r="B46" s="247" t="s">
        <v>1012</v>
      </c>
      <c r="C46" s="247"/>
      <c r="D46" s="246" t="str">
        <f t="shared" si="2"/>
        <v>Ream</v>
      </c>
      <c r="E46" s="246" t="s">
        <v>1013</v>
      </c>
      <c r="F46" s="246">
        <v>64</v>
      </c>
      <c r="G46" s="248">
        <v>23</v>
      </c>
      <c r="H46" s="248">
        <v>36</v>
      </c>
      <c r="I46" s="249">
        <v>58.42</v>
      </c>
      <c r="J46" s="249">
        <v>91.44</v>
      </c>
      <c r="K46" s="251">
        <v>17.094000000000001</v>
      </c>
      <c r="L46" s="246" t="s">
        <v>1014</v>
      </c>
      <c r="M46" s="246" t="s">
        <v>606</v>
      </c>
      <c r="N46" s="246" t="s">
        <v>856</v>
      </c>
      <c r="O46" s="246" t="s">
        <v>851</v>
      </c>
      <c r="P46" s="246">
        <v>3</v>
      </c>
      <c r="Q46" s="246">
        <v>0</v>
      </c>
      <c r="R46" s="254">
        <v>1.35</v>
      </c>
      <c r="S46" s="246" t="str">
        <f t="shared" si="3"/>
        <v xml:space="preserve"> Uncoated</v>
      </c>
      <c r="T46" s="69" t="s">
        <v>312</v>
      </c>
      <c r="U46" s="69">
        <v>1107</v>
      </c>
      <c r="XEH46" s="256" t="s">
        <v>1201</v>
      </c>
      <c r="XEI46" t="s">
        <v>1202</v>
      </c>
      <c r="XEJ46" t="s">
        <v>1202</v>
      </c>
      <c r="XEK46">
        <v>12</v>
      </c>
      <c r="XEL46">
        <v>0</v>
      </c>
      <c r="XEM46">
        <v>1</v>
      </c>
      <c r="XEN46" s="215">
        <v>44091</v>
      </c>
      <c r="XEO46" t="s">
        <v>795</v>
      </c>
      <c r="XEP46" t="s">
        <v>795</v>
      </c>
      <c r="XEQ46" t="s">
        <v>304</v>
      </c>
      <c r="XER46" t="s">
        <v>304</v>
      </c>
    </row>
    <row r="47" spans="1:21 16362:16372" hidden="1">
      <c r="A47" s="246">
        <v>253</v>
      </c>
      <c r="B47" s="247" t="s">
        <v>1015</v>
      </c>
      <c r="C47" s="247"/>
      <c r="D47" s="246" t="str">
        <f t="shared" si="2"/>
        <v>Ream</v>
      </c>
      <c r="E47" s="246" t="s">
        <v>1016</v>
      </c>
      <c r="F47" s="246">
        <v>60</v>
      </c>
      <c r="G47" s="248">
        <v>22</v>
      </c>
      <c r="H47" s="248">
        <v>32</v>
      </c>
      <c r="I47" s="249">
        <v>55.88</v>
      </c>
      <c r="J47" s="249">
        <v>81.28</v>
      </c>
      <c r="K47" s="251">
        <v>13.625999999999999</v>
      </c>
      <c r="L47" s="246" t="s">
        <v>982</v>
      </c>
      <c r="M47" s="246" t="s">
        <v>606</v>
      </c>
      <c r="N47" s="246" t="s">
        <v>856</v>
      </c>
      <c r="O47" s="246" t="s">
        <v>851</v>
      </c>
      <c r="P47" s="246">
        <v>4</v>
      </c>
      <c r="Q47" s="246">
        <v>0</v>
      </c>
      <c r="R47" s="254">
        <v>1.35</v>
      </c>
      <c r="S47" s="246" t="str">
        <f t="shared" si="3"/>
        <v xml:space="preserve"> Uncoated</v>
      </c>
      <c r="T47" s="69" t="s">
        <v>312</v>
      </c>
      <c r="U47" s="69">
        <v>1107</v>
      </c>
      <c r="XEH47" s="256">
        <v>1001</v>
      </c>
      <c r="XEI47" t="s">
        <v>1203</v>
      </c>
      <c r="XEJ47" t="s">
        <v>1203</v>
      </c>
      <c r="XEK47">
        <v>1</v>
      </c>
      <c r="XEL47">
        <v>0</v>
      </c>
      <c r="XEM47">
        <v>1</v>
      </c>
      <c r="XEN47" s="215">
        <v>44091</v>
      </c>
      <c r="XEO47" t="s">
        <v>795</v>
      </c>
      <c r="XEP47" t="s">
        <v>795</v>
      </c>
      <c r="XEQ47" t="s">
        <v>304</v>
      </c>
      <c r="XER47" t="s">
        <v>304</v>
      </c>
    </row>
    <row r="48" spans="1:21 16362:16372" hidden="1">
      <c r="A48" s="246">
        <v>254</v>
      </c>
      <c r="B48" s="247" t="s">
        <v>1017</v>
      </c>
      <c r="C48" s="247"/>
      <c r="D48" s="246" t="str">
        <f t="shared" si="2"/>
        <v>Ream</v>
      </c>
      <c r="E48" s="246" t="s">
        <v>981</v>
      </c>
      <c r="F48" s="246">
        <v>58</v>
      </c>
      <c r="G48" s="248">
        <v>23</v>
      </c>
      <c r="H48" s="248">
        <v>35</v>
      </c>
      <c r="I48" s="249">
        <v>58.42</v>
      </c>
      <c r="J48" s="249">
        <v>88.9</v>
      </c>
      <c r="K48" s="251">
        <v>15.061</v>
      </c>
      <c r="L48" s="246" t="s">
        <v>982</v>
      </c>
      <c r="M48" s="246" t="s">
        <v>606</v>
      </c>
      <c r="N48" s="246" t="s">
        <v>856</v>
      </c>
      <c r="O48" s="246" t="s">
        <v>851</v>
      </c>
      <c r="P48" s="246">
        <v>4</v>
      </c>
      <c r="Q48" s="246">
        <v>0</v>
      </c>
      <c r="R48" s="254">
        <v>1.35</v>
      </c>
      <c r="S48" s="246" t="str">
        <f t="shared" si="3"/>
        <v xml:space="preserve"> Uncoated</v>
      </c>
      <c r="T48" s="69" t="s">
        <v>312</v>
      </c>
      <c r="U48" s="69">
        <v>1107</v>
      </c>
      <c r="XEH48" s="256">
        <v>1002</v>
      </c>
      <c r="XEI48" t="s">
        <v>1204</v>
      </c>
      <c r="XEJ48" t="s">
        <v>1204</v>
      </c>
      <c r="XEK48">
        <v>1</v>
      </c>
      <c r="XEL48">
        <v>0</v>
      </c>
      <c r="XEM48">
        <v>1</v>
      </c>
      <c r="XEN48" s="215">
        <v>44091</v>
      </c>
      <c r="XEO48" t="s">
        <v>795</v>
      </c>
      <c r="XEP48" t="s">
        <v>795</v>
      </c>
      <c r="XEQ48" t="s">
        <v>304</v>
      </c>
      <c r="XER48" t="s">
        <v>304</v>
      </c>
    </row>
    <row r="49" spans="1:21 16362:16372" hidden="1">
      <c r="A49" s="246">
        <v>255</v>
      </c>
      <c r="B49" s="247" t="s">
        <v>1018</v>
      </c>
      <c r="C49" s="247"/>
      <c r="D49" s="246" t="str">
        <f t="shared" si="2"/>
        <v>Ream</v>
      </c>
      <c r="E49" s="246" t="s">
        <v>1019</v>
      </c>
      <c r="F49" s="246">
        <v>64</v>
      </c>
      <c r="G49" s="248">
        <v>23</v>
      </c>
      <c r="H49" s="248">
        <v>36</v>
      </c>
      <c r="I49" s="249">
        <v>58.42</v>
      </c>
      <c r="J49" s="249">
        <v>91.44</v>
      </c>
      <c r="K49" s="251">
        <v>17.094000000000001</v>
      </c>
      <c r="L49" s="246" t="s">
        <v>982</v>
      </c>
      <c r="M49" s="246" t="s">
        <v>606</v>
      </c>
      <c r="N49" s="246" t="s">
        <v>856</v>
      </c>
      <c r="O49" s="246" t="s">
        <v>851</v>
      </c>
      <c r="P49" s="246">
        <v>3</v>
      </c>
      <c r="Q49" s="246">
        <v>0</v>
      </c>
      <c r="R49" s="254">
        <v>1.35</v>
      </c>
      <c r="S49" s="246" t="str">
        <f t="shared" si="3"/>
        <v xml:space="preserve"> Uncoated</v>
      </c>
      <c r="T49" s="69" t="s">
        <v>312</v>
      </c>
      <c r="U49" s="69">
        <v>1107</v>
      </c>
      <c r="XEH49" s="256">
        <v>1003</v>
      </c>
      <c r="XEI49" t="s">
        <v>1205</v>
      </c>
      <c r="XEJ49" t="s">
        <v>1205</v>
      </c>
      <c r="XEK49">
        <v>1</v>
      </c>
      <c r="XEL49">
        <v>0</v>
      </c>
      <c r="XEM49">
        <v>1</v>
      </c>
      <c r="XEN49" s="215">
        <v>44091</v>
      </c>
      <c r="XEO49" t="s">
        <v>795</v>
      </c>
      <c r="XEP49" t="s">
        <v>795</v>
      </c>
      <c r="XEQ49" t="s">
        <v>304</v>
      </c>
      <c r="XER49" t="s">
        <v>304</v>
      </c>
    </row>
    <row r="50" spans="1:21 16362:16372" hidden="1">
      <c r="A50" s="246">
        <v>256</v>
      </c>
      <c r="B50" s="247" t="s">
        <v>1020</v>
      </c>
      <c r="C50" s="247"/>
      <c r="D50" s="246" t="str">
        <f t="shared" si="2"/>
        <v>Ream</v>
      </c>
      <c r="E50" s="246" t="s">
        <v>1005</v>
      </c>
      <c r="F50" s="246">
        <v>61</v>
      </c>
      <c r="G50" s="248">
        <v>23</v>
      </c>
      <c r="H50" s="248">
        <v>35</v>
      </c>
      <c r="I50" s="249">
        <v>58.42</v>
      </c>
      <c r="J50" s="249">
        <v>88.9</v>
      </c>
      <c r="K50" s="251">
        <v>15.84</v>
      </c>
      <c r="L50" s="246" t="s">
        <v>987</v>
      </c>
      <c r="M50" s="246" t="s">
        <v>606</v>
      </c>
      <c r="N50" s="246" t="s">
        <v>856</v>
      </c>
      <c r="O50" s="246" t="s">
        <v>851</v>
      </c>
      <c r="P50" s="246">
        <v>4</v>
      </c>
      <c r="Q50" s="246">
        <v>0</v>
      </c>
      <c r="R50" s="254">
        <v>1.35</v>
      </c>
      <c r="S50" s="246" t="str">
        <f t="shared" si="3"/>
        <v xml:space="preserve"> Uncoated</v>
      </c>
      <c r="T50" s="69" t="s">
        <v>312</v>
      </c>
      <c r="U50" s="69">
        <v>1107</v>
      </c>
      <c r="XEH50" s="256">
        <v>1004</v>
      </c>
      <c r="XEI50" t="s">
        <v>1206</v>
      </c>
      <c r="XEJ50" t="s">
        <v>1206</v>
      </c>
      <c r="XEK50">
        <v>1</v>
      </c>
      <c r="XEL50">
        <v>0</v>
      </c>
      <c r="XEM50">
        <v>1</v>
      </c>
      <c r="XEN50" s="215">
        <v>44091</v>
      </c>
      <c r="XEO50" t="s">
        <v>795</v>
      </c>
      <c r="XEP50" t="s">
        <v>795</v>
      </c>
      <c r="XEQ50" t="s">
        <v>304</v>
      </c>
      <c r="XER50" t="s">
        <v>304</v>
      </c>
    </row>
    <row r="51" spans="1:21 16362:16372" hidden="1">
      <c r="A51" s="246">
        <v>257</v>
      </c>
      <c r="B51" s="247" t="s">
        <v>1021</v>
      </c>
      <c r="C51" s="247"/>
      <c r="D51" s="246" t="str">
        <f t="shared" si="2"/>
        <v>Ream</v>
      </c>
      <c r="E51" s="246" t="s">
        <v>1022</v>
      </c>
      <c r="F51" s="246">
        <v>60</v>
      </c>
      <c r="G51" s="248">
        <v>22</v>
      </c>
      <c r="H51" s="248">
        <v>32</v>
      </c>
      <c r="I51" s="249">
        <v>55.88</v>
      </c>
      <c r="J51" s="249">
        <v>81.28</v>
      </c>
      <c r="K51" s="251">
        <v>13.625999999999999</v>
      </c>
      <c r="L51" s="246" t="s">
        <v>982</v>
      </c>
      <c r="M51" s="246" t="s">
        <v>606</v>
      </c>
      <c r="N51" s="246" t="s">
        <v>856</v>
      </c>
      <c r="O51" s="246" t="s">
        <v>851</v>
      </c>
      <c r="P51" s="246">
        <v>4</v>
      </c>
      <c r="Q51" s="246">
        <v>0</v>
      </c>
      <c r="R51" s="254">
        <v>1.35</v>
      </c>
      <c r="S51" s="246" t="str">
        <f t="shared" si="3"/>
        <v xml:space="preserve"> Uncoated</v>
      </c>
      <c r="T51" s="69" t="s">
        <v>312</v>
      </c>
      <c r="U51" s="69">
        <v>1107</v>
      </c>
      <c r="XEH51" s="256">
        <v>1005</v>
      </c>
      <c r="XEI51" t="s">
        <v>1207</v>
      </c>
      <c r="XEJ51" t="s">
        <v>1207</v>
      </c>
      <c r="XEK51">
        <v>1</v>
      </c>
      <c r="XEL51">
        <v>0</v>
      </c>
      <c r="XEM51">
        <v>1</v>
      </c>
      <c r="XEN51" s="215">
        <v>44091</v>
      </c>
      <c r="XEO51" t="s">
        <v>795</v>
      </c>
      <c r="XEP51" t="s">
        <v>795</v>
      </c>
      <c r="XEQ51" t="s">
        <v>304</v>
      </c>
      <c r="XER51" t="s">
        <v>304</v>
      </c>
    </row>
    <row r="52" spans="1:21 16362:16372" hidden="1">
      <c r="A52" s="246">
        <v>258</v>
      </c>
      <c r="B52" s="247" t="s">
        <v>1023</v>
      </c>
      <c r="C52" s="247"/>
      <c r="D52" s="246" t="str">
        <f t="shared" si="2"/>
        <v>Ream</v>
      </c>
      <c r="E52" s="246" t="s">
        <v>1024</v>
      </c>
      <c r="F52" s="246">
        <v>68</v>
      </c>
      <c r="G52" s="248">
        <v>23</v>
      </c>
      <c r="H52" s="248">
        <v>35</v>
      </c>
      <c r="I52" s="249">
        <v>58.42</v>
      </c>
      <c r="J52" s="249">
        <v>88.9</v>
      </c>
      <c r="K52" s="251">
        <v>17.658000000000001</v>
      </c>
      <c r="L52" s="246" t="s">
        <v>1025</v>
      </c>
      <c r="M52" s="246" t="s">
        <v>606</v>
      </c>
      <c r="N52" s="246" t="s">
        <v>856</v>
      </c>
      <c r="O52" s="246" t="s">
        <v>851</v>
      </c>
      <c r="P52" s="246">
        <v>3</v>
      </c>
      <c r="Q52" s="246">
        <v>0</v>
      </c>
      <c r="R52" s="254">
        <v>1.35</v>
      </c>
      <c r="S52" s="246" t="str">
        <f t="shared" si="3"/>
        <v xml:space="preserve"> Uncoated</v>
      </c>
      <c r="T52" s="69" t="s">
        <v>312</v>
      </c>
      <c r="U52" s="69">
        <v>1107</v>
      </c>
      <c r="XEH52" s="256">
        <v>1006</v>
      </c>
      <c r="XEI52" t="s">
        <v>1208</v>
      </c>
      <c r="XEJ52" t="s">
        <v>1208</v>
      </c>
      <c r="XEK52">
        <v>1</v>
      </c>
      <c r="XEL52">
        <v>0</v>
      </c>
      <c r="XEM52">
        <v>1</v>
      </c>
      <c r="XEN52" s="215">
        <v>44091</v>
      </c>
      <c r="XEO52" t="s">
        <v>795</v>
      </c>
      <c r="XEP52" t="s">
        <v>795</v>
      </c>
      <c r="XEQ52" t="s">
        <v>304</v>
      </c>
      <c r="XER52" t="s">
        <v>304</v>
      </c>
    </row>
    <row r="53" spans="1:21 16362:16372" hidden="1">
      <c r="A53" s="246">
        <v>259</v>
      </c>
      <c r="B53" s="247" t="s">
        <v>1026</v>
      </c>
      <c r="C53" s="247"/>
      <c r="D53" s="246" t="str">
        <f t="shared" si="2"/>
        <v>Ream</v>
      </c>
      <c r="E53" s="246" t="s">
        <v>1027</v>
      </c>
      <c r="F53" s="246">
        <v>60</v>
      </c>
      <c r="G53" s="248">
        <v>22</v>
      </c>
      <c r="H53" s="248">
        <v>32</v>
      </c>
      <c r="I53" s="249">
        <v>55.88</v>
      </c>
      <c r="J53" s="249">
        <v>81.28</v>
      </c>
      <c r="K53" s="251">
        <v>13.625999999999999</v>
      </c>
      <c r="L53" s="246" t="s">
        <v>982</v>
      </c>
      <c r="M53" s="246" t="s">
        <v>606</v>
      </c>
      <c r="N53" s="246" t="s">
        <v>856</v>
      </c>
      <c r="O53" s="246" t="s">
        <v>851</v>
      </c>
      <c r="P53" s="246">
        <v>4</v>
      </c>
      <c r="Q53" s="246">
        <v>0</v>
      </c>
      <c r="R53" s="254">
        <v>1.35</v>
      </c>
      <c r="S53" s="246" t="str">
        <f t="shared" si="3"/>
        <v xml:space="preserve"> Uncoated</v>
      </c>
      <c r="T53" s="69" t="s">
        <v>312</v>
      </c>
      <c r="U53" s="69">
        <v>1107</v>
      </c>
      <c r="XEH53" s="256">
        <v>1007</v>
      </c>
      <c r="XEI53" t="s">
        <v>1209</v>
      </c>
      <c r="XEJ53" t="s">
        <v>1209</v>
      </c>
      <c r="XEK53">
        <v>1</v>
      </c>
      <c r="XEL53">
        <v>0</v>
      </c>
      <c r="XEM53">
        <v>1</v>
      </c>
      <c r="XEN53" s="215">
        <v>44091</v>
      </c>
      <c r="XEO53" t="s">
        <v>795</v>
      </c>
      <c r="XEP53" t="s">
        <v>795</v>
      </c>
      <c r="XEQ53" t="s">
        <v>304</v>
      </c>
      <c r="XER53" t="s">
        <v>304</v>
      </c>
    </row>
    <row r="54" spans="1:21 16362:16372" hidden="1">
      <c r="A54" s="246">
        <v>260</v>
      </c>
      <c r="B54" s="247" t="s">
        <v>1028</v>
      </c>
      <c r="C54" s="247"/>
      <c r="D54" s="246" t="str">
        <f t="shared" si="2"/>
        <v>Ream</v>
      </c>
      <c r="E54" s="246" t="s">
        <v>973</v>
      </c>
      <c r="F54" s="246">
        <v>300</v>
      </c>
      <c r="G54" s="248">
        <v>26</v>
      </c>
      <c r="H54" s="248">
        <v>38</v>
      </c>
      <c r="I54" s="249">
        <v>66.040000000000006</v>
      </c>
      <c r="J54" s="249">
        <v>96.52</v>
      </c>
      <c r="K54" s="251">
        <v>95.613</v>
      </c>
      <c r="L54" s="246" t="s">
        <v>1029</v>
      </c>
      <c r="M54" s="246" t="s">
        <v>606</v>
      </c>
      <c r="N54" s="246" t="s">
        <v>856</v>
      </c>
      <c r="O54" s="246" t="s">
        <v>851</v>
      </c>
      <c r="P54" s="246">
        <v>1</v>
      </c>
      <c r="Q54" s="246">
        <v>0</v>
      </c>
      <c r="R54" s="254">
        <v>0.9</v>
      </c>
      <c r="S54" s="246" t="str">
        <f t="shared" si="3"/>
        <v>Coated Gloss</v>
      </c>
      <c r="T54" s="69" t="s">
        <v>310</v>
      </c>
      <c r="U54" s="69">
        <v>1107</v>
      </c>
      <c r="XEH54" s="256">
        <v>1008</v>
      </c>
      <c r="XEI54" t="s">
        <v>1210</v>
      </c>
      <c r="XEJ54" t="s">
        <v>1210</v>
      </c>
      <c r="XEK54">
        <v>1</v>
      </c>
      <c r="XEL54">
        <v>0</v>
      </c>
      <c r="XEM54">
        <v>1</v>
      </c>
      <c r="XEN54" s="215">
        <v>44091</v>
      </c>
      <c r="XEO54" t="s">
        <v>795</v>
      </c>
      <c r="XEP54" t="s">
        <v>795</v>
      </c>
      <c r="XEQ54" t="s">
        <v>304</v>
      </c>
      <c r="XER54" t="s">
        <v>304</v>
      </c>
    </row>
    <row r="55" spans="1:21 16362:16372" hidden="1">
      <c r="A55" s="246">
        <v>261</v>
      </c>
      <c r="B55" s="247" t="s">
        <v>1030</v>
      </c>
      <c r="C55" s="247"/>
      <c r="D55" s="246" t="str">
        <f t="shared" si="2"/>
        <v>Ream</v>
      </c>
      <c r="E55" s="246" t="s">
        <v>962</v>
      </c>
      <c r="F55" s="246">
        <v>250</v>
      </c>
      <c r="G55" s="248">
        <v>20.5</v>
      </c>
      <c r="H55" s="248">
        <v>31</v>
      </c>
      <c r="I55" s="249">
        <v>52.07</v>
      </c>
      <c r="J55" s="249">
        <v>78.739999999999995</v>
      </c>
      <c r="K55" s="251">
        <v>51.25</v>
      </c>
      <c r="L55" s="246" t="s">
        <v>859</v>
      </c>
      <c r="M55" s="246" t="s">
        <v>606</v>
      </c>
      <c r="N55" s="246" t="s">
        <v>856</v>
      </c>
      <c r="O55" s="246" t="s">
        <v>851</v>
      </c>
      <c r="P55" s="246">
        <v>1</v>
      </c>
      <c r="Q55" s="246">
        <v>0</v>
      </c>
      <c r="R55" s="254">
        <v>1.35</v>
      </c>
      <c r="S55" s="246" t="str">
        <f t="shared" si="3"/>
        <v xml:space="preserve"> Uncoated</v>
      </c>
      <c r="T55" s="69" t="s">
        <v>312</v>
      </c>
      <c r="U55" s="69">
        <v>1107</v>
      </c>
      <c r="XEH55" s="256">
        <v>1009</v>
      </c>
      <c r="XEI55" t="s">
        <v>1211</v>
      </c>
      <c r="XEJ55" t="s">
        <v>1211</v>
      </c>
      <c r="XEK55">
        <v>1</v>
      </c>
      <c r="XEL55">
        <v>0</v>
      </c>
      <c r="XEM55">
        <v>1</v>
      </c>
      <c r="XEN55" s="215">
        <v>44091</v>
      </c>
      <c r="XEO55" t="s">
        <v>795</v>
      </c>
      <c r="XEP55" t="s">
        <v>795</v>
      </c>
      <c r="XEQ55" t="s">
        <v>304</v>
      </c>
      <c r="XER55" t="s">
        <v>304</v>
      </c>
    </row>
    <row r="56" spans="1:21 16362:16372" hidden="1">
      <c r="A56" s="246">
        <v>262</v>
      </c>
      <c r="B56" s="247" t="s">
        <v>1031</v>
      </c>
      <c r="C56" s="247"/>
      <c r="D56" s="246" t="str">
        <f t="shared" si="2"/>
        <v>Ream</v>
      </c>
      <c r="E56" s="246" t="s">
        <v>314</v>
      </c>
      <c r="F56" s="246">
        <v>58</v>
      </c>
      <c r="G56" s="248">
        <v>23</v>
      </c>
      <c r="H56" s="248">
        <v>35</v>
      </c>
      <c r="I56" s="249">
        <v>58.42</v>
      </c>
      <c r="J56" s="249">
        <v>88.9</v>
      </c>
      <c r="K56" s="251">
        <v>15.061</v>
      </c>
      <c r="L56" s="246" t="s">
        <v>982</v>
      </c>
      <c r="M56" s="246" t="s">
        <v>606</v>
      </c>
      <c r="N56" s="246" t="s">
        <v>856</v>
      </c>
      <c r="O56" s="246" t="s">
        <v>851</v>
      </c>
      <c r="P56" s="246">
        <v>4</v>
      </c>
      <c r="Q56" s="246">
        <v>0</v>
      </c>
      <c r="R56" s="254">
        <v>1.35</v>
      </c>
      <c r="S56" s="246" t="str">
        <f t="shared" si="3"/>
        <v xml:space="preserve"> Uncoated</v>
      </c>
      <c r="T56" s="69" t="s">
        <v>312</v>
      </c>
      <c r="U56" s="69">
        <v>1107</v>
      </c>
      <c r="XEH56" s="256">
        <v>1010</v>
      </c>
      <c r="XEI56" t="s">
        <v>1212</v>
      </c>
      <c r="XEJ56" t="s">
        <v>1212</v>
      </c>
      <c r="XEK56">
        <v>1</v>
      </c>
      <c r="XEL56">
        <v>0</v>
      </c>
      <c r="XEM56">
        <v>1</v>
      </c>
      <c r="XEN56" s="215">
        <v>44091</v>
      </c>
      <c r="XEO56" t="s">
        <v>795</v>
      </c>
      <c r="XEP56" t="s">
        <v>795</v>
      </c>
      <c r="XEQ56" t="s">
        <v>304</v>
      </c>
      <c r="XER56" t="s">
        <v>304</v>
      </c>
    </row>
    <row r="57" spans="1:21 16362:16372" hidden="1">
      <c r="A57" s="246">
        <v>263</v>
      </c>
      <c r="B57" s="247" t="s">
        <v>1032</v>
      </c>
      <c r="C57" s="247"/>
      <c r="D57" s="246" t="str">
        <f t="shared" si="2"/>
        <v>Ream</v>
      </c>
      <c r="E57" s="246" t="s">
        <v>962</v>
      </c>
      <c r="F57" s="246">
        <v>240</v>
      </c>
      <c r="G57" s="248">
        <v>23</v>
      </c>
      <c r="H57" s="248">
        <v>37</v>
      </c>
      <c r="I57" s="249">
        <v>58.42</v>
      </c>
      <c r="J57" s="249">
        <v>93.98</v>
      </c>
      <c r="K57" s="251">
        <v>65.884</v>
      </c>
      <c r="L57" s="246" t="s">
        <v>859</v>
      </c>
      <c r="M57" s="246" t="s">
        <v>606</v>
      </c>
      <c r="N57" s="246" t="s">
        <v>856</v>
      </c>
      <c r="O57" s="246" t="s">
        <v>851</v>
      </c>
      <c r="P57" s="246">
        <v>1</v>
      </c>
      <c r="Q57" s="246">
        <v>0</v>
      </c>
      <c r="R57" s="254">
        <v>0.9</v>
      </c>
      <c r="S57" s="246" t="str">
        <f t="shared" si="3"/>
        <v>Coated Gloss</v>
      </c>
      <c r="T57" s="69" t="s">
        <v>310</v>
      </c>
      <c r="U57" s="69">
        <v>1107</v>
      </c>
      <c r="XEH57" s="256">
        <v>1011</v>
      </c>
      <c r="XEI57" t="s">
        <v>1213</v>
      </c>
      <c r="XEJ57" t="s">
        <v>1213</v>
      </c>
      <c r="XEK57">
        <v>1</v>
      </c>
      <c r="XEL57">
        <v>0</v>
      </c>
      <c r="XEM57">
        <v>1</v>
      </c>
      <c r="XEN57" s="215">
        <v>44091</v>
      </c>
      <c r="XEO57" t="s">
        <v>795</v>
      </c>
      <c r="XEP57" t="s">
        <v>795</v>
      </c>
      <c r="XEQ57" t="s">
        <v>304</v>
      </c>
      <c r="XER57" t="s">
        <v>304</v>
      </c>
    </row>
    <row r="58" spans="1:21 16362:16372" hidden="1">
      <c r="A58" s="246">
        <v>264</v>
      </c>
      <c r="B58" s="247" t="s">
        <v>1033</v>
      </c>
      <c r="C58" s="247"/>
      <c r="D58" s="246" t="str">
        <f t="shared" si="2"/>
        <v>Ream</v>
      </c>
      <c r="E58" s="246" t="s">
        <v>314</v>
      </c>
      <c r="F58" s="246">
        <v>110</v>
      </c>
      <c r="G58" s="248">
        <v>23</v>
      </c>
      <c r="H58" s="248">
        <v>36</v>
      </c>
      <c r="I58" s="249">
        <v>58.42</v>
      </c>
      <c r="J58" s="249">
        <v>91.44</v>
      </c>
      <c r="K58" s="251">
        <v>29.381</v>
      </c>
      <c r="L58" s="246" t="s">
        <v>982</v>
      </c>
      <c r="M58" s="246" t="s">
        <v>606</v>
      </c>
      <c r="N58" s="246" t="s">
        <v>856</v>
      </c>
      <c r="O58" s="246" t="s">
        <v>851</v>
      </c>
      <c r="P58" s="246">
        <v>2</v>
      </c>
      <c r="Q58" s="246">
        <v>0</v>
      </c>
      <c r="R58" s="254">
        <v>1.35</v>
      </c>
      <c r="S58" s="246" t="str">
        <f t="shared" si="3"/>
        <v xml:space="preserve"> Uncoated</v>
      </c>
      <c r="T58" s="69" t="s">
        <v>312</v>
      </c>
      <c r="U58" s="69">
        <v>1107</v>
      </c>
      <c r="XEH58" s="256">
        <v>1012</v>
      </c>
      <c r="XEI58" t="s">
        <v>1214</v>
      </c>
      <c r="XEJ58" t="s">
        <v>1214</v>
      </c>
      <c r="XEK58">
        <v>1</v>
      </c>
      <c r="XEL58">
        <v>0</v>
      </c>
      <c r="XEM58">
        <v>1</v>
      </c>
      <c r="XEN58" s="215">
        <v>44091</v>
      </c>
      <c r="XEO58" t="s">
        <v>795</v>
      </c>
      <c r="XEP58" t="s">
        <v>795</v>
      </c>
      <c r="XEQ58" t="s">
        <v>304</v>
      </c>
      <c r="XER58" t="s">
        <v>304</v>
      </c>
    </row>
    <row r="59" spans="1:21 16362:16372" hidden="1">
      <c r="A59" s="246">
        <v>265</v>
      </c>
      <c r="B59" s="247" t="s">
        <v>1034</v>
      </c>
      <c r="C59" s="247"/>
      <c r="D59" s="246" t="str">
        <f t="shared" si="2"/>
        <v>Ream</v>
      </c>
      <c r="E59" s="246" t="s">
        <v>1035</v>
      </c>
      <c r="F59" s="246">
        <v>70</v>
      </c>
      <c r="G59" s="248">
        <v>23</v>
      </c>
      <c r="H59" s="248">
        <v>36</v>
      </c>
      <c r="I59" s="249">
        <v>58.42</v>
      </c>
      <c r="J59" s="249">
        <v>91.44</v>
      </c>
      <c r="K59" s="251">
        <v>18.696999999999999</v>
      </c>
      <c r="L59" s="246" t="s">
        <v>982</v>
      </c>
      <c r="M59" s="246" t="s">
        <v>606</v>
      </c>
      <c r="N59" s="246" t="s">
        <v>856</v>
      </c>
      <c r="O59" s="246" t="s">
        <v>851</v>
      </c>
      <c r="P59" s="246">
        <v>3</v>
      </c>
      <c r="Q59" s="246">
        <v>0</v>
      </c>
      <c r="R59" s="254">
        <v>1.35</v>
      </c>
      <c r="S59" s="246" t="str">
        <f t="shared" si="3"/>
        <v xml:space="preserve"> Uncoated</v>
      </c>
      <c r="T59" s="69" t="s">
        <v>312</v>
      </c>
      <c r="U59" s="69">
        <v>1107</v>
      </c>
      <c r="XEH59" s="256">
        <v>1013</v>
      </c>
      <c r="XEI59" t="s">
        <v>1215</v>
      </c>
      <c r="XEJ59" t="s">
        <v>1215</v>
      </c>
      <c r="XEK59">
        <v>1</v>
      </c>
      <c r="XEL59">
        <v>0</v>
      </c>
      <c r="XEM59">
        <v>1</v>
      </c>
      <c r="XEN59" s="215">
        <v>44091</v>
      </c>
      <c r="XEO59" t="s">
        <v>795</v>
      </c>
      <c r="XEP59" t="s">
        <v>795</v>
      </c>
      <c r="XEQ59" t="s">
        <v>304</v>
      </c>
      <c r="XER59" t="s">
        <v>304</v>
      </c>
    </row>
    <row r="60" spans="1:21 16362:16372" hidden="1">
      <c r="A60" s="246">
        <v>266</v>
      </c>
      <c r="B60" s="247" t="s">
        <v>1036</v>
      </c>
      <c r="C60" s="247"/>
      <c r="D60" s="246" t="str">
        <f t="shared" si="2"/>
        <v>Ream</v>
      </c>
      <c r="E60" s="246" t="s">
        <v>1035</v>
      </c>
      <c r="F60" s="246">
        <v>70</v>
      </c>
      <c r="G60" s="248">
        <v>23</v>
      </c>
      <c r="H60" s="248">
        <v>36</v>
      </c>
      <c r="I60" s="249">
        <v>58.42</v>
      </c>
      <c r="J60" s="249">
        <v>91.44</v>
      </c>
      <c r="K60" s="251">
        <v>18.696999999999999</v>
      </c>
      <c r="L60" s="246" t="s">
        <v>982</v>
      </c>
      <c r="M60" s="246" t="s">
        <v>606</v>
      </c>
      <c r="N60" s="246" t="s">
        <v>856</v>
      </c>
      <c r="O60" s="246" t="s">
        <v>851</v>
      </c>
      <c r="P60" s="246">
        <v>3</v>
      </c>
      <c r="Q60" s="246">
        <v>0</v>
      </c>
      <c r="R60" s="254">
        <v>1.35</v>
      </c>
      <c r="S60" s="246" t="str">
        <f t="shared" si="3"/>
        <v xml:space="preserve"> Uncoated</v>
      </c>
      <c r="T60" s="69" t="s">
        <v>312</v>
      </c>
      <c r="U60" s="69">
        <v>1107</v>
      </c>
      <c r="XEH60" s="256">
        <v>1014</v>
      </c>
      <c r="XEI60" t="s">
        <v>1216</v>
      </c>
      <c r="XEJ60" t="s">
        <v>1216</v>
      </c>
      <c r="XEK60">
        <v>1</v>
      </c>
      <c r="XEL60">
        <v>0</v>
      </c>
      <c r="XEM60">
        <v>1</v>
      </c>
      <c r="XEN60" s="215">
        <v>44091</v>
      </c>
      <c r="XEO60" t="s">
        <v>795</v>
      </c>
      <c r="XEP60" t="s">
        <v>795</v>
      </c>
      <c r="XEQ60" t="s">
        <v>304</v>
      </c>
      <c r="XER60" t="s">
        <v>304</v>
      </c>
    </row>
    <row r="61" spans="1:21 16362:16372" hidden="1">
      <c r="A61" s="246">
        <v>267</v>
      </c>
      <c r="B61" s="247" t="s">
        <v>1037</v>
      </c>
      <c r="C61" s="247"/>
      <c r="D61" s="246" t="str">
        <f t="shared" si="2"/>
        <v>Ream</v>
      </c>
      <c r="E61" s="246" t="s">
        <v>1038</v>
      </c>
      <c r="F61" s="246">
        <v>90</v>
      </c>
      <c r="G61" s="248">
        <v>20</v>
      </c>
      <c r="H61" s="248">
        <v>30</v>
      </c>
      <c r="I61" s="249">
        <v>50.8</v>
      </c>
      <c r="J61" s="249">
        <v>76.2</v>
      </c>
      <c r="K61" s="251">
        <v>17.419</v>
      </c>
      <c r="L61" s="246" t="s">
        <v>1039</v>
      </c>
      <c r="M61" s="246" t="s">
        <v>606</v>
      </c>
      <c r="N61" s="246" t="s">
        <v>856</v>
      </c>
      <c r="O61" s="246" t="s">
        <v>851</v>
      </c>
      <c r="P61" s="246">
        <v>3</v>
      </c>
      <c r="Q61" s="246">
        <v>0</v>
      </c>
      <c r="R61" s="254">
        <v>0.9</v>
      </c>
      <c r="S61" s="246" t="str">
        <f t="shared" si="3"/>
        <v>Coated Gloss</v>
      </c>
      <c r="T61" s="69" t="s">
        <v>310</v>
      </c>
      <c r="U61" s="69">
        <v>1107</v>
      </c>
      <c r="XEH61" s="256">
        <v>1015</v>
      </c>
      <c r="XEI61" t="s">
        <v>1217</v>
      </c>
      <c r="XEJ61" t="s">
        <v>1217</v>
      </c>
      <c r="XEK61">
        <v>1</v>
      </c>
      <c r="XEL61">
        <v>0</v>
      </c>
      <c r="XEM61">
        <v>1</v>
      </c>
      <c r="XEN61" s="215">
        <v>44091</v>
      </c>
      <c r="XEO61" t="s">
        <v>795</v>
      </c>
      <c r="XEP61" t="s">
        <v>795</v>
      </c>
      <c r="XEQ61" t="s">
        <v>304</v>
      </c>
      <c r="XER61" t="s">
        <v>304</v>
      </c>
    </row>
    <row r="62" spans="1:21 16362:16372" hidden="1">
      <c r="A62" s="246">
        <v>268</v>
      </c>
      <c r="B62" s="247" t="s">
        <v>1040</v>
      </c>
      <c r="C62" s="247"/>
      <c r="D62" s="246" t="str">
        <f t="shared" si="2"/>
        <v>Ream</v>
      </c>
      <c r="E62" s="246" t="s">
        <v>973</v>
      </c>
      <c r="F62" s="246">
        <v>100</v>
      </c>
      <c r="G62" s="248">
        <v>25</v>
      </c>
      <c r="H62" s="248">
        <v>35</v>
      </c>
      <c r="I62" s="249">
        <v>63.5</v>
      </c>
      <c r="J62" s="249">
        <v>88.9</v>
      </c>
      <c r="K62" s="251">
        <v>28.225999999999999</v>
      </c>
      <c r="L62" s="246" t="s">
        <v>1039</v>
      </c>
      <c r="M62" s="246" t="s">
        <v>606</v>
      </c>
      <c r="N62" s="246" t="s">
        <v>856</v>
      </c>
      <c r="O62" s="246" t="s">
        <v>851</v>
      </c>
      <c r="P62" s="246">
        <v>2</v>
      </c>
      <c r="Q62" s="246">
        <v>0</v>
      </c>
      <c r="R62" s="254">
        <v>0.9</v>
      </c>
      <c r="S62" s="246" t="str">
        <f t="shared" si="3"/>
        <v>Coated Gloss</v>
      </c>
      <c r="T62" s="69" t="s">
        <v>310</v>
      </c>
      <c r="U62" s="69">
        <v>1107</v>
      </c>
      <c r="XEH62" s="256">
        <v>1016</v>
      </c>
      <c r="XEI62" t="s">
        <v>1218</v>
      </c>
      <c r="XEJ62" t="s">
        <v>1218</v>
      </c>
      <c r="XEK62">
        <v>1</v>
      </c>
      <c r="XEL62">
        <v>0</v>
      </c>
      <c r="XEM62">
        <v>1</v>
      </c>
      <c r="XEN62" s="215">
        <v>44091</v>
      </c>
      <c r="XEO62" t="s">
        <v>795</v>
      </c>
      <c r="XEP62" t="s">
        <v>795</v>
      </c>
      <c r="XEQ62" t="s">
        <v>304</v>
      </c>
      <c r="XER62" t="s">
        <v>304</v>
      </c>
    </row>
    <row r="63" spans="1:21 16362:16372" hidden="1">
      <c r="A63" s="246">
        <v>269</v>
      </c>
      <c r="B63" s="247" t="s">
        <v>1041</v>
      </c>
      <c r="C63" s="247"/>
      <c r="D63" s="246" t="str">
        <f t="shared" si="2"/>
        <v>Ream</v>
      </c>
      <c r="E63" s="246" t="s">
        <v>962</v>
      </c>
      <c r="F63" s="246">
        <v>250</v>
      </c>
      <c r="G63" s="248">
        <v>25</v>
      </c>
      <c r="H63" s="248">
        <v>36</v>
      </c>
      <c r="I63" s="249">
        <v>63.5</v>
      </c>
      <c r="J63" s="249">
        <v>91.44</v>
      </c>
      <c r="K63" s="251">
        <v>72.581000000000003</v>
      </c>
      <c r="L63" s="246" t="s">
        <v>859</v>
      </c>
      <c r="M63" s="246" t="s">
        <v>606</v>
      </c>
      <c r="N63" s="246" t="s">
        <v>856</v>
      </c>
      <c r="O63" s="246" t="s">
        <v>851</v>
      </c>
      <c r="P63" s="246">
        <v>1</v>
      </c>
      <c r="Q63" s="246">
        <v>0</v>
      </c>
      <c r="R63" s="254">
        <v>1.35</v>
      </c>
      <c r="S63" s="246" t="str">
        <f t="shared" si="3"/>
        <v>Coated Matt</v>
      </c>
      <c r="T63" s="69" t="s">
        <v>307</v>
      </c>
      <c r="U63" s="69">
        <v>1107</v>
      </c>
      <c r="XEH63" s="256">
        <v>1017</v>
      </c>
      <c r="XEI63" t="s">
        <v>1219</v>
      </c>
      <c r="XEJ63" t="s">
        <v>1219</v>
      </c>
      <c r="XEK63">
        <v>1</v>
      </c>
      <c r="XEL63">
        <v>0</v>
      </c>
      <c r="XEM63">
        <v>1</v>
      </c>
      <c r="XEN63" s="215">
        <v>44091</v>
      </c>
      <c r="XEO63" t="s">
        <v>795</v>
      </c>
      <c r="XEP63" t="s">
        <v>795</v>
      </c>
      <c r="XEQ63" t="s">
        <v>304</v>
      </c>
      <c r="XER63" t="s">
        <v>304</v>
      </c>
    </row>
    <row r="64" spans="1:21 16362:16372" hidden="1">
      <c r="A64" s="246">
        <v>270</v>
      </c>
      <c r="B64" s="247" t="s">
        <v>1042</v>
      </c>
      <c r="C64" s="247"/>
      <c r="D64" s="246" t="str">
        <f t="shared" si="2"/>
        <v>Ream</v>
      </c>
      <c r="E64" s="246" t="s">
        <v>973</v>
      </c>
      <c r="F64" s="246">
        <v>100</v>
      </c>
      <c r="G64" s="248">
        <v>23</v>
      </c>
      <c r="H64" s="248">
        <v>36</v>
      </c>
      <c r="I64" s="249">
        <v>58.42</v>
      </c>
      <c r="J64" s="249">
        <v>91.44</v>
      </c>
      <c r="K64" s="251">
        <v>26.71</v>
      </c>
      <c r="L64" s="246" t="s">
        <v>1039</v>
      </c>
      <c r="M64" s="246" t="s">
        <v>606</v>
      </c>
      <c r="N64" s="246" t="s">
        <v>856</v>
      </c>
      <c r="O64" s="246" t="s">
        <v>851</v>
      </c>
      <c r="P64" s="246">
        <v>2</v>
      </c>
      <c r="Q64" s="246">
        <v>0</v>
      </c>
      <c r="R64" s="254">
        <v>0.9</v>
      </c>
      <c r="S64" s="246" t="str">
        <f t="shared" si="3"/>
        <v>Coated Gloss</v>
      </c>
      <c r="T64" s="69" t="s">
        <v>310</v>
      </c>
      <c r="U64" s="69">
        <v>1107</v>
      </c>
      <c r="XEH64" s="256">
        <v>1018</v>
      </c>
      <c r="XEI64" t="s">
        <v>1220</v>
      </c>
      <c r="XEJ64" t="s">
        <v>1220</v>
      </c>
      <c r="XEK64">
        <v>1</v>
      </c>
      <c r="XEL64">
        <v>0</v>
      </c>
      <c r="XEM64">
        <v>1</v>
      </c>
      <c r="XEN64" s="215">
        <v>44091</v>
      </c>
      <c r="XEO64" t="s">
        <v>795</v>
      </c>
      <c r="XEP64" t="s">
        <v>795</v>
      </c>
      <c r="XEQ64" t="s">
        <v>304</v>
      </c>
      <c r="XER64" t="s">
        <v>304</v>
      </c>
    </row>
    <row r="65" spans="1:21 16362:16372" hidden="1">
      <c r="A65" s="246">
        <v>271</v>
      </c>
      <c r="B65" s="247" t="s">
        <v>1043</v>
      </c>
      <c r="C65" s="247"/>
      <c r="D65" s="246" t="str">
        <f t="shared" si="2"/>
        <v>Ream</v>
      </c>
      <c r="E65" s="246" t="s">
        <v>973</v>
      </c>
      <c r="F65" s="246">
        <v>130</v>
      </c>
      <c r="G65" s="248">
        <v>23</v>
      </c>
      <c r="H65" s="248">
        <v>36</v>
      </c>
      <c r="I65" s="249">
        <v>58.42</v>
      </c>
      <c r="J65" s="249">
        <v>91.44</v>
      </c>
      <c r="K65" s="251">
        <v>34.722999999999999</v>
      </c>
      <c r="L65" s="246" t="s">
        <v>1039</v>
      </c>
      <c r="M65" s="246" t="s">
        <v>606</v>
      </c>
      <c r="N65" s="246" t="s">
        <v>856</v>
      </c>
      <c r="O65" s="246" t="s">
        <v>851</v>
      </c>
      <c r="P65" s="246">
        <v>2</v>
      </c>
      <c r="Q65" s="246">
        <v>0</v>
      </c>
      <c r="R65" s="254">
        <v>0.9</v>
      </c>
      <c r="S65" s="246" t="str">
        <f t="shared" si="3"/>
        <v>Coated Gloss</v>
      </c>
      <c r="T65" s="69" t="s">
        <v>310</v>
      </c>
      <c r="U65" s="69">
        <v>1107</v>
      </c>
      <c r="XEH65" s="256">
        <v>1019</v>
      </c>
      <c r="XEI65" t="s">
        <v>1221</v>
      </c>
      <c r="XEJ65" t="s">
        <v>1221</v>
      </c>
      <c r="XEK65">
        <v>1</v>
      </c>
      <c r="XEL65">
        <v>0</v>
      </c>
      <c r="XEM65">
        <v>1</v>
      </c>
      <c r="XEN65" s="215">
        <v>44091</v>
      </c>
      <c r="XEO65" t="s">
        <v>795</v>
      </c>
      <c r="XEP65" t="s">
        <v>795</v>
      </c>
      <c r="XEQ65" t="s">
        <v>304</v>
      </c>
      <c r="XER65" t="s">
        <v>304</v>
      </c>
    </row>
    <row r="66" spans="1:21 16362:16372" hidden="1">
      <c r="A66" s="246">
        <v>272</v>
      </c>
      <c r="B66" s="247" t="s">
        <v>1044</v>
      </c>
      <c r="C66" s="247"/>
      <c r="D66" s="246" t="str">
        <f t="shared" ref="D66:D97" si="4">VLOOKUP(U66,$XEH$1:$XER$1999,2,FALSE)</f>
        <v>Ream</v>
      </c>
      <c r="E66" s="246" t="s">
        <v>314</v>
      </c>
      <c r="F66" s="246">
        <v>80</v>
      </c>
      <c r="G66" s="248">
        <v>23</v>
      </c>
      <c r="H66" s="248">
        <v>36</v>
      </c>
      <c r="I66" s="249">
        <v>58.42</v>
      </c>
      <c r="J66" s="249">
        <v>91.44</v>
      </c>
      <c r="K66" s="251">
        <v>21.367999999999999</v>
      </c>
      <c r="L66" s="246" t="s">
        <v>982</v>
      </c>
      <c r="M66" s="246" t="s">
        <v>606</v>
      </c>
      <c r="N66" s="246" t="s">
        <v>856</v>
      </c>
      <c r="O66" s="246" t="s">
        <v>851</v>
      </c>
      <c r="P66" s="246">
        <v>3</v>
      </c>
      <c r="Q66" s="246">
        <v>0</v>
      </c>
      <c r="R66" s="254">
        <v>1.35</v>
      </c>
      <c r="S66" s="246" t="str">
        <f t="shared" ref="S66:S97" si="5">VLOOKUP(T66,$XEH$1:$XER$395,2,FALSE)</f>
        <v xml:space="preserve"> Uncoated</v>
      </c>
      <c r="T66" s="69" t="s">
        <v>312</v>
      </c>
      <c r="U66" s="69">
        <v>1107</v>
      </c>
      <c r="XEH66" s="256">
        <v>1020</v>
      </c>
      <c r="XEI66" t="s">
        <v>1222</v>
      </c>
      <c r="XEJ66" t="s">
        <v>1222</v>
      </c>
      <c r="XEK66">
        <v>1</v>
      </c>
      <c r="XEL66">
        <v>0</v>
      </c>
      <c r="XEM66">
        <v>1</v>
      </c>
      <c r="XEN66" s="215">
        <v>44091</v>
      </c>
      <c r="XEO66" t="s">
        <v>795</v>
      </c>
      <c r="XEP66" t="s">
        <v>795</v>
      </c>
      <c r="XEQ66" t="s">
        <v>304</v>
      </c>
      <c r="XER66" t="s">
        <v>304</v>
      </c>
    </row>
    <row r="67" spans="1:21 16362:16372" hidden="1">
      <c r="A67" s="246">
        <v>273</v>
      </c>
      <c r="B67" s="247" t="s">
        <v>1045</v>
      </c>
      <c r="C67" s="247"/>
      <c r="D67" s="246" t="str">
        <f t="shared" si="4"/>
        <v>Ream</v>
      </c>
      <c r="E67" s="246" t="s">
        <v>899</v>
      </c>
      <c r="F67" s="246">
        <v>80</v>
      </c>
      <c r="G67" s="248">
        <v>23</v>
      </c>
      <c r="H67" s="248">
        <v>36</v>
      </c>
      <c r="I67" s="249">
        <v>58.42</v>
      </c>
      <c r="J67" s="249">
        <v>91.44</v>
      </c>
      <c r="K67" s="251">
        <v>21.367999999999999</v>
      </c>
      <c r="L67" s="246" t="s">
        <v>975</v>
      </c>
      <c r="M67" s="246" t="s">
        <v>606</v>
      </c>
      <c r="N67" s="246" t="s">
        <v>856</v>
      </c>
      <c r="O67" s="246" t="s">
        <v>851</v>
      </c>
      <c r="P67" s="246">
        <v>3</v>
      </c>
      <c r="Q67" s="246">
        <v>0</v>
      </c>
      <c r="R67" s="254">
        <v>1.35</v>
      </c>
      <c r="S67" s="246" t="str">
        <f t="shared" si="5"/>
        <v xml:space="preserve"> Uncoated</v>
      </c>
      <c r="T67" s="69" t="s">
        <v>312</v>
      </c>
      <c r="U67" s="69">
        <v>1107</v>
      </c>
      <c r="XEH67" s="256">
        <v>1021</v>
      </c>
      <c r="XEI67" t="s">
        <v>1223</v>
      </c>
      <c r="XEJ67" t="s">
        <v>1223</v>
      </c>
      <c r="XEK67">
        <v>1</v>
      </c>
      <c r="XEL67">
        <v>0</v>
      </c>
      <c r="XEM67">
        <v>1</v>
      </c>
      <c r="XEN67" s="215">
        <v>44091</v>
      </c>
      <c r="XEO67" t="s">
        <v>795</v>
      </c>
      <c r="XEP67" t="s">
        <v>795</v>
      </c>
      <c r="XEQ67" t="s">
        <v>304</v>
      </c>
      <c r="XER67" t="s">
        <v>304</v>
      </c>
    </row>
    <row r="68" spans="1:21 16362:16372" hidden="1">
      <c r="A68" s="246">
        <v>274</v>
      </c>
      <c r="B68" s="247" t="s">
        <v>1046</v>
      </c>
      <c r="C68" s="247"/>
      <c r="D68" s="246" t="str">
        <f t="shared" si="4"/>
        <v>Ream</v>
      </c>
      <c r="E68" s="246" t="s">
        <v>899</v>
      </c>
      <c r="F68" s="246">
        <v>80</v>
      </c>
      <c r="G68" s="248">
        <v>26</v>
      </c>
      <c r="H68" s="248">
        <v>40</v>
      </c>
      <c r="I68" s="249">
        <v>66.040000000000006</v>
      </c>
      <c r="J68" s="249">
        <v>101.6</v>
      </c>
      <c r="K68" s="251">
        <v>26.838999999999999</v>
      </c>
      <c r="L68" s="246" t="s">
        <v>975</v>
      </c>
      <c r="M68" s="246" t="s">
        <v>606</v>
      </c>
      <c r="N68" s="246" t="s">
        <v>856</v>
      </c>
      <c r="O68" s="246" t="s">
        <v>851</v>
      </c>
      <c r="P68" s="246">
        <v>2</v>
      </c>
      <c r="Q68" s="246">
        <v>0</v>
      </c>
      <c r="R68" s="254">
        <v>1.35</v>
      </c>
      <c r="S68" s="246" t="str">
        <f t="shared" si="5"/>
        <v xml:space="preserve"> Uncoated</v>
      </c>
      <c r="T68" s="69" t="s">
        <v>312</v>
      </c>
      <c r="U68" s="69">
        <v>1107</v>
      </c>
      <c r="XEH68" s="256">
        <v>1022</v>
      </c>
      <c r="XEI68" t="s">
        <v>1224</v>
      </c>
      <c r="XEJ68" t="s">
        <v>1224</v>
      </c>
      <c r="XEK68">
        <v>1</v>
      </c>
      <c r="XEL68">
        <v>0</v>
      </c>
      <c r="XEM68">
        <v>1</v>
      </c>
      <c r="XEN68" s="215">
        <v>44091</v>
      </c>
      <c r="XEO68" t="s">
        <v>795</v>
      </c>
      <c r="XEP68" t="s">
        <v>795</v>
      </c>
      <c r="XEQ68" t="s">
        <v>304</v>
      </c>
      <c r="XER68" t="s">
        <v>304</v>
      </c>
    </row>
    <row r="69" spans="1:21 16362:16372" hidden="1">
      <c r="A69" s="246">
        <v>275</v>
      </c>
      <c r="B69" s="247" t="s">
        <v>1047</v>
      </c>
      <c r="C69" s="247"/>
      <c r="D69" s="246" t="str">
        <f t="shared" si="4"/>
        <v>Ream</v>
      </c>
      <c r="E69" s="246" t="s">
        <v>973</v>
      </c>
      <c r="F69" s="246">
        <v>300</v>
      </c>
      <c r="G69" s="248">
        <v>20</v>
      </c>
      <c r="H69" s="248">
        <v>30</v>
      </c>
      <c r="I69" s="249">
        <v>50.8</v>
      </c>
      <c r="J69" s="249">
        <v>76.2</v>
      </c>
      <c r="K69" s="251">
        <v>58.064</v>
      </c>
      <c r="L69" s="246" t="s">
        <v>1029</v>
      </c>
      <c r="M69" s="246" t="s">
        <v>606</v>
      </c>
      <c r="N69" s="246" t="s">
        <v>856</v>
      </c>
      <c r="O69" s="246" t="s">
        <v>851</v>
      </c>
      <c r="P69" s="246">
        <v>1</v>
      </c>
      <c r="Q69" s="246">
        <v>0</v>
      </c>
      <c r="R69" s="254">
        <v>0.9</v>
      </c>
      <c r="S69" s="246" t="str">
        <f t="shared" si="5"/>
        <v>Coated Gloss</v>
      </c>
      <c r="T69" s="69" t="s">
        <v>310</v>
      </c>
      <c r="U69" s="69">
        <v>1107</v>
      </c>
      <c r="XEH69" s="256">
        <v>1023</v>
      </c>
      <c r="XEI69" t="s">
        <v>1225</v>
      </c>
      <c r="XEJ69" t="s">
        <v>1225</v>
      </c>
      <c r="XEK69">
        <v>1</v>
      </c>
      <c r="XEL69">
        <v>0</v>
      </c>
      <c r="XEM69">
        <v>1</v>
      </c>
      <c r="XEN69" s="215">
        <v>44091</v>
      </c>
      <c r="XEO69" t="s">
        <v>795</v>
      </c>
      <c r="XEP69" t="s">
        <v>795</v>
      </c>
      <c r="XEQ69" t="s">
        <v>304</v>
      </c>
      <c r="XER69" t="s">
        <v>304</v>
      </c>
    </row>
    <row r="70" spans="1:21 16362:16372" hidden="1">
      <c r="A70" s="246">
        <v>276</v>
      </c>
      <c r="B70" s="247" t="s">
        <v>1048</v>
      </c>
      <c r="C70" s="247"/>
      <c r="D70" s="246" t="str">
        <f t="shared" si="4"/>
        <v>Ream</v>
      </c>
      <c r="E70" s="246" t="s">
        <v>973</v>
      </c>
      <c r="F70" s="246">
        <v>90</v>
      </c>
      <c r="G70" s="248">
        <v>20</v>
      </c>
      <c r="H70" s="248">
        <v>30</v>
      </c>
      <c r="I70" s="249">
        <v>50.8</v>
      </c>
      <c r="J70" s="249">
        <v>76.2</v>
      </c>
      <c r="K70" s="251">
        <v>17.419</v>
      </c>
      <c r="L70" s="246" t="s">
        <v>1039</v>
      </c>
      <c r="M70" s="246" t="s">
        <v>606</v>
      </c>
      <c r="N70" s="246" t="s">
        <v>856</v>
      </c>
      <c r="O70" s="246" t="s">
        <v>851</v>
      </c>
      <c r="P70" s="246">
        <v>3</v>
      </c>
      <c r="Q70" s="246">
        <v>0</v>
      </c>
      <c r="R70" s="254">
        <v>0.9</v>
      </c>
      <c r="S70" s="246" t="str">
        <f t="shared" si="5"/>
        <v>Coated Gloss</v>
      </c>
      <c r="T70" s="69" t="s">
        <v>310</v>
      </c>
      <c r="U70" s="69">
        <v>1107</v>
      </c>
      <c r="XEH70" s="256">
        <v>1024</v>
      </c>
      <c r="XEI70" t="s">
        <v>1226</v>
      </c>
      <c r="XEJ70" t="s">
        <v>1226</v>
      </c>
      <c r="XEK70">
        <v>1</v>
      </c>
      <c r="XEL70">
        <v>0</v>
      </c>
      <c r="XEM70">
        <v>1</v>
      </c>
      <c r="XEN70" s="215">
        <v>44091</v>
      </c>
      <c r="XEO70" t="s">
        <v>795</v>
      </c>
      <c r="XEP70" t="s">
        <v>795</v>
      </c>
      <c r="XEQ70" t="s">
        <v>304</v>
      </c>
      <c r="XER70" t="s">
        <v>304</v>
      </c>
    </row>
    <row r="71" spans="1:21 16362:16372" hidden="1">
      <c r="A71" s="246">
        <v>277</v>
      </c>
      <c r="B71" s="247" t="s">
        <v>1049</v>
      </c>
      <c r="C71" s="247"/>
      <c r="D71" s="246" t="str">
        <f t="shared" si="4"/>
        <v>Ream</v>
      </c>
      <c r="E71" s="246" t="s">
        <v>1050</v>
      </c>
      <c r="F71" s="246">
        <v>300</v>
      </c>
      <c r="G71" s="248">
        <v>22</v>
      </c>
      <c r="H71" s="248">
        <v>28</v>
      </c>
      <c r="I71" s="249">
        <v>55.88</v>
      </c>
      <c r="J71" s="249">
        <v>71.12</v>
      </c>
      <c r="K71" s="251">
        <v>59.613</v>
      </c>
      <c r="L71" s="246" t="s">
        <v>1051</v>
      </c>
      <c r="M71" s="246" t="s">
        <v>606</v>
      </c>
      <c r="N71" s="246" t="s">
        <v>856</v>
      </c>
      <c r="O71" s="246" t="s">
        <v>851</v>
      </c>
      <c r="P71" s="246">
        <v>1</v>
      </c>
      <c r="Q71" s="246">
        <v>0</v>
      </c>
      <c r="R71" s="254">
        <v>1.35</v>
      </c>
      <c r="S71" s="246" t="str">
        <f t="shared" si="5"/>
        <v xml:space="preserve"> Uncoated</v>
      </c>
      <c r="T71" s="69" t="s">
        <v>312</v>
      </c>
      <c r="U71" s="69">
        <v>1107</v>
      </c>
      <c r="XEH71" s="256">
        <v>1025</v>
      </c>
      <c r="XEI71" t="s">
        <v>1227</v>
      </c>
      <c r="XEJ71" t="s">
        <v>1227</v>
      </c>
      <c r="XEK71">
        <v>1</v>
      </c>
      <c r="XEL71">
        <v>0</v>
      </c>
      <c r="XEM71">
        <v>1</v>
      </c>
      <c r="XEN71" s="215">
        <v>44091</v>
      </c>
      <c r="XEO71" t="s">
        <v>795</v>
      </c>
      <c r="XEP71" t="s">
        <v>795</v>
      </c>
      <c r="XEQ71" t="s">
        <v>304</v>
      </c>
      <c r="XER71" t="s">
        <v>304</v>
      </c>
    </row>
    <row r="72" spans="1:21 16362:16372" hidden="1">
      <c r="A72" s="246">
        <v>278</v>
      </c>
      <c r="B72" s="247" t="s">
        <v>1052</v>
      </c>
      <c r="C72" s="247"/>
      <c r="D72" s="246" t="str">
        <f t="shared" si="4"/>
        <v>Ream</v>
      </c>
      <c r="E72" s="246" t="s">
        <v>1053</v>
      </c>
      <c r="F72" s="246">
        <v>80</v>
      </c>
      <c r="G72" s="248">
        <v>20</v>
      </c>
      <c r="H72" s="248">
        <v>30</v>
      </c>
      <c r="I72" s="249">
        <v>50.8</v>
      </c>
      <c r="J72" s="249">
        <v>76.2</v>
      </c>
      <c r="K72" s="251">
        <v>15.484</v>
      </c>
      <c r="L72" s="246" t="s">
        <v>975</v>
      </c>
      <c r="M72" s="246" t="s">
        <v>606</v>
      </c>
      <c r="N72" s="246" t="s">
        <v>856</v>
      </c>
      <c r="O72" s="246" t="s">
        <v>851</v>
      </c>
      <c r="P72" s="246">
        <v>4</v>
      </c>
      <c r="Q72" s="246">
        <v>0</v>
      </c>
      <c r="R72" s="254">
        <v>1.35</v>
      </c>
      <c r="S72" s="246" t="str">
        <f t="shared" si="5"/>
        <v xml:space="preserve"> Uncoated</v>
      </c>
      <c r="T72" s="69" t="s">
        <v>312</v>
      </c>
      <c r="U72" s="69">
        <v>1107</v>
      </c>
      <c r="XEH72" s="256">
        <v>1026</v>
      </c>
      <c r="XEI72" t="s">
        <v>1228</v>
      </c>
      <c r="XEJ72" t="s">
        <v>1228</v>
      </c>
      <c r="XEK72">
        <v>1</v>
      </c>
      <c r="XEL72">
        <v>0</v>
      </c>
      <c r="XEM72">
        <v>1</v>
      </c>
      <c r="XEN72" s="215">
        <v>44091</v>
      </c>
      <c r="XEO72" t="s">
        <v>795</v>
      </c>
      <c r="XEP72" t="s">
        <v>795</v>
      </c>
      <c r="XEQ72" t="s">
        <v>304</v>
      </c>
      <c r="XER72" t="s">
        <v>304</v>
      </c>
    </row>
    <row r="73" spans="1:21 16362:16372" hidden="1">
      <c r="A73" s="246">
        <v>279</v>
      </c>
      <c r="B73" s="247" t="s">
        <v>1054</v>
      </c>
      <c r="C73" s="247"/>
      <c r="D73" s="246" t="str">
        <f t="shared" si="4"/>
        <v>Ream</v>
      </c>
      <c r="E73" s="246" t="s">
        <v>1055</v>
      </c>
      <c r="F73" s="246">
        <v>160</v>
      </c>
      <c r="G73" s="248">
        <v>22</v>
      </c>
      <c r="H73" s="248">
        <v>28</v>
      </c>
      <c r="I73" s="249">
        <v>55.88</v>
      </c>
      <c r="J73" s="249">
        <v>71.12</v>
      </c>
      <c r="K73" s="251">
        <v>31.792999999999999</v>
      </c>
      <c r="L73" s="246" t="s">
        <v>1056</v>
      </c>
      <c r="M73" s="246" t="s">
        <v>606</v>
      </c>
      <c r="N73" s="246" t="s">
        <v>856</v>
      </c>
      <c r="O73" s="246" t="s">
        <v>851</v>
      </c>
      <c r="P73" s="246">
        <v>2</v>
      </c>
      <c r="Q73" s="246">
        <v>0</v>
      </c>
      <c r="R73" s="254">
        <v>1.35</v>
      </c>
      <c r="S73" s="246" t="str">
        <f t="shared" si="5"/>
        <v xml:space="preserve"> Uncoated</v>
      </c>
      <c r="T73" s="69" t="s">
        <v>312</v>
      </c>
      <c r="U73" s="69">
        <v>1107</v>
      </c>
      <c r="XEH73" s="256">
        <v>1027</v>
      </c>
      <c r="XEI73" t="s">
        <v>1229</v>
      </c>
      <c r="XEJ73" t="s">
        <v>1229</v>
      </c>
      <c r="XEK73">
        <v>1</v>
      </c>
      <c r="XEL73">
        <v>0</v>
      </c>
      <c r="XEM73">
        <v>1</v>
      </c>
      <c r="XEN73" s="215">
        <v>44091</v>
      </c>
      <c r="XEO73" t="s">
        <v>795</v>
      </c>
      <c r="XEP73" t="s">
        <v>795</v>
      </c>
      <c r="XEQ73" t="s">
        <v>304</v>
      </c>
      <c r="XER73" t="s">
        <v>304</v>
      </c>
    </row>
    <row r="74" spans="1:21 16362:16372" ht="15" customHeight="1">
      <c r="A74" s="246">
        <v>280</v>
      </c>
      <c r="B74" s="247" t="s">
        <v>1057</v>
      </c>
      <c r="C74" s="247"/>
      <c r="D74" s="246" t="str">
        <f t="shared" si="4"/>
        <v>Ream</v>
      </c>
      <c r="E74" s="246" t="s">
        <v>1050</v>
      </c>
      <c r="F74" s="246">
        <v>250</v>
      </c>
      <c r="G74" s="248">
        <v>23</v>
      </c>
      <c r="H74" s="248">
        <v>36</v>
      </c>
      <c r="I74" s="249">
        <v>58.42</v>
      </c>
      <c r="J74" s="249">
        <v>91.44</v>
      </c>
      <c r="K74" s="251">
        <v>66.774000000000001</v>
      </c>
      <c r="L74" s="246" t="s">
        <v>1051</v>
      </c>
      <c r="M74" s="246" t="s">
        <v>606</v>
      </c>
      <c r="N74" s="246" t="s">
        <v>856</v>
      </c>
      <c r="O74" s="246" t="s">
        <v>851</v>
      </c>
      <c r="P74" s="246">
        <v>1</v>
      </c>
      <c r="Q74" s="246">
        <v>0</v>
      </c>
      <c r="R74" s="254">
        <v>1.35</v>
      </c>
      <c r="S74" s="246" t="str">
        <f t="shared" si="5"/>
        <v xml:space="preserve"> Uncoated</v>
      </c>
      <c r="T74" s="69" t="s">
        <v>312</v>
      </c>
      <c r="U74" s="69">
        <v>1107</v>
      </c>
      <c r="XEH74" s="256">
        <v>1028</v>
      </c>
      <c r="XEI74" t="s">
        <v>1230</v>
      </c>
      <c r="XEJ74" t="s">
        <v>1230</v>
      </c>
      <c r="XEK74">
        <v>10</v>
      </c>
      <c r="XEL74">
        <v>0</v>
      </c>
      <c r="XEM74">
        <v>1</v>
      </c>
      <c r="XEN74" s="215">
        <v>44091</v>
      </c>
      <c r="XEO74" t="s">
        <v>795</v>
      </c>
      <c r="XEP74" t="s">
        <v>795</v>
      </c>
      <c r="XEQ74" t="s">
        <v>304</v>
      </c>
      <c r="XER74" t="s">
        <v>304</v>
      </c>
    </row>
    <row r="75" spans="1:21 16362:16372" ht="15" customHeight="1">
      <c r="A75" s="246">
        <v>281</v>
      </c>
      <c r="B75" s="247" t="s">
        <v>1058</v>
      </c>
      <c r="C75" s="247"/>
      <c r="D75" s="246" t="str">
        <f t="shared" si="4"/>
        <v>Ream</v>
      </c>
      <c r="E75" s="246" t="s">
        <v>973</v>
      </c>
      <c r="F75" s="246">
        <v>190</v>
      </c>
      <c r="G75" s="248">
        <v>31</v>
      </c>
      <c r="H75" s="248">
        <v>43</v>
      </c>
      <c r="I75" s="249">
        <v>78.739999999999995</v>
      </c>
      <c r="J75" s="249">
        <v>109.22</v>
      </c>
      <c r="K75" s="251">
        <v>81.7</v>
      </c>
      <c r="L75" s="246" t="s">
        <v>1039</v>
      </c>
      <c r="M75" s="246" t="s">
        <v>606</v>
      </c>
      <c r="N75" s="246" t="s">
        <v>856</v>
      </c>
      <c r="O75" s="246" t="s">
        <v>851</v>
      </c>
      <c r="P75" s="246">
        <v>1</v>
      </c>
      <c r="Q75" s="246">
        <v>0</v>
      </c>
      <c r="R75" s="254">
        <v>0.9</v>
      </c>
      <c r="S75" s="246" t="str">
        <f t="shared" si="5"/>
        <v>Coated Gloss</v>
      </c>
      <c r="T75" s="69" t="s">
        <v>310</v>
      </c>
      <c r="U75" s="69">
        <v>1107</v>
      </c>
      <c r="XEH75" s="256">
        <v>1029</v>
      </c>
      <c r="XEI75" t="s">
        <v>1231</v>
      </c>
      <c r="XEJ75" t="s">
        <v>1231</v>
      </c>
      <c r="XEK75">
        <v>10</v>
      </c>
      <c r="XEL75">
        <v>0</v>
      </c>
      <c r="XEM75">
        <v>1</v>
      </c>
      <c r="XEN75" s="215">
        <v>44091</v>
      </c>
      <c r="XEO75" t="s">
        <v>795</v>
      </c>
      <c r="XEP75" t="s">
        <v>795</v>
      </c>
      <c r="XEQ75" t="s">
        <v>304</v>
      </c>
      <c r="XER75" t="s">
        <v>304</v>
      </c>
    </row>
    <row r="76" spans="1:21 16362:16372" ht="15" customHeight="1">
      <c r="A76" s="246">
        <v>282</v>
      </c>
      <c r="B76" s="247" t="s">
        <v>1059</v>
      </c>
      <c r="C76" s="247"/>
      <c r="D76" s="246" t="str">
        <f t="shared" si="4"/>
        <v>Ream</v>
      </c>
      <c r="E76" s="246" t="s">
        <v>314</v>
      </c>
      <c r="F76" s="246">
        <v>80</v>
      </c>
      <c r="G76" s="248">
        <v>20</v>
      </c>
      <c r="H76" s="248">
        <v>30</v>
      </c>
      <c r="I76" s="249">
        <v>50.8</v>
      </c>
      <c r="J76" s="249">
        <v>76.2</v>
      </c>
      <c r="K76" s="251">
        <v>15.484</v>
      </c>
      <c r="L76" s="246" t="s">
        <v>982</v>
      </c>
      <c r="M76" s="246" t="s">
        <v>606</v>
      </c>
      <c r="N76" s="246" t="s">
        <v>856</v>
      </c>
      <c r="O76" s="246" t="s">
        <v>851</v>
      </c>
      <c r="P76" s="246">
        <v>4</v>
      </c>
      <c r="Q76" s="246">
        <v>0</v>
      </c>
      <c r="R76" s="254">
        <v>1.35</v>
      </c>
      <c r="S76" s="246" t="str">
        <f t="shared" si="5"/>
        <v xml:space="preserve"> Uncoated</v>
      </c>
      <c r="T76" s="69" t="s">
        <v>312</v>
      </c>
      <c r="U76" s="69">
        <v>1107</v>
      </c>
      <c r="XEH76" s="256">
        <v>1030</v>
      </c>
      <c r="XEI76" t="s">
        <v>1232</v>
      </c>
      <c r="XEJ76" t="s">
        <v>1232</v>
      </c>
      <c r="XEK76">
        <v>10</v>
      </c>
      <c r="XEL76">
        <v>0</v>
      </c>
      <c r="XEM76">
        <v>1</v>
      </c>
      <c r="XEN76" s="215">
        <v>44091</v>
      </c>
      <c r="XEO76" t="s">
        <v>795</v>
      </c>
      <c r="XEP76" t="s">
        <v>795</v>
      </c>
      <c r="XEQ76" t="s">
        <v>304</v>
      </c>
      <c r="XER76" t="s">
        <v>304</v>
      </c>
    </row>
    <row r="77" spans="1:21 16362:16372" ht="15" customHeight="1">
      <c r="A77" s="246">
        <v>283</v>
      </c>
      <c r="B77" s="247" t="s">
        <v>1060</v>
      </c>
      <c r="C77" s="247"/>
      <c r="D77" s="246" t="str">
        <f t="shared" si="4"/>
        <v>Ream</v>
      </c>
      <c r="E77" s="246" t="s">
        <v>973</v>
      </c>
      <c r="F77" s="246">
        <v>210</v>
      </c>
      <c r="G77" s="248">
        <v>23</v>
      </c>
      <c r="H77" s="248">
        <v>36</v>
      </c>
      <c r="I77" s="249">
        <v>58.42</v>
      </c>
      <c r="J77" s="249">
        <v>91.44</v>
      </c>
      <c r="K77" s="251">
        <v>56.09</v>
      </c>
      <c r="L77" s="246" t="s">
        <v>1039</v>
      </c>
      <c r="M77" s="246" t="s">
        <v>606</v>
      </c>
      <c r="N77" s="246" t="s">
        <v>856</v>
      </c>
      <c r="O77" s="246" t="s">
        <v>851</v>
      </c>
      <c r="P77" s="246">
        <v>1</v>
      </c>
      <c r="Q77" s="246">
        <v>0</v>
      </c>
      <c r="R77" s="254">
        <v>0.9</v>
      </c>
      <c r="S77" s="246" t="str">
        <f t="shared" si="5"/>
        <v>Coated Gloss</v>
      </c>
      <c r="T77" s="69" t="s">
        <v>310</v>
      </c>
      <c r="U77" s="69">
        <v>1107</v>
      </c>
      <c r="XEH77" s="256">
        <v>1031</v>
      </c>
      <c r="XEI77" t="s">
        <v>1233</v>
      </c>
      <c r="XEJ77" t="s">
        <v>1233</v>
      </c>
      <c r="XEK77">
        <v>10</v>
      </c>
      <c r="XEL77">
        <v>0</v>
      </c>
      <c r="XEM77">
        <v>1</v>
      </c>
      <c r="XEN77" s="215">
        <v>44091</v>
      </c>
      <c r="XEO77" t="s">
        <v>795</v>
      </c>
      <c r="XEP77" t="s">
        <v>795</v>
      </c>
      <c r="XEQ77" t="s">
        <v>304</v>
      </c>
      <c r="XER77" t="s">
        <v>304</v>
      </c>
    </row>
    <row r="78" spans="1:21 16362:16372" ht="15" customHeight="1">
      <c r="A78" s="246">
        <v>284</v>
      </c>
      <c r="B78" s="247" t="s">
        <v>1061</v>
      </c>
      <c r="C78" s="247"/>
      <c r="D78" s="246" t="str">
        <f t="shared" si="4"/>
        <v>Ream</v>
      </c>
      <c r="E78" s="246" t="s">
        <v>973</v>
      </c>
      <c r="F78" s="246">
        <v>250</v>
      </c>
      <c r="G78" s="248">
        <v>23</v>
      </c>
      <c r="H78" s="248">
        <v>38</v>
      </c>
      <c r="I78" s="249">
        <v>58.42</v>
      </c>
      <c r="J78" s="249">
        <v>96.52</v>
      </c>
      <c r="K78" s="251">
        <v>70.483999999999995</v>
      </c>
      <c r="L78" s="246" t="s">
        <v>1029</v>
      </c>
      <c r="M78" s="246" t="s">
        <v>606</v>
      </c>
      <c r="N78" s="246" t="s">
        <v>856</v>
      </c>
      <c r="O78" s="246" t="s">
        <v>851</v>
      </c>
      <c r="P78" s="246">
        <v>1</v>
      </c>
      <c r="Q78" s="246">
        <v>0</v>
      </c>
      <c r="R78" s="254">
        <v>0.9</v>
      </c>
      <c r="S78" s="246" t="str">
        <f t="shared" si="5"/>
        <v>Coated Gloss</v>
      </c>
      <c r="T78" s="69" t="s">
        <v>310</v>
      </c>
      <c r="U78" s="69">
        <v>1107</v>
      </c>
      <c r="XEH78" s="256">
        <v>1032</v>
      </c>
      <c r="XEI78" t="s">
        <v>1234</v>
      </c>
      <c r="XEJ78" t="s">
        <v>1234</v>
      </c>
      <c r="XEK78">
        <v>10</v>
      </c>
      <c r="XEL78">
        <v>0</v>
      </c>
      <c r="XEM78">
        <v>1</v>
      </c>
      <c r="XEN78" s="215">
        <v>44091</v>
      </c>
      <c r="XEO78" t="s">
        <v>795</v>
      </c>
      <c r="XEP78" t="s">
        <v>795</v>
      </c>
      <c r="XEQ78" t="s">
        <v>304</v>
      </c>
      <c r="XER78" t="s">
        <v>304</v>
      </c>
    </row>
    <row r="79" spans="1:21 16362:16372" ht="15" customHeight="1">
      <c r="A79" s="246">
        <v>285</v>
      </c>
      <c r="B79" s="247" t="s">
        <v>1062</v>
      </c>
      <c r="C79" s="247"/>
      <c r="D79" s="246" t="str">
        <f t="shared" si="4"/>
        <v>Ream</v>
      </c>
      <c r="E79" s="246" t="s">
        <v>973</v>
      </c>
      <c r="F79" s="246">
        <v>300</v>
      </c>
      <c r="G79" s="248">
        <v>25</v>
      </c>
      <c r="H79" s="248">
        <v>36</v>
      </c>
      <c r="I79" s="249">
        <v>63.5</v>
      </c>
      <c r="J79" s="249">
        <v>91.44</v>
      </c>
      <c r="K79" s="251">
        <v>87.096999999999994</v>
      </c>
      <c r="L79" s="246" t="s">
        <v>1029</v>
      </c>
      <c r="M79" s="246" t="s">
        <v>606</v>
      </c>
      <c r="N79" s="246" t="s">
        <v>856</v>
      </c>
      <c r="O79" s="246" t="s">
        <v>851</v>
      </c>
      <c r="P79" s="246">
        <v>1</v>
      </c>
      <c r="Q79" s="246">
        <v>0</v>
      </c>
      <c r="R79" s="254">
        <v>1.35</v>
      </c>
      <c r="S79" s="246" t="str">
        <f t="shared" si="5"/>
        <v>Coated Gloss</v>
      </c>
      <c r="T79" s="69" t="s">
        <v>310</v>
      </c>
      <c r="U79" s="69">
        <v>1107</v>
      </c>
      <c r="XEH79" s="256">
        <v>1033</v>
      </c>
      <c r="XEI79" t="s">
        <v>1235</v>
      </c>
      <c r="XEJ79" t="s">
        <v>1235</v>
      </c>
      <c r="XEK79">
        <v>10</v>
      </c>
      <c r="XEL79">
        <v>0</v>
      </c>
      <c r="XEM79">
        <v>1</v>
      </c>
      <c r="XEN79" s="215">
        <v>44091</v>
      </c>
      <c r="XEO79" t="s">
        <v>795</v>
      </c>
      <c r="XEP79" t="s">
        <v>795</v>
      </c>
      <c r="XEQ79" t="s">
        <v>304</v>
      </c>
      <c r="XER79" t="s">
        <v>304</v>
      </c>
    </row>
    <row r="80" spans="1:21 16362:16372" ht="15" customHeight="1">
      <c r="A80" s="246">
        <v>286</v>
      </c>
      <c r="B80" s="247" t="s">
        <v>1063</v>
      </c>
      <c r="C80" s="247"/>
      <c r="D80" s="246" t="str">
        <f t="shared" si="4"/>
        <v>Ream</v>
      </c>
      <c r="E80" s="246" t="s">
        <v>1064</v>
      </c>
      <c r="F80" s="246">
        <v>250</v>
      </c>
      <c r="G80" s="248">
        <v>25</v>
      </c>
      <c r="H80" s="248">
        <v>36</v>
      </c>
      <c r="I80" s="249">
        <v>63.5</v>
      </c>
      <c r="J80" s="249">
        <v>91.44</v>
      </c>
      <c r="K80" s="251">
        <v>72.581000000000003</v>
      </c>
      <c r="L80" s="246" t="s">
        <v>1065</v>
      </c>
      <c r="M80" s="246" t="s">
        <v>606</v>
      </c>
      <c r="N80" s="246" t="s">
        <v>856</v>
      </c>
      <c r="O80" s="246" t="s">
        <v>851</v>
      </c>
      <c r="P80" s="246">
        <v>1</v>
      </c>
      <c r="Q80" s="246">
        <v>0</v>
      </c>
      <c r="R80" s="254">
        <v>0.9</v>
      </c>
      <c r="S80" s="246" t="str">
        <f t="shared" si="5"/>
        <v>Coated Gloss</v>
      </c>
      <c r="T80" s="69" t="s">
        <v>310</v>
      </c>
      <c r="U80" s="69">
        <v>1107</v>
      </c>
      <c r="XEH80" s="256">
        <v>1034</v>
      </c>
      <c r="XEI80" t="s">
        <v>1236</v>
      </c>
      <c r="XEJ80" t="s">
        <v>1236</v>
      </c>
      <c r="XEK80">
        <v>10</v>
      </c>
      <c r="XEL80">
        <v>0</v>
      </c>
      <c r="XEM80">
        <v>1</v>
      </c>
      <c r="XEN80" s="215">
        <v>44091</v>
      </c>
      <c r="XEO80" t="s">
        <v>795</v>
      </c>
      <c r="XEP80" t="s">
        <v>795</v>
      </c>
      <c r="XEQ80" t="s">
        <v>304</v>
      </c>
      <c r="XER80" t="s">
        <v>304</v>
      </c>
    </row>
    <row r="81" spans="1:21 16362:16372" ht="15" customHeight="1">
      <c r="A81" s="246">
        <v>287</v>
      </c>
      <c r="B81" s="247" t="s">
        <v>1066</v>
      </c>
      <c r="C81" s="247"/>
      <c r="D81" s="246" t="str">
        <f t="shared" si="4"/>
        <v>Ream</v>
      </c>
      <c r="E81" s="246" t="s">
        <v>952</v>
      </c>
      <c r="F81" s="246">
        <v>240</v>
      </c>
      <c r="G81" s="248">
        <v>25</v>
      </c>
      <c r="H81" s="248">
        <v>36</v>
      </c>
      <c r="I81" s="249">
        <v>63.5</v>
      </c>
      <c r="J81" s="249">
        <v>91.44</v>
      </c>
      <c r="K81" s="251">
        <v>69.677000000000007</v>
      </c>
      <c r="L81" s="246" t="s">
        <v>856</v>
      </c>
      <c r="M81" s="246" t="s">
        <v>606</v>
      </c>
      <c r="N81" s="246" t="s">
        <v>856</v>
      </c>
      <c r="O81" s="246" t="s">
        <v>851</v>
      </c>
      <c r="P81" s="246">
        <v>1</v>
      </c>
      <c r="Q81" s="246">
        <v>0</v>
      </c>
      <c r="R81" s="254">
        <v>1.35</v>
      </c>
      <c r="S81" s="246" t="str">
        <f t="shared" si="5"/>
        <v xml:space="preserve"> Uncoated</v>
      </c>
      <c r="T81" s="69" t="s">
        <v>312</v>
      </c>
      <c r="U81" s="69">
        <v>1107</v>
      </c>
      <c r="XEH81" s="256">
        <v>1035</v>
      </c>
      <c r="XEI81" s="304" t="s">
        <v>1237</v>
      </c>
      <c r="XEJ81" s="304" t="s">
        <v>1237</v>
      </c>
      <c r="XEK81" s="304">
        <v>10</v>
      </c>
      <c r="XEL81" s="304">
        <v>0</v>
      </c>
      <c r="XEM81" s="304">
        <v>1</v>
      </c>
      <c r="XEN81" s="215">
        <v>44091</v>
      </c>
      <c r="XEO81" s="304" t="s">
        <v>795</v>
      </c>
      <c r="XEP81" s="304" t="s">
        <v>795</v>
      </c>
      <c r="XEQ81" s="304" t="s">
        <v>304</v>
      </c>
      <c r="XER81" s="304" t="s">
        <v>304</v>
      </c>
    </row>
    <row r="82" spans="1:21 16362:16372" ht="15" customHeight="1">
      <c r="A82" s="246">
        <v>288</v>
      </c>
      <c r="B82" s="247" t="s">
        <v>1067</v>
      </c>
      <c r="C82" s="247"/>
      <c r="D82" s="246" t="str">
        <f t="shared" si="4"/>
        <v>Ream</v>
      </c>
      <c r="E82" s="246" t="s">
        <v>1068</v>
      </c>
      <c r="F82" s="246">
        <v>90</v>
      </c>
      <c r="G82" s="248">
        <v>23</v>
      </c>
      <c r="H82" s="248">
        <v>36</v>
      </c>
      <c r="I82" s="249">
        <v>58.42</v>
      </c>
      <c r="J82" s="249">
        <v>91.44</v>
      </c>
      <c r="K82" s="251">
        <v>24.039000000000001</v>
      </c>
      <c r="L82" s="246" t="s">
        <v>1069</v>
      </c>
      <c r="M82" s="246" t="s">
        <v>606</v>
      </c>
      <c r="N82" s="246" t="s">
        <v>856</v>
      </c>
      <c r="O82" s="246" t="s">
        <v>851</v>
      </c>
      <c r="P82" s="246">
        <v>3</v>
      </c>
      <c r="Q82" s="246">
        <v>0</v>
      </c>
      <c r="R82" s="254">
        <v>0.9</v>
      </c>
      <c r="S82" s="246" t="str">
        <f t="shared" si="5"/>
        <v>Coated Gloss</v>
      </c>
      <c r="T82" s="69" t="s">
        <v>310</v>
      </c>
      <c r="U82" s="69">
        <v>1107</v>
      </c>
      <c r="XEH82" s="256">
        <v>1036</v>
      </c>
      <c r="XEI82" t="s">
        <v>1238</v>
      </c>
      <c r="XEJ82" t="s">
        <v>1238</v>
      </c>
      <c r="XEK82">
        <v>10</v>
      </c>
      <c r="XEL82">
        <v>0</v>
      </c>
      <c r="XEM82">
        <v>1</v>
      </c>
      <c r="XEN82" s="215">
        <v>44091</v>
      </c>
      <c r="XEO82">
        <v>1</v>
      </c>
      <c r="XEP82" s="215">
        <v>44116.61959490741</v>
      </c>
      <c r="XEQ82" t="s">
        <v>441</v>
      </c>
      <c r="XER82" t="s">
        <v>304</v>
      </c>
    </row>
    <row r="83" spans="1:21 16362:16372" ht="15" customHeight="1">
      <c r="A83" s="246">
        <v>289</v>
      </c>
      <c r="B83" s="247" t="s">
        <v>1070</v>
      </c>
      <c r="C83" s="247"/>
      <c r="D83" s="246" t="str">
        <f t="shared" si="4"/>
        <v>Ream</v>
      </c>
      <c r="E83" s="246" t="s">
        <v>1068</v>
      </c>
      <c r="F83" s="246">
        <v>100</v>
      </c>
      <c r="G83" s="248">
        <v>23</v>
      </c>
      <c r="H83" s="248">
        <v>36</v>
      </c>
      <c r="I83" s="249">
        <v>58.42</v>
      </c>
      <c r="J83" s="249">
        <v>91.44</v>
      </c>
      <c r="K83" s="251">
        <v>26.71</v>
      </c>
      <c r="L83" s="246" t="s">
        <v>1071</v>
      </c>
      <c r="M83" s="246" t="s">
        <v>606</v>
      </c>
      <c r="N83" s="246" t="s">
        <v>856</v>
      </c>
      <c r="O83" s="246" t="s">
        <v>851</v>
      </c>
      <c r="P83" s="246">
        <v>2</v>
      </c>
      <c r="Q83" s="246">
        <v>0</v>
      </c>
      <c r="R83" s="254">
        <v>0.9</v>
      </c>
      <c r="S83" s="246" t="str">
        <f t="shared" si="5"/>
        <v>Coated Gloss</v>
      </c>
      <c r="T83" s="69" t="s">
        <v>310</v>
      </c>
      <c r="U83" s="69">
        <v>1107</v>
      </c>
      <c r="XEH83" s="256">
        <v>1037</v>
      </c>
      <c r="XEI83" t="s">
        <v>1239</v>
      </c>
      <c r="XEJ83" t="s">
        <v>1239</v>
      </c>
      <c r="XEK83">
        <v>10</v>
      </c>
      <c r="XEL83">
        <v>0</v>
      </c>
      <c r="XEM83">
        <v>1</v>
      </c>
      <c r="XEN83" s="215">
        <v>44091</v>
      </c>
      <c r="XEO83" t="s">
        <v>795</v>
      </c>
      <c r="XEP83" t="s">
        <v>795</v>
      </c>
      <c r="XEQ83" t="s">
        <v>304</v>
      </c>
      <c r="XER83" t="s">
        <v>304</v>
      </c>
    </row>
    <row r="84" spans="1:21 16362:16372" ht="15" customHeight="1">
      <c r="A84" s="246">
        <v>290</v>
      </c>
      <c r="B84" s="247" t="s">
        <v>1072</v>
      </c>
      <c r="C84" s="247"/>
      <c r="D84" s="246" t="str">
        <f t="shared" si="4"/>
        <v>Ream</v>
      </c>
      <c r="E84" s="246" t="s">
        <v>973</v>
      </c>
      <c r="F84" s="246">
        <v>250</v>
      </c>
      <c r="G84" s="248">
        <v>25</v>
      </c>
      <c r="H84" s="248">
        <v>36</v>
      </c>
      <c r="I84" s="249">
        <v>63.5</v>
      </c>
      <c r="J84" s="249">
        <v>91.44</v>
      </c>
      <c r="K84" s="251">
        <v>72.581000000000003</v>
      </c>
      <c r="L84" s="246" t="s">
        <v>1029</v>
      </c>
      <c r="M84" s="246" t="s">
        <v>606</v>
      </c>
      <c r="N84" s="246" t="s">
        <v>856</v>
      </c>
      <c r="O84" s="246" t="s">
        <v>851</v>
      </c>
      <c r="P84" s="246">
        <v>1</v>
      </c>
      <c r="Q84" s="246">
        <v>0</v>
      </c>
      <c r="R84" s="254">
        <v>0.9</v>
      </c>
      <c r="S84" s="246" t="str">
        <f t="shared" si="5"/>
        <v>Coated Gloss</v>
      </c>
      <c r="T84" s="69" t="s">
        <v>310</v>
      </c>
      <c r="U84" s="69">
        <v>1107</v>
      </c>
      <c r="XEH84" s="256">
        <v>1038</v>
      </c>
      <c r="XEI84" t="s">
        <v>1240</v>
      </c>
      <c r="XEJ84" t="s">
        <v>1240</v>
      </c>
      <c r="XEK84">
        <v>10</v>
      </c>
      <c r="XEL84">
        <v>0</v>
      </c>
      <c r="XEM84">
        <v>1</v>
      </c>
      <c r="XEN84" s="215">
        <v>44091</v>
      </c>
      <c r="XEO84" t="s">
        <v>795</v>
      </c>
      <c r="XEP84" t="s">
        <v>795</v>
      </c>
      <c r="XEQ84" t="s">
        <v>304</v>
      </c>
      <c r="XER84" t="s">
        <v>304</v>
      </c>
    </row>
    <row r="85" spans="1:21 16362:16372" ht="15" customHeight="1">
      <c r="A85" s="246">
        <v>291</v>
      </c>
      <c r="B85" s="247" t="s">
        <v>1073</v>
      </c>
      <c r="C85" s="247"/>
      <c r="D85" s="246" t="str">
        <f t="shared" si="4"/>
        <v>Ream</v>
      </c>
      <c r="E85" s="246" t="s">
        <v>973</v>
      </c>
      <c r="F85" s="246">
        <v>170</v>
      </c>
      <c r="G85" s="248">
        <v>30</v>
      </c>
      <c r="H85" s="248">
        <v>40</v>
      </c>
      <c r="I85" s="249">
        <v>76.2</v>
      </c>
      <c r="J85" s="249">
        <v>101.6</v>
      </c>
      <c r="K85" s="251">
        <v>65.805999999999997</v>
      </c>
      <c r="L85" s="246" t="s">
        <v>1039</v>
      </c>
      <c r="M85" s="246" t="s">
        <v>606</v>
      </c>
      <c r="N85" s="246" t="s">
        <v>856</v>
      </c>
      <c r="O85" s="246" t="s">
        <v>851</v>
      </c>
      <c r="P85" s="246">
        <v>1</v>
      </c>
      <c r="Q85" s="246">
        <v>0</v>
      </c>
      <c r="R85" s="254">
        <v>0.9</v>
      </c>
      <c r="S85" s="246" t="str">
        <f t="shared" si="5"/>
        <v>Coated Gloss</v>
      </c>
      <c r="T85" s="69" t="s">
        <v>310</v>
      </c>
      <c r="U85" s="69">
        <v>1107</v>
      </c>
      <c r="XEH85" s="256">
        <v>1039</v>
      </c>
      <c r="XEI85" t="s">
        <v>1241</v>
      </c>
      <c r="XEJ85" t="s">
        <v>1241</v>
      </c>
      <c r="XEK85">
        <v>10</v>
      </c>
      <c r="XEL85">
        <v>0</v>
      </c>
      <c r="XEM85">
        <v>1</v>
      </c>
      <c r="XEN85" s="215">
        <v>44091</v>
      </c>
      <c r="XEO85" t="s">
        <v>795</v>
      </c>
      <c r="XEP85" t="s">
        <v>795</v>
      </c>
      <c r="XEQ85" t="s">
        <v>304</v>
      </c>
      <c r="XER85" t="s">
        <v>304</v>
      </c>
    </row>
    <row r="86" spans="1:21 16362:16372" ht="15" customHeight="1">
      <c r="A86" s="246">
        <v>292</v>
      </c>
      <c r="B86" s="247" t="s">
        <v>1074</v>
      </c>
      <c r="C86" s="247"/>
      <c r="D86" s="246" t="str">
        <f t="shared" si="4"/>
        <v>Ream</v>
      </c>
      <c r="E86" s="246" t="s">
        <v>1075</v>
      </c>
      <c r="F86" s="246">
        <v>105</v>
      </c>
      <c r="G86" s="248">
        <v>22</v>
      </c>
      <c r="H86" s="248">
        <v>32</v>
      </c>
      <c r="I86" s="249">
        <v>55.88</v>
      </c>
      <c r="J86" s="249">
        <v>81.28</v>
      </c>
      <c r="K86" s="251">
        <v>23.844999999999999</v>
      </c>
      <c r="L86" s="246" t="s">
        <v>1039</v>
      </c>
      <c r="M86" s="246" t="s">
        <v>606</v>
      </c>
      <c r="N86" s="246" t="s">
        <v>856</v>
      </c>
      <c r="O86" s="246" t="s">
        <v>851</v>
      </c>
      <c r="P86" s="246">
        <v>3</v>
      </c>
      <c r="Q86" s="246">
        <v>0</v>
      </c>
      <c r="R86" s="254">
        <v>0.9</v>
      </c>
      <c r="S86" s="246" t="str">
        <f t="shared" si="5"/>
        <v>Coated Matt</v>
      </c>
      <c r="T86" s="69" t="s">
        <v>307</v>
      </c>
      <c r="U86" s="69">
        <v>1107</v>
      </c>
      <c r="XEH86" s="256">
        <v>1040</v>
      </c>
      <c r="XEI86" t="s">
        <v>1242</v>
      </c>
      <c r="XEJ86" t="s">
        <v>1242</v>
      </c>
      <c r="XEK86">
        <v>10</v>
      </c>
      <c r="XEL86">
        <v>0</v>
      </c>
      <c r="XEM86">
        <v>1</v>
      </c>
      <c r="XEN86" s="215">
        <v>44091</v>
      </c>
      <c r="XEO86" t="s">
        <v>795</v>
      </c>
      <c r="XEP86" t="s">
        <v>795</v>
      </c>
      <c r="XEQ86" t="s">
        <v>304</v>
      </c>
      <c r="XER86" t="s">
        <v>304</v>
      </c>
    </row>
    <row r="87" spans="1:21 16362:16372" ht="15" customHeight="1">
      <c r="A87" s="246">
        <v>293</v>
      </c>
      <c r="B87" s="247" t="s">
        <v>1076</v>
      </c>
      <c r="C87" s="247"/>
      <c r="D87" s="246" t="str">
        <f t="shared" si="4"/>
        <v>Ream</v>
      </c>
      <c r="E87" s="246" t="s">
        <v>1075</v>
      </c>
      <c r="F87" s="246">
        <v>105</v>
      </c>
      <c r="G87" s="248">
        <v>25</v>
      </c>
      <c r="H87" s="248">
        <v>40</v>
      </c>
      <c r="I87" s="249">
        <v>63.5</v>
      </c>
      <c r="J87" s="249">
        <v>101.6</v>
      </c>
      <c r="K87" s="251">
        <v>33.871000000000002</v>
      </c>
      <c r="L87" s="246" t="s">
        <v>1039</v>
      </c>
      <c r="M87" s="246" t="s">
        <v>606</v>
      </c>
      <c r="N87" s="246" t="s">
        <v>856</v>
      </c>
      <c r="O87" s="246" t="s">
        <v>851</v>
      </c>
      <c r="P87" s="246">
        <v>2</v>
      </c>
      <c r="Q87" s="246">
        <v>0</v>
      </c>
      <c r="R87" s="254">
        <v>0.95</v>
      </c>
      <c r="S87" s="246" t="str">
        <f t="shared" si="5"/>
        <v>Coated Matt</v>
      </c>
      <c r="T87" s="69" t="s">
        <v>307</v>
      </c>
      <c r="U87" s="69">
        <v>1107</v>
      </c>
      <c r="XEH87" s="256">
        <v>1041</v>
      </c>
      <c r="XEI87" t="s">
        <v>1243</v>
      </c>
      <c r="XEJ87" t="s">
        <v>1243</v>
      </c>
      <c r="XEK87">
        <v>10</v>
      </c>
      <c r="XEL87">
        <v>0</v>
      </c>
      <c r="XEM87">
        <v>1</v>
      </c>
      <c r="XEN87" s="215">
        <v>44091</v>
      </c>
      <c r="XEO87" t="s">
        <v>795</v>
      </c>
      <c r="XEP87" t="s">
        <v>795</v>
      </c>
      <c r="XEQ87" t="s">
        <v>304</v>
      </c>
      <c r="XER87" t="s">
        <v>304</v>
      </c>
    </row>
    <row r="88" spans="1:21 16362:16372" ht="15" customHeight="1">
      <c r="A88" s="246">
        <v>294</v>
      </c>
      <c r="B88" s="247" t="s">
        <v>1077</v>
      </c>
      <c r="C88" s="247"/>
      <c r="D88" s="246" t="str">
        <f t="shared" si="4"/>
        <v>Ream</v>
      </c>
      <c r="E88" s="246" t="s">
        <v>961</v>
      </c>
      <c r="F88" s="246">
        <v>120</v>
      </c>
      <c r="G88" s="248">
        <v>20</v>
      </c>
      <c r="H88" s="248">
        <v>31</v>
      </c>
      <c r="I88" s="249">
        <v>50.8</v>
      </c>
      <c r="J88" s="249">
        <v>78.739999999999995</v>
      </c>
      <c r="K88" s="251">
        <v>24</v>
      </c>
      <c r="L88" s="246" t="s">
        <v>1039</v>
      </c>
      <c r="M88" s="246" t="s">
        <v>606</v>
      </c>
      <c r="N88" s="246" t="s">
        <v>856</v>
      </c>
      <c r="O88" s="246" t="s">
        <v>851</v>
      </c>
      <c r="P88" s="246">
        <v>3</v>
      </c>
      <c r="Q88" s="246">
        <v>0</v>
      </c>
      <c r="R88" s="254">
        <v>1.35</v>
      </c>
      <c r="S88" s="246" t="str">
        <f t="shared" si="5"/>
        <v>Coated Gloss</v>
      </c>
      <c r="T88" s="69" t="s">
        <v>310</v>
      </c>
      <c r="U88" s="69">
        <v>1107</v>
      </c>
      <c r="XEH88" s="256">
        <v>1042</v>
      </c>
      <c r="XEI88" t="s">
        <v>1244</v>
      </c>
      <c r="XEJ88" t="s">
        <v>1244</v>
      </c>
      <c r="XEK88">
        <v>10</v>
      </c>
      <c r="XEL88">
        <v>0</v>
      </c>
      <c r="XEM88">
        <v>1</v>
      </c>
      <c r="XEN88" s="215">
        <v>44091</v>
      </c>
      <c r="XEO88" t="s">
        <v>795</v>
      </c>
      <c r="XEP88" t="s">
        <v>795</v>
      </c>
      <c r="XEQ88" t="s">
        <v>304</v>
      </c>
      <c r="XER88" t="s">
        <v>304</v>
      </c>
    </row>
    <row r="89" spans="1:21 16362:16372" hidden="1">
      <c r="A89" s="246">
        <v>295</v>
      </c>
      <c r="B89" s="247" t="s">
        <v>1078</v>
      </c>
      <c r="C89" s="247"/>
      <c r="D89" s="246" t="str">
        <f t="shared" si="4"/>
        <v>Ream</v>
      </c>
      <c r="E89" s="246" t="s">
        <v>973</v>
      </c>
      <c r="F89" s="246">
        <v>250</v>
      </c>
      <c r="G89" s="248">
        <v>23</v>
      </c>
      <c r="H89" s="248">
        <v>36</v>
      </c>
      <c r="I89" s="249">
        <v>58.42</v>
      </c>
      <c r="J89" s="249">
        <v>91.44</v>
      </c>
      <c r="K89" s="251">
        <v>66.774000000000001</v>
      </c>
      <c r="L89" s="246" t="s">
        <v>1029</v>
      </c>
      <c r="M89" s="246" t="s">
        <v>606</v>
      </c>
      <c r="N89" s="246" t="s">
        <v>856</v>
      </c>
      <c r="O89" s="246" t="s">
        <v>851</v>
      </c>
      <c r="P89" s="246">
        <v>1</v>
      </c>
      <c r="Q89" s="246">
        <v>0</v>
      </c>
      <c r="R89" s="254">
        <v>0.9</v>
      </c>
      <c r="S89" s="246" t="str">
        <f t="shared" si="5"/>
        <v>Coated Gloss</v>
      </c>
      <c r="T89" s="69" t="s">
        <v>310</v>
      </c>
      <c r="U89" s="69">
        <v>1107</v>
      </c>
      <c r="XEH89" s="256">
        <v>1044</v>
      </c>
      <c r="XEI89" t="s">
        <v>1245</v>
      </c>
      <c r="XEJ89" t="s">
        <v>1245</v>
      </c>
      <c r="XEK89">
        <v>11</v>
      </c>
      <c r="XEL89">
        <v>0</v>
      </c>
      <c r="XEM89">
        <v>1</v>
      </c>
      <c r="XEN89" s="215">
        <v>44091</v>
      </c>
      <c r="XEO89" t="s">
        <v>795</v>
      </c>
      <c r="XEP89" t="s">
        <v>795</v>
      </c>
      <c r="XEQ89" t="s">
        <v>304</v>
      </c>
      <c r="XER89" t="s">
        <v>304</v>
      </c>
    </row>
    <row r="90" spans="1:21 16362:16372" hidden="1">
      <c r="A90" s="246">
        <v>296</v>
      </c>
      <c r="B90" s="247" t="s">
        <v>1079</v>
      </c>
      <c r="C90" s="247"/>
      <c r="D90" s="246" t="str">
        <f t="shared" si="4"/>
        <v>Ream</v>
      </c>
      <c r="E90" s="246" t="s">
        <v>1080</v>
      </c>
      <c r="F90" s="246">
        <v>100</v>
      </c>
      <c r="G90" s="248">
        <v>25</v>
      </c>
      <c r="H90" s="248">
        <v>36</v>
      </c>
      <c r="I90" s="249">
        <v>63.5</v>
      </c>
      <c r="J90" s="249">
        <v>91.44</v>
      </c>
      <c r="K90" s="251">
        <v>29.032</v>
      </c>
      <c r="L90" s="246" t="s">
        <v>856</v>
      </c>
      <c r="M90" s="246" t="s">
        <v>606</v>
      </c>
      <c r="N90" s="246" t="s">
        <v>856</v>
      </c>
      <c r="O90" s="246" t="s">
        <v>851</v>
      </c>
      <c r="P90" s="246">
        <v>2</v>
      </c>
      <c r="Q90" s="246">
        <v>0</v>
      </c>
      <c r="R90" s="254">
        <v>1.35</v>
      </c>
      <c r="S90" s="246" t="str">
        <f t="shared" si="5"/>
        <v xml:space="preserve"> Uncoated</v>
      </c>
      <c r="T90" s="69" t="s">
        <v>312</v>
      </c>
      <c r="U90" s="69">
        <v>1107</v>
      </c>
      <c r="XEH90" s="256">
        <v>1045</v>
      </c>
      <c r="XEI90" t="s">
        <v>1246</v>
      </c>
      <c r="XEJ90" t="s">
        <v>1246</v>
      </c>
      <c r="XEK90">
        <v>11</v>
      </c>
      <c r="XEL90">
        <v>0</v>
      </c>
      <c r="XEM90">
        <v>1</v>
      </c>
      <c r="XEN90" s="215">
        <v>44091</v>
      </c>
      <c r="XEO90" t="s">
        <v>795</v>
      </c>
      <c r="XEP90" t="s">
        <v>795</v>
      </c>
      <c r="XEQ90" t="s">
        <v>304</v>
      </c>
      <c r="XER90" t="s">
        <v>304</v>
      </c>
    </row>
    <row r="91" spans="1:21 16362:16372" hidden="1">
      <c r="A91" s="246">
        <v>297</v>
      </c>
      <c r="B91" s="247" t="s">
        <v>1081</v>
      </c>
      <c r="C91" s="247"/>
      <c r="D91" s="246" t="str">
        <f t="shared" si="4"/>
        <v>Ream</v>
      </c>
      <c r="E91" s="246" t="s">
        <v>1082</v>
      </c>
      <c r="F91" s="246">
        <v>60</v>
      </c>
      <c r="G91" s="248">
        <v>22</v>
      </c>
      <c r="H91" s="248">
        <v>32</v>
      </c>
      <c r="I91" s="249">
        <v>55.88</v>
      </c>
      <c r="J91" s="249">
        <v>81.28</v>
      </c>
      <c r="K91" s="251">
        <v>13.625999999999999</v>
      </c>
      <c r="L91" s="246" t="s">
        <v>982</v>
      </c>
      <c r="M91" s="246" t="s">
        <v>606</v>
      </c>
      <c r="N91" s="246" t="s">
        <v>856</v>
      </c>
      <c r="O91" s="246" t="s">
        <v>851</v>
      </c>
      <c r="P91" s="246">
        <v>4</v>
      </c>
      <c r="Q91" s="246">
        <v>0</v>
      </c>
      <c r="R91" s="254">
        <v>1.35</v>
      </c>
      <c r="S91" s="246" t="str">
        <f t="shared" si="5"/>
        <v xml:space="preserve"> Uncoated</v>
      </c>
      <c r="T91" s="69" t="s">
        <v>312</v>
      </c>
      <c r="U91" s="69">
        <v>1107</v>
      </c>
      <c r="XEH91" s="256">
        <v>1046</v>
      </c>
      <c r="XEI91" t="s">
        <v>1247</v>
      </c>
      <c r="XEJ91" t="s">
        <v>1247</v>
      </c>
      <c r="XEK91">
        <v>11</v>
      </c>
      <c r="XEL91">
        <v>0</v>
      </c>
      <c r="XEM91">
        <v>1</v>
      </c>
      <c r="XEN91" s="215">
        <v>44091</v>
      </c>
      <c r="XEO91" t="s">
        <v>795</v>
      </c>
      <c r="XEP91" t="s">
        <v>795</v>
      </c>
      <c r="XEQ91" t="s">
        <v>304</v>
      </c>
      <c r="XER91" t="s">
        <v>304</v>
      </c>
    </row>
    <row r="92" spans="1:21 16362:16372" hidden="1">
      <c r="A92" s="246">
        <v>298</v>
      </c>
      <c r="B92" s="247" t="s">
        <v>1083</v>
      </c>
      <c r="C92" s="247"/>
      <c r="D92" s="246" t="str">
        <f t="shared" si="4"/>
        <v>Ream</v>
      </c>
      <c r="E92" s="246" t="s">
        <v>973</v>
      </c>
      <c r="F92" s="246">
        <v>90</v>
      </c>
      <c r="G92" s="248">
        <v>25</v>
      </c>
      <c r="H92" s="248">
        <v>36</v>
      </c>
      <c r="I92" s="249">
        <v>63.5</v>
      </c>
      <c r="J92" s="249">
        <v>91.44</v>
      </c>
      <c r="K92" s="251">
        <v>26.129000000000001</v>
      </c>
      <c r="L92" s="246" t="s">
        <v>1084</v>
      </c>
      <c r="M92" s="246" t="s">
        <v>606</v>
      </c>
      <c r="N92" s="246" t="s">
        <v>856</v>
      </c>
      <c r="O92" s="246" t="s">
        <v>851</v>
      </c>
      <c r="P92" s="246">
        <v>2</v>
      </c>
      <c r="Q92" s="246">
        <v>0</v>
      </c>
      <c r="R92" s="254">
        <v>0.9</v>
      </c>
      <c r="S92" s="246" t="str">
        <f t="shared" si="5"/>
        <v>Coated Gloss</v>
      </c>
      <c r="T92" s="69" t="s">
        <v>310</v>
      </c>
      <c r="U92" s="69">
        <v>1107</v>
      </c>
      <c r="XEH92" s="256">
        <v>1047</v>
      </c>
      <c r="XEI92" t="s">
        <v>1248</v>
      </c>
      <c r="XEJ92" t="s">
        <v>1248</v>
      </c>
      <c r="XEK92">
        <v>11</v>
      </c>
      <c r="XEL92">
        <v>0</v>
      </c>
      <c r="XEM92">
        <v>1</v>
      </c>
      <c r="XEN92" s="215">
        <v>44091</v>
      </c>
      <c r="XEO92" t="s">
        <v>795</v>
      </c>
      <c r="XEP92" t="s">
        <v>795</v>
      </c>
      <c r="XEQ92" t="s">
        <v>304</v>
      </c>
      <c r="XER92" t="s">
        <v>304</v>
      </c>
    </row>
    <row r="93" spans="1:21 16362:16372" hidden="1">
      <c r="A93" s="246">
        <v>299</v>
      </c>
      <c r="B93" s="247" t="s">
        <v>1085</v>
      </c>
      <c r="C93" s="247"/>
      <c r="D93" s="246" t="str">
        <f t="shared" si="4"/>
        <v>Ream</v>
      </c>
      <c r="E93" s="246" t="s">
        <v>962</v>
      </c>
      <c r="F93" s="246">
        <v>300</v>
      </c>
      <c r="G93" s="248">
        <v>25</v>
      </c>
      <c r="H93" s="248">
        <v>36</v>
      </c>
      <c r="I93" s="249">
        <v>63.5</v>
      </c>
      <c r="J93" s="249">
        <v>91.44</v>
      </c>
      <c r="K93" s="251">
        <v>87.096999999999994</v>
      </c>
      <c r="L93" s="246" t="s">
        <v>859</v>
      </c>
      <c r="M93" s="246" t="s">
        <v>606</v>
      </c>
      <c r="N93" s="246" t="s">
        <v>856</v>
      </c>
      <c r="O93" s="246" t="s">
        <v>851</v>
      </c>
      <c r="P93" s="246">
        <v>1</v>
      </c>
      <c r="Q93" s="246">
        <v>0</v>
      </c>
      <c r="R93" s="254">
        <v>0.9</v>
      </c>
      <c r="S93" s="246" t="str">
        <f t="shared" si="5"/>
        <v>Coated Gloss</v>
      </c>
      <c r="T93" s="69" t="s">
        <v>310</v>
      </c>
      <c r="U93" s="69">
        <v>1107</v>
      </c>
      <c r="XEH93" s="256">
        <v>1048</v>
      </c>
      <c r="XEI93" t="s">
        <v>1249</v>
      </c>
      <c r="XEJ93" t="s">
        <v>1249</v>
      </c>
      <c r="XEK93">
        <v>11</v>
      </c>
      <c r="XEL93">
        <v>0</v>
      </c>
      <c r="XEM93">
        <v>1</v>
      </c>
      <c r="XEN93" s="215">
        <v>44091</v>
      </c>
      <c r="XEO93" t="s">
        <v>795</v>
      </c>
      <c r="XEP93" t="s">
        <v>795</v>
      </c>
      <c r="XEQ93" t="s">
        <v>304</v>
      </c>
      <c r="XER93" t="s">
        <v>304</v>
      </c>
    </row>
    <row r="94" spans="1:21 16362:16372" hidden="1">
      <c r="A94" s="246">
        <v>300</v>
      </c>
      <c r="B94" s="247" t="s">
        <v>1086</v>
      </c>
      <c r="C94" s="247"/>
      <c r="D94" s="246" t="str">
        <f t="shared" si="4"/>
        <v>Ream</v>
      </c>
      <c r="E94" s="246" t="s">
        <v>1087</v>
      </c>
      <c r="F94" s="246">
        <v>64</v>
      </c>
      <c r="G94" s="248">
        <v>20</v>
      </c>
      <c r="H94" s="248">
        <v>26</v>
      </c>
      <c r="I94" s="249">
        <v>50.8</v>
      </c>
      <c r="J94" s="249">
        <v>66.040000000000006</v>
      </c>
      <c r="K94" s="251">
        <v>10.734999999999999</v>
      </c>
      <c r="L94" s="246" t="s">
        <v>1088</v>
      </c>
      <c r="M94" s="246" t="s">
        <v>606</v>
      </c>
      <c r="N94" s="246" t="s">
        <v>856</v>
      </c>
      <c r="O94" s="246" t="s">
        <v>851</v>
      </c>
      <c r="P94" s="246">
        <v>5</v>
      </c>
      <c r="Q94" s="246">
        <v>0</v>
      </c>
      <c r="R94" s="254">
        <v>1.35</v>
      </c>
      <c r="S94" s="246" t="str">
        <f t="shared" si="5"/>
        <v xml:space="preserve"> Uncoated</v>
      </c>
      <c r="T94" s="69" t="s">
        <v>312</v>
      </c>
      <c r="U94" s="69">
        <v>1107</v>
      </c>
      <c r="XEH94" s="256">
        <v>1049</v>
      </c>
      <c r="XEI94" t="s">
        <v>1250</v>
      </c>
      <c r="XEJ94" t="s">
        <v>1250</v>
      </c>
      <c r="XEK94">
        <v>11</v>
      </c>
      <c r="XEL94">
        <v>0</v>
      </c>
      <c r="XEM94">
        <v>1</v>
      </c>
      <c r="XEN94" s="215">
        <v>44091</v>
      </c>
      <c r="XEO94" t="s">
        <v>795</v>
      </c>
      <c r="XEP94" t="s">
        <v>795</v>
      </c>
      <c r="XEQ94" t="s">
        <v>304</v>
      </c>
      <c r="XER94" t="s">
        <v>304</v>
      </c>
    </row>
    <row r="95" spans="1:21 16362:16372" hidden="1">
      <c r="A95" s="246">
        <v>301</v>
      </c>
      <c r="B95" s="247" t="s">
        <v>1089</v>
      </c>
      <c r="C95" s="247"/>
      <c r="D95" s="246" t="str">
        <f t="shared" si="4"/>
        <v>Ream</v>
      </c>
      <c r="E95" s="246" t="s">
        <v>1090</v>
      </c>
      <c r="F95" s="246">
        <v>105</v>
      </c>
      <c r="G95" s="248">
        <v>25</v>
      </c>
      <c r="H95" s="248">
        <v>36</v>
      </c>
      <c r="I95" s="249">
        <v>63.5</v>
      </c>
      <c r="J95" s="249">
        <v>91.44</v>
      </c>
      <c r="K95" s="251">
        <v>30.484000000000002</v>
      </c>
      <c r="L95" s="246" t="s">
        <v>1091</v>
      </c>
      <c r="M95" s="246" t="s">
        <v>606</v>
      </c>
      <c r="N95" s="246" t="s">
        <v>856</v>
      </c>
      <c r="O95" s="246" t="s">
        <v>851</v>
      </c>
      <c r="P95" s="246">
        <v>2</v>
      </c>
      <c r="Q95" s="246">
        <v>0</v>
      </c>
      <c r="R95" s="254">
        <v>1.35</v>
      </c>
      <c r="S95" s="246" t="str">
        <f t="shared" si="5"/>
        <v xml:space="preserve"> Uncoated</v>
      </c>
      <c r="T95" s="69" t="s">
        <v>312</v>
      </c>
      <c r="U95" s="69">
        <v>1107</v>
      </c>
      <c r="XEH95" s="256">
        <v>1050</v>
      </c>
      <c r="XEI95" t="s">
        <v>1251</v>
      </c>
      <c r="XEJ95" t="s">
        <v>1251</v>
      </c>
      <c r="XEK95">
        <v>11</v>
      </c>
      <c r="XEL95">
        <v>0</v>
      </c>
      <c r="XEM95">
        <v>1</v>
      </c>
      <c r="XEN95" s="215">
        <v>44091</v>
      </c>
      <c r="XEO95" t="s">
        <v>795</v>
      </c>
      <c r="XEP95" t="s">
        <v>795</v>
      </c>
      <c r="XEQ95" t="s">
        <v>304</v>
      </c>
      <c r="XER95" t="s">
        <v>304</v>
      </c>
    </row>
    <row r="96" spans="1:21 16362:16372" hidden="1">
      <c r="A96" s="246">
        <v>302</v>
      </c>
      <c r="B96" s="247" t="s">
        <v>1092</v>
      </c>
      <c r="C96" s="247"/>
      <c r="D96" s="246" t="str">
        <f t="shared" si="4"/>
        <v>Ream</v>
      </c>
      <c r="E96" s="246" t="s">
        <v>1093</v>
      </c>
      <c r="F96" s="246">
        <v>100</v>
      </c>
      <c r="G96" s="248">
        <v>25</v>
      </c>
      <c r="H96" s="248">
        <v>36</v>
      </c>
      <c r="I96" s="249">
        <v>63.5</v>
      </c>
      <c r="J96" s="249">
        <v>91.44</v>
      </c>
      <c r="K96" s="251">
        <v>29.032</v>
      </c>
      <c r="L96" s="246" t="s">
        <v>1091</v>
      </c>
      <c r="M96" s="246" t="s">
        <v>606</v>
      </c>
      <c r="N96" s="246" t="s">
        <v>856</v>
      </c>
      <c r="O96" s="246" t="s">
        <v>851</v>
      </c>
      <c r="P96" s="246">
        <v>2</v>
      </c>
      <c r="Q96" s="246">
        <v>0</v>
      </c>
      <c r="R96" s="254">
        <v>1.35</v>
      </c>
      <c r="S96" s="246" t="str">
        <f t="shared" si="5"/>
        <v xml:space="preserve"> Uncoated</v>
      </c>
      <c r="T96" s="69" t="s">
        <v>312</v>
      </c>
      <c r="U96" s="69">
        <v>1107</v>
      </c>
      <c r="XEH96" s="256">
        <v>1051</v>
      </c>
      <c r="XEI96" t="s">
        <v>1252</v>
      </c>
      <c r="XEJ96" t="s">
        <v>1252</v>
      </c>
      <c r="XEK96">
        <v>11</v>
      </c>
      <c r="XEL96">
        <v>0</v>
      </c>
      <c r="XEM96">
        <v>1</v>
      </c>
      <c r="XEN96" s="215">
        <v>44091</v>
      </c>
      <c r="XEO96" t="s">
        <v>795</v>
      </c>
      <c r="XEP96" t="s">
        <v>795</v>
      </c>
      <c r="XEQ96" t="s">
        <v>304</v>
      </c>
      <c r="XER96" t="s">
        <v>304</v>
      </c>
    </row>
    <row r="97" spans="1:21 16362:16372" hidden="1">
      <c r="A97" s="246">
        <v>303</v>
      </c>
      <c r="B97" s="247" t="s">
        <v>1094</v>
      </c>
      <c r="C97" s="247"/>
      <c r="D97" s="246" t="str">
        <f t="shared" si="4"/>
        <v>Ream</v>
      </c>
      <c r="E97" s="246" t="s">
        <v>1095</v>
      </c>
      <c r="F97" s="246">
        <v>300</v>
      </c>
      <c r="G97" s="248">
        <v>25</v>
      </c>
      <c r="H97" s="248">
        <v>36</v>
      </c>
      <c r="I97" s="249">
        <v>63.5</v>
      </c>
      <c r="J97" s="249">
        <v>91.44</v>
      </c>
      <c r="K97" s="251">
        <v>87.096999999999994</v>
      </c>
      <c r="L97" s="246" t="s">
        <v>1091</v>
      </c>
      <c r="M97" s="246" t="s">
        <v>606</v>
      </c>
      <c r="N97" s="246" t="s">
        <v>856</v>
      </c>
      <c r="O97" s="246" t="s">
        <v>851</v>
      </c>
      <c r="P97" s="246">
        <v>1</v>
      </c>
      <c r="Q97" s="246">
        <v>0</v>
      </c>
      <c r="R97" s="254">
        <v>1.35</v>
      </c>
      <c r="S97" s="246" t="str">
        <f t="shared" si="5"/>
        <v xml:space="preserve"> Uncoated</v>
      </c>
      <c r="T97" s="69" t="s">
        <v>312</v>
      </c>
      <c r="U97" s="69">
        <v>1107</v>
      </c>
      <c r="XEH97" s="256">
        <v>1052</v>
      </c>
      <c r="XEI97" t="s">
        <v>1253</v>
      </c>
      <c r="XEJ97" t="s">
        <v>1253</v>
      </c>
      <c r="XEK97">
        <v>11</v>
      </c>
      <c r="XEL97">
        <v>0</v>
      </c>
      <c r="XEM97">
        <v>1</v>
      </c>
      <c r="XEN97" s="215">
        <v>44091</v>
      </c>
      <c r="XEO97" t="s">
        <v>795</v>
      </c>
      <c r="XEP97" t="s">
        <v>795</v>
      </c>
      <c r="XEQ97" t="s">
        <v>304</v>
      </c>
      <c r="XER97" t="s">
        <v>304</v>
      </c>
    </row>
    <row r="98" spans="1:21 16362:16372" hidden="1">
      <c r="A98" s="246">
        <v>304</v>
      </c>
      <c r="B98" s="247" t="s">
        <v>1096</v>
      </c>
      <c r="C98" s="247"/>
      <c r="D98" s="246" t="str">
        <f t="shared" ref="D98:D129" si="6">VLOOKUP(U98,$XEH$1:$XER$1999,2,FALSE)</f>
        <v>Ream</v>
      </c>
      <c r="E98" s="246" t="s">
        <v>1097</v>
      </c>
      <c r="F98" s="246">
        <v>300</v>
      </c>
      <c r="G98" s="248">
        <v>25</v>
      </c>
      <c r="H98" s="248">
        <v>36</v>
      </c>
      <c r="I98" s="249">
        <v>63.5</v>
      </c>
      <c r="J98" s="249">
        <v>91.44</v>
      </c>
      <c r="K98" s="251">
        <v>87.096999999999994</v>
      </c>
      <c r="L98" s="246" t="s">
        <v>1098</v>
      </c>
      <c r="M98" s="246" t="s">
        <v>606</v>
      </c>
      <c r="N98" s="246" t="s">
        <v>856</v>
      </c>
      <c r="O98" s="246" t="s">
        <v>851</v>
      </c>
      <c r="P98" s="246">
        <v>1</v>
      </c>
      <c r="Q98" s="246">
        <v>0</v>
      </c>
      <c r="R98" s="254">
        <v>1.35</v>
      </c>
      <c r="S98" s="246" t="str">
        <f t="shared" ref="S98:S129" si="7">VLOOKUP(T98,$XEH$1:$XER$395,2,FALSE)</f>
        <v xml:space="preserve"> Uncoated</v>
      </c>
      <c r="T98" s="69" t="s">
        <v>312</v>
      </c>
      <c r="U98" s="69">
        <v>1107</v>
      </c>
      <c r="XEH98" s="256">
        <v>1053</v>
      </c>
      <c r="XEI98" t="s">
        <v>1254</v>
      </c>
      <c r="XEJ98" t="s">
        <v>1254</v>
      </c>
      <c r="XEK98">
        <v>11</v>
      </c>
      <c r="XEL98">
        <v>0</v>
      </c>
      <c r="XEM98">
        <v>1</v>
      </c>
      <c r="XEN98" s="215">
        <v>44091</v>
      </c>
      <c r="XEO98" t="s">
        <v>795</v>
      </c>
      <c r="XEP98" t="s">
        <v>795</v>
      </c>
      <c r="XEQ98" t="s">
        <v>304</v>
      </c>
      <c r="XER98" t="s">
        <v>304</v>
      </c>
    </row>
    <row r="99" spans="1:21 16362:16372" hidden="1">
      <c r="A99" s="246">
        <v>305</v>
      </c>
      <c r="B99" s="247" t="s">
        <v>1099</v>
      </c>
      <c r="C99" s="247"/>
      <c r="D99" s="246" t="str">
        <f t="shared" si="6"/>
        <v>Ream</v>
      </c>
      <c r="E99" s="246" t="s">
        <v>1100</v>
      </c>
      <c r="F99" s="246">
        <v>210</v>
      </c>
      <c r="G99" s="248">
        <v>22</v>
      </c>
      <c r="H99" s="248">
        <v>28</v>
      </c>
      <c r="I99" s="249">
        <v>55.88</v>
      </c>
      <c r="J99" s="249">
        <v>71.12</v>
      </c>
      <c r="K99" s="251">
        <v>41.728999999999999</v>
      </c>
      <c r="L99" s="246" t="s">
        <v>1101</v>
      </c>
      <c r="M99" s="246" t="s">
        <v>606</v>
      </c>
      <c r="N99" s="246" t="s">
        <v>856</v>
      </c>
      <c r="O99" s="246" t="s">
        <v>851</v>
      </c>
      <c r="P99" s="246">
        <v>2</v>
      </c>
      <c r="Q99" s="246">
        <v>0</v>
      </c>
      <c r="R99" s="254">
        <v>1.35</v>
      </c>
      <c r="S99" s="246" t="str">
        <f t="shared" si="7"/>
        <v xml:space="preserve"> Uncoated</v>
      </c>
      <c r="T99" s="69" t="s">
        <v>312</v>
      </c>
      <c r="U99" s="69">
        <v>1107</v>
      </c>
      <c r="XEH99" s="256">
        <v>1054</v>
      </c>
      <c r="XEI99" t="s">
        <v>1255</v>
      </c>
      <c r="XEJ99" t="s">
        <v>1255</v>
      </c>
      <c r="XEK99">
        <v>11</v>
      </c>
      <c r="XEL99">
        <v>0</v>
      </c>
      <c r="XEM99">
        <v>1</v>
      </c>
      <c r="XEN99" s="215">
        <v>44091</v>
      </c>
      <c r="XEO99" t="s">
        <v>795</v>
      </c>
      <c r="XEP99" t="s">
        <v>795</v>
      </c>
      <c r="XEQ99" t="s">
        <v>304</v>
      </c>
      <c r="XER99" t="s">
        <v>304</v>
      </c>
    </row>
    <row r="100" spans="1:21 16362:16372" hidden="1">
      <c r="A100" s="246">
        <v>306</v>
      </c>
      <c r="B100" s="247" t="s">
        <v>1102</v>
      </c>
      <c r="C100" s="247"/>
      <c r="D100" s="246" t="str">
        <f t="shared" si="6"/>
        <v>Ream</v>
      </c>
      <c r="E100" s="246" t="s">
        <v>1103</v>
      </c>
      <c r="F100" s="246">
        <v>110</v>
      </c>
      <c r="G100" s="248">
        <v>23</v>
      </c>
      <c r="H100" s="248">
        <v>36</v>
      </c>
      <c r="I100" s="249">
        <v>58.42</v>
      </c>
      <c r="J100" s="249">
        <v>91.44</v>
      </c>
      <c r="K100" s="251">
        <v>29.381</v>
      </c>
      <c r="L100" s="246" t="s">
        <v>1104</v>
      </c>
      <c r="M100" s="246" t="s">
        <v>606</v>
      </c>
      <c r="N100" s="246" t="s">
        <v>856</v>
      </c>
      <c r="O100" s="246" t="s">
        <v>851</v>
      </c>
      <c r="P100" s="246">
        <v>2</v>
      </c>
      <c r="Q100" s="246">
        <v>0</v>
      </c>
      <c r="R100" s="254">
        <v>0.9</v>
      </c>
      <c r="S100" s="246" t="str">
        <f t="shared" si="7"/>
        <v>Coated Gloss</v>
      </c>
      <c r="T100" s="69" t="s">
        <v>310</v>
      </c>
      <c r="U100" s="69">
        <v>1107</v>
      </c>
      <c r="XEH100" s="256">
        <v>1055</v>
      </c>
      <c r="XEI100" t="s">
        <v>1256</v>
      </c>
      <c r="XEJ100" t="s">
        <v>1256</v>
      </c>
      <c r="XEK100">
        <v>11</v>
      </c>
      <c r="XEL100">
        <v>0</v>
      </c>
      <c r="XEM100">
        <v>1</v>
      </c>
      <c r="XEN100" s="215">
        <v>44091</v>
      </c>
      <c r="XEO100" t="s">
        <v>795</v>
      </c>
      <c r="XEP100" t="s">
        <v>795</v>
      </c>
      <c r="XEQ100" t="s">
        <v>304</v>
      </c>
      <c r="XER100" t="s">
        <v>304</v>
      </c>
    </row>
    <row r="101" spans="1:21 16362:16372" hidden="1">
      <c r="A101" s="246">
        <v>307</v>
      </c>
      <c r="B101" s="247" t="s">
        <v>1105</v>
      </c>
      <c r="C101" s="247"/>
      <c r="D101" s="246" t="str">
        <f t="shared" si="6"/>
        <v>Ream</v>
      </c>
      <c r="E101" s="246" t="s">
        <v>1106</v>
      </c>
      <c r="F101" s="246">
        <v>100</v>
      </c>
      <c r="G101" s="248">
        <v>25</v>
      </c>
      <c r="H101" s="248">
        <v>36</v>
      </c>
      <c r="I101" s="249">
        <v>63.5</v>
      </c>
      <c r="J101" s="249">
        <v>91.44</v>
      </c>
      <c r="K101" s="251">
        <v>29.032</v>
      </c>
      <c r="L101" s="246" t="s">
        <v>1104</v>
      </c>
      <c r="M101" s="246" t="s">
        <v>606</v>
      </c>
      <c r="N101" s="246" t="s">
        <v>856</v>
      </c>
      <c r="O101" s="246" t="s">
        <v>851</v>
      </c>
      <c r="P101" s="246">
        <v>2</v>
      </c>
      <c r="Q101" s="246">
        <v>0</v>
      </c>
      <c r="R101" s="254">
        <v>0.95</v>
      </c>
      <c r="S101" s="246" t="str">
        <f t="shared" si="7"/>
        <v>Coated Matt</v>
      </c>
      <c r="T101" s="69" t="s">
        <v>307</v>
      </c>
      <c r="U101" s="69">
        <v>1107</v>
      </c>
      <c r="XEH101" s="256">
        <v>1056</v>
      </c>
      <c r="XEI101" t="s">
        <v>1257</v>
      </c>
      <c r="XEJ101" t="s">
        <v>1257</v>
      </c>
      <c r="XEK101">
        <v>11</v>
      </c>
      <c r="XEL101">
        <v>0</v>
      </c>
      <c r="XEM101">
        <v>1</v>
      </c>
      <c r="XEN101" s="215">
        <v>44091</v>
      </c>
      <c r="XEO101" t="s">
        <v>795</v>
      </c>
      <c r="XEP101" t="s">
        <v>795</v>
      </c>
      <c r="XEQ101" t="s">
        <v>304</v>
      </c>
      <c r="XER101" t="s">
        <v>304</v>
      </c>
    </row>
    <row r="102" spans="1:21 16362:16372" hidden="1">
      <c r="A102" s="246">
        <v>308</v>
      </c>
      <c r="B102" s="247" t="s">
        <v>1107</v>
      </c>
      <c r="C102" s="247"/>
      <c r="D102" s="246" t="str">
        <f t="shared" si="6"/>
        <v>Ream</v>
      </c>
      <c r="E102" s="246" t="s">
        <v>1103</v>
      </c>
      <c r="F102" s="246">
        <v>170</v>
      </c>
      <c r="G102" s="248">
        <v>25</v>
      </c>
      <c r="H102" s="248">
        <v>36</v>
      </c>
      <c r="I102" s="249">
        <v>63.5</v>
      </c>
      <c r="J102" s="249">
        <v>91.44</v>
      </c>
      <c r="K102" s="251">
        <v>49.354999999999997</v>
      </c>
      <c r="L102" s="246" t="s">
        <v>1104</v>
      </c>
      <c r="M102" s="246" t="s">
        <v>606</v>
      </c>
      <c r="N102" s="246" t="s">
        <v>856</v>
      </c>
      <c r="O102" s="246" t="s">
        <v>851</v>
      </c>
      <c r="P102" s="246">
        <v>2</v>
      </c>
      <c r="Q102" s="246">
        <v>0</v>
      </c>
      <c r="R102" s="254">
        <v>0.9</v>
      </c>
      <c r="S102" s="246" t="str">
        <f t="shared" si="7"/>
        <v>Coated Gloss</v>
      </c>
      <c r="T102" s="69" t="s">
        <v>310</v>
      </c>
      <c r="U102" s="69">
        <v>1107</v>
      </c>
      <c r="XEH102" s="256">
        <v>1057</v>
      </c>
      <c r="XEI102" t="s">
        <v>1258</v>
      </c>
      <c r="XEJ102" t="s">
        <v>1258</v>
      </c>
      <c r="XEK102">
        <v>11</v>
      </c>
      <c r="XEL102">
        <v>0</v>
      </c>
      <c r="XEM102">
        <v>1</v>
      </c>
      <c r="XEN102" s="215">
        <v>44091</v>
      </c>
      <c r="XEO102" t="s">
        <v>795</v>
      </c>
      <c r="XEP102" t="s">
        <v>795</v>
      </c>
      <c r="XEQ102" t="s">
        <v>304</v>
      </c>
      <c r="XER102" t="s">
        <v>304</v>
      </c>
    </row>
    <row r="103" spans="1:21 16362:16372" hidden="1">
      <c r="A103" s="246">
        <v>309</v>
      </c>
      <c r="B103" s="247" t="s">
        <v>1108</v>
      </c>
      <c r="C103" s="247"/>
      <c r="D103" s="246" t="str">
        <f t="shared" si="6"/>
        <v>Ream</v>
      </c>
      <c r="E103" s="246" t="s">
        <v>944</v>
      </c>
      <c r="F103" s="246">
        <v>70</v>
      </c>
      <c r="G103" s="248">
        <v>20</v>
      </c>
      <c r="H103" s="248">
        <v>30</v>
      </c>
      <c r="I103" s="249">
        <v>50.8</v>
      </c>
      <c r="J103" s="249">
        <v>76.2</v>
      </c>
      <c r="K103" s="251">
        <v>13.548</v>
      </c>
      <c r="L103" s="246" t="s">
        <v>1109</v>
      </c>
      <c r="M103" s="246" t="s">
        <v>606</v>
      </c>
      <c r="N103" s="246" t="s">
        <v>856</v>
      </c>
      <c r="O103" s="246" t="s">
        <v>851</v>
      </c>
      <c r="P103" s="246">
        <v>4</v>
      </c>
      <c r="Q103" s="246">
        <v>0</v>
      </c>
      <c r="R103" s="254">
        <v>1.35</v>
      </c>
      <c r="S103" s="246" t="str">
        <f t="shared" si="7"/>
        <v xml:space="preserve"> Uncoated</v>
      </c>
      <c r="T103" s="69" t="s">
        <v>312</v>
      </c>
      <c r="U103" s="69">
        <v>1107</v>
      </c>
      <c r="XEH103" s="256">
        <v>1058</v>
      </c>
      <c r="XEI103" t="s">
        <v>1259</v>
      </c>
      <c r="XEJ103" t="s">
        <v>1259</v>
      </c>
      <c r="XEK103">
        <v>11</v>
      </c>
      <c r="XEL103">
        <v>0</v>
      </c>
      <c r="XEM103">
        <v>1</v>
      </c>
      <c r="XEN103" s="215">
        <v>44091</v>
      </c>
      <c r="XEO103" t="s">
        <v>795</v>
      </c>
      <c r="XEP103" t="s">
        <v>795</v>
      </c>
      <c r="XEQ103" t="s">
        <v>304</v>
      </c>
      <c r="XER103" t="s">
        <v>304</v>
      </c>
    </row>
    <row r="104" spans="1:21 16362:16372" hidden="1">
      <c r="A104" s="246">
        <v>310</v>
      </c>
      <c r="B104" s="247" t="s">
        <v>1110</v>
      </c>
      <c r="C104" s="247"/>
      <c r="D104" s="246" t="str">
        <f t="shared" si="6"/>
        <v>Ream</v>
      </c>
      <c r="E104" s="246" t="s">
        <v>314</v>
      </c>
      <c r="F104" s="246">
        <v>70</v>
      </c>
      <c r="G104" s="248">
        <v>25</v>
      </c>
      <c r="H104" s="248">
        <v>36</v>
      </c>
      <c r="I104" s="249">
        <v>63.5</v>
      </c>
      <c r="J104" s="249">
        <v>91.44</v>
      </c>
      <c r="K104" s="251">
        <v>20.323</v>
      </c>
      <c r="L104" s="246" t="s">
        <v>982</v>
      </c>
      <c r="M104" s="246" t="s">
        <v>606</v>
      </c>
      <c r="N104" s="246" t="s">
        <v>856</v>
      </c>
      <c r="O104" s="246" t="s">
        <v>851</v>
      </c>
      <c r="P104" s="246">
        <v>3</v>
      </c>
      <c r="Q104" s="246">
        <v>0</v>
      </c>
      <c r="R104" s="254">
        <v>1.35</v>
      </c>
      <c r="S104" s="246" t="str">
        <f t="shared" si="7"/>
        <v xml:space="preserve"> Uncoated</v>
      </c>
      <c r="T104" s="69" t="s">
        <v>312</v>
      </c>
      <c r="U104" s="69">
        <v>1107</v>
      </c>
      <c r="XEH104" s="256">
        <v>1059</v>
      </c>
      <c r="XEI104" t="s">
        <v>1260</v>
      </c>
      <c r="XEJ104" t="s">
        <v>1260</v>
      </c>
      <c r="XEK104">
        <v>11</v>
      </c>
      <c r="XEL104">
        <v>0</v>
      </c>
      <c r="XEM104">
        <v>1</v>
      </c>
      <c r="XEN104" s="215">
        <v>44091</v>
      </c>
      <c r="XEO104" t="s">
        <v>795</v>
      </c>
      <c r="XEP104" t="s">
        <v>795</v>
      </c>
      <c r="XEQ104" t="s">
        <v>304</v>
      </c>
      <c r="XER104" t="s">
        <v>304</v>
      </c>
    </row>
    <row r="105" spans="1:21 16362:16372" hidden="1">
      <c r="A105" s="246">
        <v>311</v>
      </c>
      <c r="B105" s="247" t="s">
        <v>1111</v>
      </c>
      <c r="C105" s="247"/>
      <c r="D105" s="246" t="str">
        <f t="shared" si="6"/>
        <v>Ream</v>
      </c>
      <c r="E105" s="246" t="s">
        <v>1050</v>
      </c>
      <c r="F105" s="246">
        <v>300</v>
      </c>
      <c r="G105" s="248">
        <v>27</v>
      </c>
      <c r="H105" s="248">
        <v>30</v>
      </c>
      <c r="I105" s="249">
        <v>68.58</v>
      </c>
      <c r="J105" s="249">
        <v>76.2</v>
      </c>
      <c r="K105" s="251">
        <v>78.387</v>
      </c>
      <c r="L105" s="246" t="s">
        <v>859</v>
      </c>
      <c r="M105" s="246" t="s">
        <v>606</v>
      </c>
      <c r="N105" s="246" t="s">
        <v>856</v>
      </c>
      <c r="O105" s="246" t="s">
        <v>851</v>
      </c>
      <c r="P105" s="246">
        <v>3</v>
      </c>
      <c r="Q105" s="246">
        <v>0</v>
      </c>
      <c r="R105" s="254">
        <v>1.35</v>
      </c>
      <c r="S105" s="246" t="str">
        <f t="shared" si="7"/>
        <v xml:space="preserve"> Uncoated</v>
      </c>
      <c r="T105" s="69" t="s">
        <v>312</v>
      </c>
      <c r="U105" s="69">
        <v>1107</v>
      </c>
      <c r="XEH105" s="256">
        <v>1060</v>
      </c>
      <c r="XEI105" t="s">
        <v>1261</v>
      </c>
      <c r="XEJ105" t="s">
        <v>1261</v>
      </c>
      <c r="XEK105">
        <v>11</v>
      </c>
      <c r="XEL105">
        <v>0</v>
      </c>
      <c r="XEM105">
        <v>1</v>
      </c>
      <c r="XEN105" s="215">
        <v>44091</v>
      </c>
      <c r="XEO105" t="s">
        <v>795</v>
      </c>
      <c r="XEP105" t="s">
        <v>795</v>
      </c>
      <c r="XEQ105" t="s">
        <v>304</v>
      </c>
      <c r="XER105" t="s">
        <v>304</v>
      </c>
    </row>
    <row r="106" spans="1:21 16362:16372" hidden="1">
      <c r="A106" s="246">
        <v>312</v>
      </c>
      <c r="B106" s="247" t="s">
        <v>1112</v>
      </c>
      <c r="C106" s="247"/>
      <c r="D106" s="246" t="str">
        <f t="shared" si="6"/>
        <v>Ream</v>
      </c>
      <c r="E106" s="246" t="s">
        <v>1113</v>
      </c>
      <c r="F106" s="246">
        <v>90</v>
      </c>
      <c r="G106" s="248">
        <v>25</v>
      </c>
      <c r="H106" s="248">
        <v>36</v>
      </c>
      <c r="I106" s="249">
        <v>63.5</v>
      </c>
      <c r="J106" s="249">
        <v>91.44</v>
      </c>
      <c r="K106" s="251">
        <v>26.129000000000001</v>
      </c>
      <c r="L106" s="246" t="s">
        <v>1039</v>
      </c>
      <c r="M106" s="246" t="s">
        <v>606</v>
      </c>
      <c r="N106" s="246" t="s">
        <v>856</v>
      </c>
      <c r="O106" s="246" t="s">
        <v>851</v>
      </c>
      <c r="P106" s="246">
        <v>2</v>
      </c>
      <c r="Q106" s="246">
        <v>0</v>
      </c>
      <c r="R106" s="254">
        <v>0.9</v>
      </c>
      <c r="S106" s="246" t="str">
        <f t="shared" si="7"/>
        <v>Coated Gloss</v>
      </c>
      <c r="T106" s="69" t="s">
        <v>310</v>
      </c>
      <c r="U106" s="69">
        <v>1107</v>
      </c>
      <c r="XEH106" s="256">
        <v>1061</v>
      </c>
      <c r="XEI106" t="s">
        <v>1262</v>
      </c>
      <c r="XEJ106" t="s">
        <v>1262</v>
      </c>
      <c r="XEK106">
        <v>11</v>
      </c>
      <c r="XEL106">
        <v>0</v>
      </c>
      <c r="XEM106">
        <v>1</v>
      </c>
      <c r="XEN106" s="215">
        <v>44091</v>
      </c>
      <c r="XEO106" t="s">
        <v>795</v>
      </c>
      <c r="XEP106" t="s">
        <v>795</v>
      </c>
      <c r="XEQ106" t="s">
        <v>304</v>
      </c>
      <c r="XER106" t="s">
        <v>304</v>
      </c>
    </row>
    <row r="107" spans="1:21 16362:16372" hidden="1">
      <c r="A107" s="246">
        <v>313</v>
      </c>
      <c r="B107" s="247" t="s">
        <v>1114</v>
      </c>
      <c r="C107" s="247"/>
      <c r="D107" s="246" t="str">
        <f t="shared" si="6"/>
        <v>Ream</v>
      </c>
      <c r="E107" s="246" t="s">
        <v>1103</v>
      </c>
      <c r="F107" s="246">
        <v>220</v>
      </c>
      <c r="G107" s="248">
        <v>25</v>
      </c>
      <c r="H107" s="248">
        <v>36</v>
      </c>
      <c r="I107" s="249">
        <v>63.5</v>
      </c>
      <c r="J107" s="249">
        <v>91.44</v>
      </c>
      <c r="K107" s="251">
        <v>63.871000000000002</v>
      </c>
      <c r="L107" s="246" t="s">
        <v>1029</v>
      </c>
      <c r="M107" s="246" t="s">
        <v>606</v>
      </c>
      <c r="N107" s="246" t="s">
        <v>856</v>
      </c>
      <c r="O107" s="246" t="s">
        <v>851</v>
      </c>
      <c r="P107" s="246">
        <v>1</v>
      </c>
      <c r="Q107" s="246">
        <v>0</v>
      </c>
      <c r="R107" s="254">
        <v>0.9</v>
      </c>
      <c r="S107" s="246" t="str">
        <f t="shared" si="7"/>
        <v>Coated Gloss</v>
      </c>
      <c r="T107" s="69" t="s">
        <v>310</v>
      </c>
      <c r="U107" s="69">
        <v>1107</v>
      </c>
      <c r="XEH107" s="256">
        <v>1062</v>
      </c>
      <c r="XEI107" t="s">
        <v>1263</v>
      </c>
      <c r="XEJ107" t="s">
        <v>1263</v>
      </c>
      <c r="XEK107">
        <v>11</v>
      </c>
      <c r="XEL107">
        <v>0</v>
      </c>
      <c r="XEM107">
        <v>1</v>
      </c>
      <c r="XEN107" s="215">
        <v>44091</v>
      </c>
      <c r="XEO107" t="s">
        <v>795</v>
      </c>
      <c r="XEP107" t="s">
        <v>795</v>
      </c>
      <c r="XEQ107" t="s">
        <v>304</v>
      </c>
      <c r="XER107" t="s">
        <v>304</v>
      </c>
    </row>
    <row r="108" spans="1:21 16362:16372" hidden="1">
      <c r="A108" s="246">
        <v>314</v>
      </c>
      <c r="B108" s="247" t="s">
        <v>1115</v>
      </c>
      <c r="C108" s="247"/>
      <c r="D108" s="246" t="str">
        <f t="shared" si="6"/>
        <v>Ream</v>
      </c>
      <c r="E108" s="246" t="s">
        <v>973</v>
      </c>
      <c r="F108" s="246">
        <v>160</v>
      </c>
      <c r="G108" s="248">
        <v>24</v>
      </c>
      <c r="H108" s="248">
        <v>36</v>
      </c>
      <c r="I108" s="249">
        <v>60.96</v>
      </c>
      <c r="J108" s="249">
        <v>91.44</v>
      </c>
      <c r="K108" s="251">
        <v>44.593000000000004</v>
      </c>
      <c r="L108" s="246" t="s">
        <v>1039</v>
      </c>
      <c r="M108" s="246" t="s">
        <v>606</v>
      </c>
      <c r="N108" s="246" t="s">
        <v>856</v>
      </c>
      <c r="O108" s="246" t="s">
        <v>851</v>
      </c>
      <c r="P108" s="246">
        <v>2</v>
      </c>
      <c r="Q108" s="246">
        <v>0</v>
      </c>
      <c r="R108" s="254">
        <v>0.9</v>
      </c>
      <c r="S108" s="246" t="str">
        <f t="shared" si="7"/>
        <v>Coated Gloss</v>
      </c>
      <c r="T108" s="69" t="s">
        <v>310</v>
      </c>
      <c r="U108" s="69">
        <v>1107</v>
      </c>
      <c r="XEH108" s="256">
        <v>1063</v>
      </c>
      <c r="XEI108" t="s">
        <v>1264</v>
      </c>
      <c r="XEJ108" t="s">
        <v>1264</v>
      </c>
      <c r="XEK108">
        <v>11</v>
      </c>
      <c r="XEL108">
        <v>0</v>
      </c>
      <c r="XEM108">
        <v>1</v>
      </c>
      <c r="XEN108" s="215">
        <v>44091</v>
      </c>
      <c r="XEO108" t="s">
        <v>795</v>
      </c>
      <c r="XEP108" t="s">
        <v>795</v>
      </c>
      <c r="XEQ108" t="s">
        <v>304</v>
      </c>
      <c r="XER108" t="s">
        <v>304</v>
      </c>
    </row>
    <row r="109" spans="1:21 16362:16372" hidden="1">
      <c r="A109" s="246">
        <v>315</v>
      </c>
      <c r="B109" s="247" t="s">
        <v>1116</v>
      </c>
      <c r="C109" s="247"/>
      <c r="D109" s="246" t="str">
        <f t="shared" si="6"/>
        <v>Ream</v>
      </c>
      <c r="E109" s="246" t="s">
        <v>1113</v>
      </c>
      <c r="F109" s="246">
        <v>90</v>
      </c>
      <c r="G109" s="248">
        <v>21.5</v>
      </c>
      <c r="H109" s="248">
        <v>31.5</v>
      </c>
      <c r="I109" s="249">
        <v>54.61</v>
      </c>
      <c r="J109" s="249">
        <v>80.010000000000005</v>
      </c>
      <c r="K109" s="251">
        <v>19.661999999999999</v>
      </c>
      <c r="L109" s="246" t="s">
        <v>1039</v>
      </c>
      <c r="M109" s="246" t="s">
        <v>606</v>
      </c>
      <c r="N109" s="246" t="s">
        <v>856</v>
      </c>
      <c r="O109" s="246" t="s">
        <v>851</v>
      </c>
      <c r="P109" s="246">
        <v>3</v>
      </c>
      <c r="Q109" s="246">
        <v>0</v>
      </c>
      <c r="R109" s="254">
        <v>0.9</v>
      </c>
      <c r="S109" s="246" t="str">
        <f t="shared" si="7"/>
        <v>Coated Gloss</v>
      </c>
      <c r="T109" s="69" t="s">
        <v>310</v>
      </c>
      <c r="U109" s="69">
        <v>1107</v>
      </c>
      <c r="XEH109" s="256">
        <v>1064</v>
      </c>
      <c r="XEI109" t="s">
        <v>1265</v>
      </c>
      <c r="XEJ109" t="s">
        <v>1265</v>
      </c>
      <c r="XEK109">
        <v>11</v>
      </c>
      <c r="XEL109">
        <v>0</v>
      </c>
      <c r="XEM109">
        <v>1</v>
      </c>
      <c r="XEN109" s="215">
        <v>44091</v>
      </c>
      <c r="XEO109" t="s">
        <v>795</v>
      </c>
      <c r="XEP109" t="s">
        <v>795</v>
      </c>
      <c r="XEQ109" t="s">
        <v>304</v>
      </c>
      <c r="XER109" t="s">
        <v>304</v>
      </c>
    </row>
    <row r="110" spans="1:21 16362:16372" hidden="1">
      <c r="A110" s="246">
        <v>316</v>
      </c>
      <c r="B110" s="247" t="s">
        <v>1117</v>
      </c>
      <c r="C110" s="247"/>
      <c r="D110" s="246" t="str">
        <f t="shared" si="6"/>
        <v>Reel</v>
      </c>
      <c r="E110" s="246" t="s">
        <v>314</v>
      </c>
      <c r="F110" s="246">
        <v>58</v>
      </c>
      <c r="G110" s="248">
        <v>35.04</v>
      </c>
      <c r="H110" s="248">
        <v>0</v>
      </c>
      <c r="I110" s="249">
        <v>89</v>
      </c>
      <c r="J110" s="249">
        <v>0</v>
      </c>
      <c r="K110" s="251">
        <v>0</v>
      </c>
      <c r="L110" s="246" t="s">
        <v>982</v>
      </c>
      <c r="M110" s="246" t="s">
        <v>1150</v>
      </c>
      <c r="N110" s="246" t="s">
        <v>856</v>
      </c>
      <c r="O110" s="246" t="s">
        <v>1118</v>
      </c>
      <c r="P110" s="246">
        <v>0</v>
      </c>
      <c r="Q110" s="246">
        <v>0</v>
      </c>
      <c r="R110" s="254">
        <v>1.35</v>
      </c>
      <c r="S110" s="246" t="str">
        <f t="shared" si="7"/>
        <v xml:space="preserve"> Uncoated</v>
      </c>
      <c r="T110" s="69" t="s">
        <v>312</v>
      </c>
      <c r="U110" s="69">
        <v>1108</v>
      </c>
      <c r="XEH110" s="256">
        <v>1065</v>
      </c>
      <c r="XEI110" t="s">
        <v>1266</v>
      </c>
      <c r="XEJ110" t="s">
        <v>1266</v>
      </c>
      <c r="XEK110">
        <v>11</v>
      </c>
      <c r="XEL110">
        <v>0</v>
      </c>
      <c r="XEM110">
        <v>1</v>
      </c>
      <c r="XEN110" s="215">
        <v>44091</v>
      </c>
      <c r="XEO110" t="s">
        <v>795</v>
      </c>
      <c r="XEP110" t="s">
        <v>795</v>
      </c>
      <c r="XEQ110" t="s">
        <v>304</v>
      </c>
      <c r="XER110" t="s">
        <v>304</v>
      </c>
    </row>
    <row r="111" spans="1:21 16362:16372" hidden="1">
      <c r="A111" s="246">
        <v>317</v>
      </c>
      <c r="B111" s="247" t="s">
        <v>1119</v>
      </c>
      <c r="C111" s="247"/>
      <c r="D111" s="246" t="str">
        <f t="shared" si="6"/>
        <v>Ream</v>
      </c>
      <c r="E111" s="246" t="s">
        <v>973</v>
      </c>
      <c r="F111" s="246">
        <v>150</v>
      </c>
      <c r="G111" s="248">
        <v>25</v>
      </c>
      <c r="H111" s="248">
        <v>36</v>
      </c>
      <c r="I111" s="249">
        <v>63.5</v>
      </c>
      <c r="J111" s="249">
        <v>91.44</v>
      </c>
      <c r="K111" s="251">
        <v>43.548000000000002</v>
      </c>
      <c r="L111" s="246" t="s">
        <v>1039</v>
      </c>
      <c r="M111" s="246" t="s">
        <v>606</v>
      </c>
      <c r="N111" s="246" t="s">
        <v>856</v>
      </c>
      <c r="O111" s="246" t="s">
        <v>851</v>
      </c>
      <c r="P111" s="246">
        <v>2</v>
      </c>
      <c r="Q111" s="246">
        <v>0</v>
      </c>
      <c r="R111" s="254">
        <v>0.9</v>
      </c>
      <c r="S111" s="246" t="str">
        <f t="shared" si="7"/>
        <v>Coated Gloss</v>
      </c>
      <c r="T111" s="69" t="s">
        <v>310</v>
      </c>
      <c r="U111" s="69">
        <v>1107</v>
      </c>
      <c r="XEH111" s="256">
        <v>1066</v>
      </c>
      <c r="XEI111" t="s">
        <v>1267</v>
      </c>
      <c r="XEJ111" t="s">
        <v>1267</v>
      </c>
      <c r="XEK111">
        <v>11</v>
      </c>
      <c r="XEL111">
        <v>0</v>
      </c>
      <c r="XEM111">
        <v>1</v>
      </c>
      <c r="XEN111" s="215">
        <v>44091</v>
      </c>
      <c r="XEO111" t="s">
        <v>795</v>
      </c>
      <c r="XEP111" t="s">
        <v>795</v>
      </c>
      <c r="XEQ111" t="s">
        <v>304</v>
      </c>
      <c r="XER111" t="s">
        <v>304</v>
      </c>
    </row>
    <row r="112" spans="1:21 16362:16372" hidden="1">
      <c r="A112" s="246">
        <v>318</v>
      </c>
      <c r="B112" s="247" t="s">
        <v>1120</v>
      </c>
      <c r="C112" s="247"/>
      <c r="D112" s="246" t="str">
        <f t="shared" si="6"/>
        <v>Ream</v>
      </c>
      <c r="E112" s="246" t="s">
        <v>962</v>
      </c>
      <c r="F112" s="246">
        <v>300</v>
      </c>
      <c r="G112" s="248">
        <v>24</v>
      </c>
      <c r="H112" s="248">
        <v>34</v>
      </c>
      <c r="I112" s="249">
        <v>60.96</v>
      </c>
      <c r="J112" s="249">
        <v>86.36</v>
      </c>
      <c r="K112" s="251">
        <v>78.968000000000004</v>
      </c>
      <c r="L112" s="246" t="s">
        <v>859</v>
      </c>
      <c r="M112" s="246" t="s">
        <v>606</v>
      </c>
      <c r="N112" s="246" t="s">
        <v>856</v>
      </c>
      <c r="O112" s="246" t="s">
        <v>851</v>
      </c>
      <c r="P112" s="246">
        <v>1</v>
      </c>
      <c r="Q112" s="246">
        <v>0</v>
      </c>
      <c r="R112" s="254">
        <v>0.9</v>
      </c>
      <c r="S112" s="246" t="str">
        <f t="shared" si="7"/>
        <v>Coated Gloss</v>
      </c>
      <c r="T112" s="69" t="s">
        <v>310</v>
      </c>
      <c r="U112" s="69">
        <v>1107</v>
      </c>
      <c r="XEH112" s="256">
        <v>1067</v>
      </c>
      <c r="XEI112" t="s">
        <v>1268</v>
      </c>
      <c r="XEJ112" t="s">
        <v>1268</v>
      </c>
      <c r="XEK112">
        <v>11</v>
      </c>
      <c r="XEL112">
        <v>0</v>
      </c>
      <c r="XEM112">
        <v>1</v>
      </c>
      <c r="XEN112" s="215">
        <v>44091</v>
      </c>
      <c r="XEO112" t="s">
        <v>795</v>
      </c>
      <c r="XEP112" t="s">
        <v>795</v>
      </c>
      <c r="XEQ112" t="s">
        <v>304</v>
      </c>
      <c r="XER112" t="s">
        <v>304</v>
      </c>
    </row>
    <row r="113" spans="1:21 16362:16372" hidden="1">
      <c r="A113" s="246">
        <v>319</v>
      </c>
      <c r="B113" s="247" t="s">
        <v>1121</v>
      </c>
      <c r="C113" s="247"/>
      <c r="D113" s="246" t="str">
        <f t="shared" si="6"/>
        <v>Ream</v>
      </c>
      <c r="E113" s="246" t="s">
        <v>962</v>
      </c>
      <c r="F113" s="246">
        <v>280</v>
      </c>
      <c r="G113" s="248">
        <v>20</v>
      </c>
      <c r="H113" s="248">
        <v>23</v>
      </c>
      <c r="I113" s="249">
        <v>50.8</v>
      </c>
      <c r="J113" s="249">
        <v>58.42</v>
      </c>
      <c r="K113" s="251">
        <v>41.548000000000002</v>
      </c>
      <c r="L113" s="246" t="s">
        <v>859</v>
      </c>
      <c r="M113" s="246" t="s">
        <v>606</v>
      </c>
      <c r="N113" s="246" t="s">
        <v>856</v>
      </c>
      <c r="O113" s="246" t="s">
        <v>851</v>
      </c>
      <c r="P113" s="246">
        <v>2</v>
      </c>
      <c r="Q113" s="246">
        <v>0</v>
      </c>
      <c r="R113" s="254">
        <v>0.9</v>
      </c>
      <c r="S113" s="246" t="str">
        <f t="shared" si="7"/>
        <v>Coated Gloss</v>
      </c>
      <c r="T113" s="69" t="s">
        <v>310</v>
      </c>
      <c r="U113" s="69">
        <v>1107</v>
      </c>
      <c r="XEH113" s="256">
        <v>1068</v>
      </c>
      <c r="XEI113" t="s">
        <v>1269</v>
      </c>
      <c r="XEJ113" t="s">
        <v>1269</v>
      </c>
      <c r="XEK113">
        <v>11</v>
      </c>
      <c r="XEL113">
        <v>0</v>
      </c>
      <c r="XEM113">
        <v>1</v>
      </c>
      <c r="XEN113" s="215">
        <v>44091</v>
      </c>
      <c r="XEO113" t="s">
        <v>795</v>
      </c>
      <c r="XEP113" t="s">
        <v>795</v>
      </c>
      <c r="XEQ113" t="s">
        <v>304</v>
      </c>
      <c r="XER113" t="s">
        <v>304</v>
      </c>
    </row>
    <row r="114" spans="1:21 16362:16372" hidden="1">
      <c r="A114" s="246">
        <v>320</v>
      </c>
      <c r="B114" s="247" t="s">
        <v>1122</v>
      </c>
      <c r="C114" s="247"/>
      <c r="D114" s="246" t="str">
        <f t="shared" si="6"/>
        <v>Ream</v>
      </c>
      <c r="E114" s="246" t="s">
        <v>962</v>
      </c>
      <c r="F114" s="246">
        <v>300</v>
      </c>
      <c r="G114" s="248">
        <v>21</v>
      </c>
      <c r="H114" s="248">
        <v>36</v>
      </c>
      <c r="I114" s="249">
        <v>53.34</v>
      </c>
      <c r="J114" s="249">
        <v>91.44</v>
      </c>
      <c r="K114" s="251">
        <v>73.161000000000001</v>
      </c>
      <c r="L114" s="246" t="s">
        <v>859</v>
      </c>
      <c r="M114" s="246" t="s">
        <v>606</v>
      </c>
      <c r="N114" s="246" t="s">
        <v>856</v>
      </c>
      <c r="O114" s="246" t="s">
        <v>851</v>
      </c>
      <c r="P114" s="246">
        <v>1</v>
      </c>
      <c r="Q114" s="246">
        <v>0</v>
      </c>
      <c r="R114" s="254">
        <v>0.9</v>
      </c>
      <c r="S114" s="246" t="str">
        <f t="shared" si="7"/>
        <v>Coated Gloss</v>
      </c>
      <c r="T114" s="69" t="s">
        <v>310</v>
      </c>
      <c r="U114" s="69">
        <v>1107</v>
      </c>
      <c r="XEH114" s="256">
        <v>1069</v>
      </c>
      <c r="XEI114" t="s">
        <v>1270</v>
      </c>
      <c r="XEJ114" t="s">
        <v>1270</v>
      </c>
      <c r="XEK114">
        <v>11</v>
      </c>
      <c r="XEL114">
        <v>0</v>
      </c>
      <c r="XEM114">
        <v>1</v>
      </c>
      <c r="XEN114" s="215">
        <v>44091</v>
      </c>
      <c r="XEO114" t="s">
        <v>795</v>
      </c>
      <c r="XEP114" t="s">
        <v>795</v>
      </c>
      <c r="XEQ114" t="s">
        <v>304</v>
      </c>
      <c r="XER114" t="s">
        <v>304</v>
      </c>
    </row>
    <row r="115" spans="1:21 16362:16372" hidden="1">
      <c r="A115" s="246">
        <v>321</v>
      </c>
      <c r="B115" s="247" t="s">
        <v>1123</v>
      </c>
      <c r="C115" s="247"/>
      <c r="D115" s="246" t="str">
        <f t="shared" si="6"/>
        <v>Ream</v>
      </c>
      <c r="E115" s="246" t="s">
        <v>973</v>
      </c>
      <c r="F115" s="246">
        <v>180</v>
      </c>
      <c r="G115" s="248">
        <v>22</v>
      </c>
      <c r="H115" s="248">
        <v>33</v>
      </c>
      <c r="I115" s="249">
        <v>55.88</v>
      </c>
      <c r="J115" s="249">
        <v>83.82</v>
      </c>
      <c r="K115" s="251">
        <v>42.155000000000001</v>
      </c>
      <c r="L115" s="246" t="s">
        <v>1039</v>
      </c>
      <c r="M115" s="246" t="s">
        <v>606</v>
      </c>
      <c r="N115" s="246" t="s">
        <v>856</v>
      </c>
      <c r="O115" s="246" t="s">
        <v>851</v>
      </c>
      <c r="P115" s="246">
        <v>2</v>
      </c>
      <c r="Q115" s="246">
        <v>0</v>
      </c>
      <c r="R115" s="254">
        <v>0.9</v>
      </c>
      <c r="S115" s="246" t="str">
        <f t="shared" si="7"/>
        <v>Coated Gloss</v>
      </c>
      <c r="T115" s="69" t="s">
        <v>310</v>
      </c>
      <c r="U115" s="69">
        <v>1107</v>
      </c>
      <c r="XEH115" s="256">
        <v>1070</v>
      </c>
      <c r="XEI115" t="s">
        <v>1271</v>
      </c>
      <c r="XEJ115" t="s">
        <v>1271</v>
      </c>
      <c r="XEK115">
        <v>11</v>
      </c>
      <c r="XEL115">
        <v>0</v>
      </c>
      <c r="XEM115">
        <v>1</v>
      </c>
      <c r="XEN115" s="215">
        <v>44091</v>
      </c>
      <c r="XEO115" t="s">
        <v>795</v>
      </c>
      <c r="XEP115" t="s">
        <v>795</v>
      </c>
      <c r="XEQ115" t="s">
        <v>304</v>
      </c>
      <c r="XER115" t="s">
        <v>304</v>
      </c>
    </row>
    <row r="116" spans="1:21 16362:16372" hidden="1">
      <c r="A116" s="246">
        <v>322</v>
      </c>
      <c r="B116" s="247" t="s">
        <v>1124</v>
      </c>
      <c r="C116" s="247"/>
      <c r="D116" s="246" t="str">
        <f t="shared" si="6"/>
        <v>Ream</v>
      </c>
      <c r="E116" s="246" t="s">
        <v>973</v>
      </c>
      <c r="F116" s="246">
        <v>250</v>
      </c>
      <c r="G116" s="248">
        <v>22</v>
      </c>
      <c r="H116" s="248">
        <v>33</v>
      </c>
      <c r="I116" s="249">
        <v>55.88</v>
      </c>
      <c r="J116" s="249">
        <v>83.82</v>
      </c>
      <c r="K116" s="251">
        <v>58.548000000000002</v>
      </c>
      <c r="L116" s="246" t="s">
        <v>1039</v>
      </c>
      <c r="M116" s="246" t="s">
        <v>606</v>
      </c>
      <c r="N116" s="246" t="s">
        <v>856</v>
      </c>
      <c r="O116" s="246" t="s">
        <v>851</v>
      </c>
      <c r="P116" s="246">
        <v>1</v>
      </c>
      <c r="Q116" s="246">
        <v>0</v>
      </c>
      <c r="R116" s="254">
        <v>0.9</v>
      </c>
      <c r="S116" s="246" t="str">
        <f t="shared" si="7"/>
        <v>Coated Gloss</v>
      </c>
      <c r="T116" s="69" t="s">
        <v>310</v>
      </c>
      <c r="U116" s="69">
        <v>1107</v>
      </c>
      <c r="XEH116" s="256">
        <v>1071</v>
      </c>
      <c r="XEI116" t="s">
        <v>1272</v>
      </c>
      <c r="XEJ116" t="s">
        <v>1272</v>
      </c>
      <c r="XEK116">
        <v>11</v>
      </c>
      <c r="XEL116">
        <v>0</v>
      </c>
      <c r="XEM116">
        <v>1</v>
      </c>
      <c r="XEN116" s="215">
        <v>44091</v>
      </c>
      <c r="XEO116" t="s">
        <v>795</v>
      </c>
      <c r="XEP116" t="s">
        <v>795</v>
      </c>
      <c r="XEQ116" t="s">
        <v>304</v>
      </c>
      <c r="XER116" t="s">
        <v>304</v>
      </c>
    </row>
    <row r="117" spans="1:21 16362:16372" hidden="1">
      <c r="A117" s="246">
        <v>323</v>
      </c>
      <c r="B117" s="247" t="s">
        <v>1125</v>
      </c>
      <c r="C117" s="247"/>
      <c r="D117" s="246" t="str">
        <f t="shared" si="6"/>
        <v>Ream</v>
      </c>
      <c r="E117" s="246" t="s">
        <v>1050</v>
      </c>
      <c r="F117" s="246">
        <v>330</v>
      </c>
      <c r="G117" s="248">
        <v>19</v>
      </c>
      <c r="H117" s="248">
        <v>38</v>
      </c>
      <c r="I117" s="249">
        <v>48.26</v>
      </c>
      <c r="J117" s="249">
        <v>96.52</v>
      </c>
      <c r="K117" s="251">
        <v>76.858000000000004</v>
      </c>
      <c r="L117" s="246" t="s">
        <v>859</v>
      </c>
      <c r="M117" s="246" t="s">
        <v>606</v>
      </c>
      <c r="N117" s="246" t="s">
        <v>856</v>
      </c>
      <c r="O117" s="246" t="s">
        <v>851</v>
      </c>
      <c r="P117" s="246">
        <v>1</v>
      </c>
      <c r="Q117" s="246">
        <v>0</v>
      </c>
      <c r="R117" s="254">
        <v>1.35</v>
      </c>
      <c r="S117" s="246" t="str">
        <f t="shared" si="7"/>
        <v xml:space="preserve"> Uncoated</v>
      </c>
      <c r="T117" s="69" t="s">
        <v>312</v>
      </c>
      <c r="U117" s="69">
        <v>1107</v>
      </c>
      <c r="XEH117" s="256">
        <v>1072</v>
      </c>
      <c r="XEI117" t="s">
        <v>1273</v>
      </c>
      <c r="XEJ117" t="s">
        <v>1273</v>
      </c>
      <c r="XEK117">
        <v>11</v>
      </c>
      <c r="XEL117">
        <v>0</v>
      </c>
      <c r="XEM117">
        <v>1</v>
      </c>
      <c r="XEN117" s="215">
        <v>44091</v>
      </c>
      <c r="XEO117" t="s">
        <v>795</v>
      </c>
      <c r="XEP117" t="s">
        <v>795</v>
      </c>
      <c r="XEQ117" t="s">
        <v>304</v>
      </c>
      <c r="XER117" t="s">
        <v>304</v>
      </c>
    </row>
    <row r="118" spans="1:21 16362:16372" hidden="1">
      <c r="A118" s="246">
        <v>324</v>
      </c>
      <c r="B118" s="247" t="s">
        <v>1126</v>
      </c>
      <c r="C118" s="247"/>
      <c r="D118" s="246" t="str">
        <f t="shared" si="6"/>
        <v>Ream</v>
      </c>
      <c r="E118" s="246" t="s">
        <v>1022</v>
      </c>
      <c r="F118" s="246">
        <v>60</v>
      </c>
      <c r="G118" s="248">
        <v>23</v>
      </c>
      <c r="H118" s="248">
        <v>36</v>
      </c>
      <c r="I118" s="249">
        <v>58.42</v>
      </c>
      <c r="J118" s="249">
        <v>91.44</v>
      </c>
      <c r="K118" s="251">
        <v>16.026</v>
      </c>
      <c r="L118" s="246" t="s">
        <v>1127</v>
      </c>
      <c r="M118" s="246" t="s">
        <v>606</v>
      </c>
      <c r="N118" s="246" t="s">
        <v>856</v>
      </c>
      <c r="O118" s="246" t="s">
        <v>851</v>
      </c>
      <c r="P118" s="246">
        <v>4</v>
      </c>
      <c r="Q118" s="246">
        <v>0</v>
      </c>
      <c r="R118" s="254">
        <v>1.35</v>
      </c>
      <c r="S118" s="246" t="str">
        <f t="shared" si="7"/>
        <v xml:space="preserve"> Uncoated</v>
      </c>
      <c r="T118" s="69" t="s">
        <v>312</v>
      </c>
      <c r="U118" s="69">
        <v>1107</v>
      </c>
      <c r="XEH118" s="256">
        <v>1073</v>
      </c>
      <c r="XEI118" t="s">
        <v>1274</v>
      </c>
      <c r="XEJ118" t="s">
        <v>1274</v>
      </c>
      <c r="XEK118">
        <v>11</v>
      </c>
      <c r="XEL118">
        <v>0</v>
      </c>
      <c r="XEM118">
        <v>1</v>
      </c>
      <c r="XEN118" s="215">
        <v>44091</v>
      </c>
      <c r="XEO118" t="s">
        <v>795</v>
      </c>
      <c r="XEP118" t="s">
        <v>795</v>
      </c>
      <c r="XEQ118" t="s">
        <v>304</v>
      </c>
      <c r="XER118" t="s">
        <v>304</v>
      </c>
    </row>
    <row r="119" spans="1:21 16362:16372" hidden="1">
      <c r="A119" s="246">
        <v>325</v>
      </c>
      <c r="B119" s="247" t="s">
        <v>1128</v>
      </c>
      <c r="C119" s="247"/>
      <c r="D119" s="246" t="str">
        <f t="shared" si="6"/>
        <v>Ream</v>
      </c>
      <c r="E119" s="246" t="s">
        <v>962</v>
      </c>
      <c r="F119" s="246">
        <v>300</v>
      </c>
      <c r="G119" s="248">
        <v>31</v>
      </c>
      <c r="H119" s="248">
        <v>41</v>
      </c>
      <c r="I119" s="249">
        <v>78.739999999999995</v>
      </c>
      <c r="J119" s="249">
        <v>104.14</v>
      </c>
      <c r="K119" s="251">
        <v>123</v>
      </c>
      <c r="L119" s="246" t="s">
        <v>859</v>
      </c>
      <c r="M119" s="246" t="s">
        <v>606</v>
      </c>
      <c r="N119" s="246" t="s">
        <v>856</v>
      </c>
      <c r="O119" s="246" t="s">
        <v>851</v>
      </c>
      <c r="P119" s="246">
        <v>1</v>
      </c>
      <c r="Q119" s="246">
        <v>0</v>
      </c>
      <c r="R119" s="254">
        <v>0.9</v>
      </c>
      <c r="S119" s="246" t="str">
        <f t="shared" si="7"/>
        <v>Coated Gloss</v>
      </c>
      <c r="T119" s="69" t="s">
        <v>310</v>
      </c>
      <c r="U119" s="69">
        <v>1107</v>
      </c>
      <c r="XEH119" s="256">
        <v>1074</v>
      </c>
      <c r="XEI119" t="s">
        <v>1275</v>
      </c>
      <c r="XEJ119" t="s">
        <v>1275</v>
      </c>
      <c r="XEK119">
        <v>11</v>
      </c>
      <c r="XEL119">
        <v>0</v>
      </c>
      <c r="XEM119">
        <v>1</v>
      </c>
      <c r="XEN119" s="215">
        <v>44091</v>
      </c>
      <c r="XEO119" t="s">
        <v>795</v>
      </c>
      <c r="XEP119" t="s">
        <v>795</v>
      </c>
      <c r="XEQ119" t="s">
        <v>304</v>
      </c>
      <c r="XER119" t="s">
        <v>304</v>
      </c>
    </row>
    <row r="120" spans="1:21 16362:16372" hidden="1">
      <c r="A120" s="246">
        <v>326</v>
      </c>
      <c r="B120" s="247" t="s">
        <v>1129</v>
      </c>
      <c r="C120" s="247"/>
      <c r="D120" s="246" t="str">
        <f t="shared" si="6"/>
        <v>Ream</v>
      </c>
      <c r="E120" s="246" t="s">
        <v>1050</v>
      </c>
      <c r="F120" s="246">
        <v>330</v>
      </c>
      <c r="G120" s="248">
        <v>22</v>
      </c>
      <c r="H120" s="248">
        <v>26</v>
      </c>
      <c r="I120" s="249">
        <v>55.88</v>
      </c>
      <c r="J120" s="249">
        <v>66.040000000000006</v>
      </c>
      <c r="K120" s="251">
        <v>60.89</v>
      </c>
      <c r="L120" s="246" t="s">
        <v>859</v>
      </c>
      <c r="M120" s="246" t="s">
        <v>606</v>
      </c>
      <c r="N120" s="246" t="s">
        <v>856</v>
      </c>
      <c r="O120" s="246" t="s">
        <v>851</v>
      </c>
      <c r="P120" s="246">
        <v>1</v>
      </c>
      <c r="Q120" s="246">
        <v>0</v>
      </c>
      <c r="R120" s="254">
        <v>1.35</v>
      </c>
      <c r="S120" s="246" t="str">
        <f t="shared" si="7"/>
        <v xml:space="preserve"> Uncoated</v>
      </c>
      <c r="T120" s="69" t="s">
        <v>312</v>
      </c>
      <c r="U120" s="69">
        <v>1107</v>
      </c>
      <c r="XEH120" s="256">
        <v>1075</v>
      </c>
      <c r="XEI120" t="s">
        <v>1276</v>
      </c>
      <c r="XEJ120" t="s">
        <v>1276</v>
      </c>
      <c r="XEK120">
        <v>11</v>
      </c>
      <c r="XEL120">
        <v>0</v>
      </c>
      <c r="XEM120">
        <v>1</v>
      </c>
      <c r="XEN120" s="215">
        <v>44091</v>
      </c>
      <c r="XEO120" t="s">
        <v>795</v>
      </c>
      <c r="XEP120" t="s">
        <v>795</v>
      </c>
      <c r="XEQ120" t="s">
        <v>304</v>
      </c>
      <c r="XER120" t="s">
        <v>304</v>
      </c>
    </row>
    <row r="121" spans="1:21 16362:16372" hidden="1">
      <c r="A121" s="246">
        <v>327</v>
      </c>
      <c r="B121" s="247" t="s">
        <v>1130</v>
      </c>
      <c r="C121" s="247"/>
      <c r="D121" s="246" t="str">
        <f t="shared" si="6"/>
        <v>Ream</v>
      </c>
      <c r="E121" s="246" t="s">
        <v>1050</v>
      </c>
      <c r="F121" s="246">
        <v>330</v>
      </c>
      <c r="G121" s="248">
        <v>38</v>
      </c>
      <c r="H121" s="248">
        <v>36</v>
      </c>
      <c r="I121" s="249">
        <v>96.52</v>
      </c>
      <c r="J121" s="249">
        <v>91.44</v>
      </c>
      <c r="K121" s="251">
        <v>145.626</v>
      </c>
      <c r="L121" s="246" t="s">
        <v>859</v>
      </c>
      <c r="M121" s="246" t="s">
        <v>606</v>
      </c>
      <c r="N121" s="246" t="s">
        <v>856</v>
      </c>
      <c r="O121" s="246" t="s">
        <v>851</v>
      </c>
      <c r="P121" s="246">
        <v>1</v>
      </c>
      <c r="Q121" s="246">
        <v>0</v>
      </c>
      <c r="R121" s="254">
        <v>1.35</v>
      </c>
      <c r="S121" s="246" t="str">
        <f t="shared" si="7"/>
        <v xml:space="preserve"> Uncoated</v>
      </c>
      <c r="T121" s="69" t="s">
        <v>312</v>
      </c>
      <c r="U121" s="69">
        <v>1107</v>
      </c>
      <c r="XEH121" s="256">
        <v>1076</v>
      </c>
      <c r="XEI121" t="s">
        <v>1277</v>
      </c>
      <c r="XEJ121" t="s">
        <v>1277</v>
      </c>
      <c r="XEK121">
        <v>11</v>
      </c>
      <c r="XEL121">
        <v>0</v>
      </c>
      <c r="XEM121">
        <v>1</v>
      </c>
      <c r="XEN121" s="215">
        <v>44091</v>
      </c>
      <c r="XEO121" t="s">
        <v>795</v>
      </c>
      <c r="XEP121" t="s">
        <v>795</v>
      </c>
      <c r="XEQ121" t="s">
        <v>304</v>
      </c>
      <c r="XER121" t="s">
        <v>304</v>
      </c>
    </row>
    <row r="122" spans="1:21 16362:16372" hidden="1">
      <c r="A122" s="246">
        <v>328</v>
      </c>
      <c r="B122" s="247" t="s">
        <v>1131</v>
      </c>
      <c r="C122" s="247"/>
      <c r="D122" s="246" t="str">
        <f t="shared" si="6"/>
        <v>Ream</v>
      </c>
      <c r="E122" s="246" t="s">
        <v>1132</v>
      </c>
      <c r="F122" s="246">
        <v>210</v>
      </c>
      <c r="G122" s="248">
        <v>23</v>
      </c>
      <c r="H122" s="248">
        <v>36</v>
      </c>
      <c r="I122" s="249">
        <v>58.42</v>
      </c>
      <c r="J122" s="249">
        <v>91.44</v>
      </c>
      <c r="K122" s="251">
        <v>56.09</v>
      </c>
      <c r="L122" s="246" t="s">
        <v>1039</v>
      </c>
      <c r="M122" s="246" t="s">
        <v>606</v>
      </c>
      <c r="N122" s="246" t="s">
        <v>856</v>
      </c>
      <c r="O122" s="246" t="s">
        <v>851</v>
      </c>
      <c r="P122" s="246">
        <v>1</v>
      </c>
      <c r="Q122" s="246">
        <v>0</v>
      </c>
      <c r="R122" s="254">
        <v>0.95</v>
      </c>
      <c r="S122" s="246" t="str">
        <f t="shared" si="7"/>
        <v>Coated Matt</v>
      </c>
      <c r="T122" s="69" t="s">
        <v>307</v>
      </c>
      <c r="U122" s="69">
        <v>1107</v>
      </c>
      <c r="XEH122" s="256">
        <v>1077</v>
      </c>
      <c r="XEI122" t="s">
        <v>1278</v>
      </c>
      <c r="XEJ122" t="s">
        <v>1278</v>
      </c>
      <c r="XEK122">
        <v>11</v>
      </c>
      <c r="XEL122">
        <v>0</v>
      </c>
      <c r="XEM122">
        <v>1</v>
      </c>
      <c r="XEN122" s="215">
        <v>44091</v>
      </c>
      <c r="XEO122" t="s">
        <v>795</v>
      </c>
      <c r="XEP122" t="s">
        <v>795</v>
      </c>
      <c r="XEQ122" t="s">
        <v>304</v>
      </c>
      <c r="XER122" t="s">
        <v>304</v>
      </c>
    </row>
    <row r="123" spans="1:21 16362:16372" hidden="1">
      <c r="A123" s="246">
        <v>329</v>
      </c>
      <c r="B123" s="247" t="s">
        <v>1133</v>
      </c>
      <c r="C123" s="247"/>
      <c r="D123" s="246" t="str">
        <f t="shared" si="6"/>
        <v>Ream</v>
      </c>
      <c r="E123" s="246" t="s">
        <v>1132</v>
      </c>
      <c r="F123" s="246">
        <v>210</v>
      </c>
      <c r="G123" s="248">
        <v>25</v>
      </c>
      <c r="H123" s="248">
        <v>36</v>
      </c>
      <c r="I123" s="249">
        <v>63.5</v>
      </c>
      <c r="J123" s="249">
        <v>91.44</v>
      </c>
      <c r="K123" s="251">
        <v>60.968000000000004</v>
      </c>
      <c r="L123" s="246" t="s">
        <v>1134</v>
      </c>
      <c r="M123" s="246" t="s">
        <v>606</v>
      </c>
      <c r="N123" s="246" t="s">
        <v>856</v>
      </c>
      <c r="O123" s="246" t="s">
        <v>851</v>
      </c>
      <c r="P123" s="246">
        <v>1</v>
      </c>
      <c r="Q123" s="246">
        <v>0</v>
      </c>
      <c r="R123" s="254">
        <v>0.95</v>
      </c>
      <c r="S123" s="246" t="str">
        <f t="shared" si="7"/>
        <v>Coated Matt</v>
      </c>
      <c r="T123" s="69" t="s">
        <v>307</v>
      </c>
      <c r="U123" s="69">
        <v>1107</v>
      </c>
      <c r="XEH123" s="256">
        <v>1078</v>
      </c>
      <c r="XEI123" t="s">
        <v>1279</v>
      </c>
      <c r="XEJ123" t="s">
        <v>1279</v>
      </c>
      <c r="XEK123">
        <v>11</v>
      </c>
      <c r="XEL123">
        <v>0</v>
      </c>
      <c r="XEM123">
        <v>1</v>
      </c>
      <c r="XEN123" s="215">
        <v>44091</v>
      </c>
      <c r="XEO123" t="s">
        <v>795</v>
      </c>
      <c r="XEP123" t="s">
        <v>795</v>
      </c>
      <c r="XEQ123" t="s">
        <v>304</v>
      </c>
      <c r="XER123" t="s">
        <v>304</v>
      </c>
    </row>
    <row r="124" spans="1:21 16362:16372" hidden="1">
      <c r="A124" s="246">
        <v>330</v>
      </c>
      <c r="B124" s="247" t="s">
        <v>1135</v>
      </c>
      <c r="C124" s="247"/>
      <c r="D124" s="246" t="str">
        <f t="shared" si="6"/>
        <v>Ream</v>
      </c>
      <c r="E124" s="246" t="s">
        <v>973</v>
      </c>
      <c r="F124" s="246">
        <v>157</v>
      </c>
      <c r="G124" s="248">
        <v>25</v>
      </c>
      <c r="H124" s="248">
        <v>36</v>
      </c>
      <c r="I124" s="249">
        <v>63.5</v>
      </c>
      <c r="J124" s="249">
        <v>91.44</v>
      </c>
      <c r="K124" s="251">
        <v>45.581000000000003</v>
      </c>
      <c r="L124" s="246" t="s">
        <v>1136</v>
      </c>
      <c r="M124" s="246" t="s">
        <v>606</v>
      </c>
      <c r="N124" s="246" t="s">
        <v>856</v>
      </c>
      <c r="O124" s="246" t="s">
        <v>851</v>
      </c>
      <c r="P124" s="246">
        <v>2</v>
      </c>
      <c r="Q124" s="246">
        <v>0</v>
      </c>
      <c r="R124" s="254">
        <v>0.9</v>
      </c>
      <c r="S124" s="246" t="str">
        <f t="shared" si="7"/>
        <v>Coated Gloss</v>
      </c>
      <c r="T124" s="69" t="s">
        <v>310</v>
      </c>
      <c r="U124" s="69">
        <v>1107</v>
      </c>
      <c r="XEH124" s="256">
        <v>1079</v>
      </c>
      <c r="XEI124" t="s">
        <v>1280</v>
      </c>
      <c r="XEJ124" t="s">
        <v>1280</v>
      </c>
      <c r="XEK124">
        <v>11</v>
      </c>
      <c r="XEL124">
        <v>0</v>
      </c>
      <c r="XEM124">
        <v>1</v>
      </c>
      <c r="XEN124" s="215">
        <v>44091</v>
      </c>
      <c r="XEO124" t="s">
        <v>795</v>
      </c>
      <c r="XEP124" t="s">
        <v>795</v>
      </c>
      <c r="XEQ124" t="s">
        <v>304</v>
      </c>
      <c r="XER124" t="s">
        <v>304</v>
      </c>
    </row>
    <row r="125" spans="1:21 16362:16372" hidden="1">
      <c r="A125" s="246">
        <v>331</v>
      </c>
      <c r="B125" s="247" t="s">
        <v>1137</v>
      </c>
      <c r="C125" s="247"/>
      <c r="D125" s="246" t="str">
        <f t="shared" si="6"/>
        <v>Ream</v>
      </c>
      <c r="E125" s="246" t="s">
        <v>973</v>
      </c>
      <c r="F125" s="246">
        <v>300</v>
      </c>
      <c r="G125" s="248">
        <v>30</v>
      </c>
      <c r="H125" s="248">
        <v>40</v>
      </c>
      <c r="I125" s="249">
        <v>76.2</v>
      </c>
      <c r="J125" s="249">
        <v>101.6</v>
      </c>
      <c r="K125" s="251">
        <v>116.129</v>
      </c>
      <c r="L125" s="246" t="s">
        <v>1029</v>
      </c>
      <c r="M125" s="246" t="s">
        <v>606</v>
      </c>
      <c r="N125" s="246" t="s">
        <v>856</v>
      </c>
      <c r="O125" s="246" t="s">
        <v>851</v>
      </c>
      <c r="P125" s="246">
        <v>1</v>
      </c>
      <c r="Q125" s="246">
        <v>0</v>
      </c>
      <c r="R125" s="254">
        <v>0.9</v>
      </c>
      <c r="S125" s="246" t="str">
        <f t="shared" si="7"/>
        <v>Coated Gloss</v>
      </c>
      <c r="T125" s="69" t="s">
        <v>310</v>
      </c>
      <c r="U125" s="69">
        <v>1107</v>
      </c>
      <c r="XEH125" s="256">
        <v>1080</v>
      </c>
      <c r="XEI125" t="s">
        <v>1281</v>
      </c>
      <c r="XEJ125" t="s">
        <v>1281</v>
      </c>
      <c r="XEK125">
        <v>11</v>
      </c>
      <c r="XEL125">
        <v>0</v>
      </c>
      <c r="XEM125">
        <v>1</v>
      </c>
      <c r="XEN125" s="215">
        <v>44091</v>
      </c>
      <c r="XEO125" t="s">
        <v>795</v>
      </c>
      <c r="XEP125" t="s">
        <v>795</v>
      </c>
      <c r="XEQ125" t="s">
        <v>304</v>
      </c>
      <c r="XER125" t="s">
        <v>304</v>
      </c>
    </row>
    <row r="126" spans="1:21 16362:16372" hidden="1">
      <c r="A126" s="246">
        <v>332</v>
      </c>
      <c r="B126" s="247" t="s">
        <v>1138</v>
      </c>
      <c r="C126" s="247"/>
      <c r="D126" s="246" t="str">
        <f t="shared" si="6"/>
        <v>Ream</v>
      </c>
      <c r="E126" s="246" t="s">
        <v>962</v>
      </c>
      <c r="F126" s="246">
        <v>290</v>
      </c>
      <c r="G126" s="248">
        <v>31.5</v>
      </c>
      <c r="H126" s="248">
        <v>41.5</v>
      </c>
      <c r="I126" s="249">
        <v>80.010000000000005</v>
      </c>
      <c r="J126" s="249">
        <v>105.41</v>
      </c>
      <c r="K126" s="251">
        <v>122.291</v>
      </c>
      <c r="L126" s="246" t="s">
        <v>1139</v>
      </c>
      <c r="M126" s="246" t="s">
        <v>606</v>
      </c>
      <c r="N126" s="246" t="s">
        <v>856</v>
      </c>
      <c r="O126" s="246" t="s">
        <v>851</v>
      </c>
      <c r="P126" s="246">
        <v>1</v>
      </c>
      <c r="Q126" s="246">
        <v>0</v>
      </c>
      <c r="R126" s="254">
        <v>1.4</v>
      </c>
      <c r="S126" s="246" t="str">
        <f t="shared" si="7"/>
        <v>High Bulk</v>
      </c>
      <c r="T126" s="69" t="s">
        <v>315</v>
      </c>
      <c r="U126" s="69">
        <v>1107</v>
      </c>
      <c r="XEH126" s="256">
        <v>1081</v>
      </c>
      <c r="XEI126" t="s">
        <v>1282</v>
      </c>
      <c r="XEJ126" t="s">
        <v>1282</v>
      </c>
      <c r="XEK126">
        <v>11</v>
      </c>
      <c r="XEL126">
        <v>0</v>
      </c>
      <c r="XEM126">
        <v>1</v>
      </c>
      <c r="XEN126" s="215">
        <v>44091</v>
      </c>
      <c r="XEO126" t="s">
        <v>795</v>
      </c>
      <c r="XEP126" t="s">
        <v>795</v>
      </c>
      <c r="XEQ126" t="s">
        <v>304</v>
      </c>
      <c r="XER126" t="s">
        <v>304</v>
      </c>
    </row>
    <row r="127" spans="1:21 16362:16372" hidden="1">
      <c r="A127" s="246">
        <v>333</v>
      </c>
      <c r="B127" s="247" t="s">
        <v>1140</v>
      </c>
      <c r="C127" s="247"/>
      <c r="D127" s="246" t="str">
        <f t="shared" si="6"/>
        <v>Ream</v>
      </c>
      <c r="E127" s="246" t="s">
        <v>962</v>
      </c>
      <c r="F127" s="246">
        <v>280</v>
      </c>
      <c r="G127" s="248">
        <v>31.5</v>
      </c>
      <c r="H127" s="248">
        <v>41.5</v>
      </c>
      <c r="I127" s="249">
        <v>80.010000000000005</v>
      </c>
      <c r="J127" s="249">
        <v>105.41</v>
      </c>
      <c r="K127" s="251">
        <v>118.074</v>
      </c>
      <c r="L127" s="246" t="s">
        <v>1139</v>
      </c>
      <c r="M127" s="246" t="s">
        <v>606</v>
      </c>
      <c r="N127" s="246" t="s">
        <v>856</v>
      </c>
      <c r="O127" s="246" t="s">
        <v>851</v>
      </c>
      <c r="P127" s="246">
        <v>1</v>
      </c>
      <c r="Q127" s="246">
        <v>0</v>
      </c>
      <c r="R127" s="254">
        <v>1.4</v>
      </c>
      <c r="S127" s="246" t="str">
        <f t="shared" si="7"/>
        <v>High Bulk</v>
      </c>
      <c r="T127" s="69" t="s">
        <v>315</v>
      </c>
      <c r="U127" s="69">
        <v>1107</v>
      </c>
      <c r="XEH127" s="256">
        <v>1082</v>
      </c>
      <c r="XEI127" t="s">
        <v>1283</v>
      </c>
      <c r="XEJ127" t="s">
        <v>1283</v>
      </c>
      <c r="XEK127">
        <v>11</v>
      </c>
      <c r="XEL127">
        <v>0</v>
      </c>
      <c r="XEM127">
        <v>1</v>
      </c>
      <c r="XEN127" s="215">
        <v>44091</v>
      </c>
      <c r="XEO127" t="s">
        <v>795</v>
      </c>
      <c r="XEP127" t="s">
        <v>795</v>
      </c>
      <c r="XEQ127" t="s">
        <v>304</v>
      </c>
      <c r="XER127" t="s">
        <v>304</v>
      </c>
    </row>
    <row r="128" spans="1:21 16362:16372" hidden="1">
      <c r="A128" s="246">
        <v>334</v>
      </c>
      <c r="B128" s="247" t="s">
        <v>1141</v>
      </c>
      <c r="C128" s="247"/>
      <c r="D128" s="246" t="str">
        <f t="shared" si="6"/>
        <v>Ream</v>
      </c>
      <c r="E128" s="246" t="s">
        <v>981</v>
      </c>
      <c r="F128" s="246">
        <v>280</v>
      </c>
      <c r="G128" s="248">
        <v>25</v>
      </c>
      <c r="H128" s="248">
        <v>36</v>
      </c>
      <c r="I128" s="249">
        <v>63.5</v>
      </c>
      <c r="J128" s="249">
        <v>91.44</v>
      </c>
      <c r="K128" s="251">
        <v>81.290000000000006</v>
      </c>
      <c r="L128" s="246" t="s">
        <v>1142</v>
      </c>
      <c r="M128" s="246" t="s">
        <v>606</v>
      </c>
      <c r="N128" s="246" t="s">
        <v>856</v>
      </c>
      <c r="O128" s="246" t="s">
        <v>851</v>
      </c>
      <c r="P128" s="246">
        <v>1</v>
      </c>
      <c r="Q128" s="246">
        <v>0</v>
      </c>
      <c r="R128" s="254">
        <v>0.95</v>
      </c>
      <c r="S128" s="246" t="str">
        <f t="shared" si="7"/>
        <v>Coated Matt</v>
      </c>
      <c r="T128" s="69" t="s">
        <v>307</v>
      </c>
      <c r="U128" s="69">
        <v>1107</v>
      </c>
      <c r="XEH128" s="256">
        <v>1083</v>
      </c>
      <c r="XEI128" t="s">
        <v>1284</v>
      </c>
      <c r="XEJ128" t="s">
        <v>1284</v>
      </c>
      <c r="XEK128">
        <v>11</v>
      </c>
      <c r="XEL128">
        <v>0</v>
      </c>
      <c r="XEM128">
        <v>1</v>
      </c>
      <c r="XEN128" s="215">
        <v>44091</v>
      </c>
      <c r="XEO128" t="s">
        <v>795</v>
      </c>
      <c r="XEP128" t="s">
        <v>795</v>
      </c>
      <c r="XEQ128" t="s">
        <v>304</v>
      </c>
      <c r="XER128" t="s">
        <v>304</v>
      </c>
    </row>
    <row r="129" spans="1:21 16362:16372" hidden="1">
      <c r="A129" s="246">
        <v>335</v>
      </c>
      <c r="B129" s="247" t="s">
        <v>1143</v>
      </c>
      <c r="C129" s="247"/>
      <c r="D129" s="246" t="str">
        <f t="shared" si="6"/>
        <v>Ream</v>
      </c>
      <c r="E129" s="246" t="s">
        <v>1144</v>
      </c>
      <c r="F129" s="246">
        <v>120</v>
      </c>
      <c r="G129" s="248">
        <v>20</v>
      </c>
      <c r="H129" s="248">
        <v>30</v>
      </c>
      <c r="I129" s="249">
        <v>50.8</v>
      </c>
      <c r="J129" s="249">
        <v>76.2</v>
      </c>
      <c r="K129" s="251">
        <v>23.225999999999999</v>
      </c>
      <c r="L129" s="246" t="s">
        <v>1091</v>
      </c>
      <c r="M129" s="246" t="s">
        <v>606</v>
      </c>
      <c r="N129" s="246" t="s">
        <v>856</v>
      </c>
      <c r="O129" s="246" t="s">
        <v>851</v>
      </c>
      <c r="P129" s="246">
        <v>3</v>
      </c>
      <c r="Q129" s="246">
        <v>0</v>
      </c>
      <c r="R129" s="254">
        <v>0.9</v>
      </c>
      <c r="S129" s="246" t="str">
        <f t="shared" si="7"/>
        <v>Coated Gloss</v>
      </c>
      <c r="T129" s="69" t="s">
        <v>310</v>
      </c>
      <c r="U129" s="69">
        <v>1107</v>
      </c>
      <c r="XEH129" s="256">
        <v>1084</v>
      </c>
      <c r="XEI129" t="s">
        <v>1285</v>
      </c>
      <c r="XEJ129" t="s">
        <v>1285</v>
      </c>
      <c r="XEK129">
        <v>11</v>
      </c>
      <c r="XEL129">
        <v>0</v>
      </c>
      <c r="XEM129">
        <v>1</v>
      </c>
      <c r="XEN129" s="215">
        <v>44091</v>
      </c>
      <c r="XEO129" t="s">
        <v>795</v>
      </c>
      <c r="XEP129" t="s">
        <v>795</v>
      </c>
      <c r="XEQ129" t="s">
        <v>304</v>
      </c>
      <c r="XER129" t="s">
        <v>304</v>
      </c>
    </row>
    <row r="130" spans="1:21 16362:16372" hidden="1">
      <c r="A130" s="246">
        <v>336</v>
      </c>
      <c r="B130" s="247" t="s">
        <v>1145</v>
      </c>
      <c r="C130" s="247"/>
      <c r="D130" s="246" t="str">
        <f t="shared" ref="D130:D161" si="8">VLOOKUP(U130,$XEH$1:$XER$1999,2,FALSE)</f>
        <v>Ream</v>
      </c>
      <c r="E130" s="246" t="s">
        <v>973</v>
      </c>
      <c r="F130" s="246">
        <v>90</v>
      </c>
      <c r="G130" s="248">
        <v>23</v>
      </c>
      <c r="H130" s="248">
        <v>36</v>
      </c>
      <c r="I130" s="249">
        <v>58.42</v>
      </c>
      <c r="J130" s="249">
        <v>91.44</v>
      </c>
      <c r="K130" s="251">
        <v>24.039000000000001</v>
      </c>
      <c r="L130" s="246" t="s">
        <v>1039</v>
      </c>
      <c r="M130" s="246" t="s">
        <v>606</v>
      </c>
      <c r="N130" s="246" t="s">
        <v>856</v>
      </c>
      <c r="O130" s="246" t="s">
        <v>851</v>
      </c>
      <c r="P130" s="246">
        <v>3</v>
      </c>
      <c r="Q130" s="246">
        <v>0</v>
      </c>
      <c r="R130" s="254">
        <v>0.9</v>
      </c>
      <c r="S130" s="246" t="str">
        <f t="shared" ref="S130:S161" si="9">VLOOKUP(T130,$XEH$1:$XER$395,2,FALSE)</f>
        <v>Coated Gloss</v>
      </c>
      <c r="T130" s="69" t="s">
        <v>310</v>
      </c>
      <c r="U130" s="69">
        <v>1107</v>
      </c>
      <c r="XEH130" s="256">
        <v>1085</v>
      </c>
      <c r="XEI130" t="s">
        <v>1286</v>
      </c>
      <c r="XEJ130" t="s">
        <v>1286</v>
      </c>
      <c r="XEK130">
        <v>11</v>
      </c>
      <c r="XEL130">
        <v>0</v>
      </c>
      <c r="XEM130">
        <v>1</v>
      </c>
      <c r="XEN130" s="215">
        <v>44091</v>
      </c>
      <c r="XEO130" t="s">
        <v>795</v>
      </c>
      <c r="XEP130" t="s">
        <v>795</v>
      </c>
      <c r="XEQ130" t="s">
        <v>304</v>
      </c>
      <c r="XER130" t="s">
        <v>304</v>
      </c>
    </row>
    <row r="131" spans="1:21 16362:16372" hidden="1">
      <c r="A131" s="246">
        <v>337</v>
      </c>
      <c r="B131" s="247" t="s">
        <v>1146</v>
      </c>
      <c r="C131" s="247"/>
      <c r="D131" s="246" t="str">
        <f t="shared" si="8"/>
        <v>Ream</v>
      </c>
      <c r="E131" s="246" t="s">
        <v>973</v>
      </c>
      <c r="F131" s="246">
        <v>100</v>
      </c>
      <c r="G131" s="248">
        <v>25</v>
      </c>
      <c r="H131" s="248">
        <v>36</v>
      </c>
      <c r="I131" s="249">
        <v>63.5</v>
      </c>
      <c r="J131" s="249">
        <v>91.44</v>
      </c>
      <c r="K131" s="251">
        <v>29.032</v>
      </c>
      <c r="L131" s="246" t="s">
        <v>1039</v>
      </c>
      <c r="M131" s="246" t="s">
        <v>606</v>
      </c>
      <c r="N131" s="246" t="s">
        <v>856</v>
      </c>
      <c r="O131" s="246" t="s">
        <v>851</v>
      </c>
      <c r="P131" s="246">
        <v>2</v>
      </c>
      <c r="Q131" s="246">
        <v>0</v>
      </c>
      <c r="R131" s="254">
        <v>0.9</v>
      </c>
      <c r="S131" s="246" t="str">
        <f t="shared" si="9"/>
        <v>Coated Gloss</v>
      </c>
      <c r="T131" s="69" t="s">
        <v>310</v>
      </c>
      <c r="U131" s="69">
        <v>1107</v>
      </c>
      <c r="XEH131" s="256">
        <v>1086</v>
      </c>
      <c r="XEI131" t="s">
        <v>1287</v>
      </c>
      <c r="XEJ131" t="s">
        <v>1287</v>
      </c>
      <c r="XEK131">
        <v>11</v>
      </c>
      <c r="XEL131">
        <v>0</v>
      </c>
      <c r="XEM131">
        <v>1</v>
      </c>
      <c r="XEN131" s="215">
        <v>44091</v>
      </c>
      <c r="XEO131" t="s">
        <v>795</v>
      </c>
      <c r="XEP131" t="s">
        <v>795</v>
      </c>
      <c r="XEQ131" t="s">
        <v>304</v>
      </c>
      <c r="XER131" t="s">
        <v>304</v>
      </c>
    </row>
    <row r="132" spans="1:21 16362:16372" hidden="1">
      <c r="A132" s="246">
        <v>338</v>
      </c>
      <c r="B132" s="247" t="s">
        <v>1147</v>
      </c>
      <c r="C132" s="247"/>
      <c r="D132" s="246" t="str">
        <f t="shared" si="8"/>
        <v>Ream</v>
      </c>
      <c r="E132" s="246" t="s">
        <v>749</v>
      </c>
      <c r="F132" s="246">
        <v>115</v>
      </c>
      <c r="G132" s="248">
        <v>25</v>
      </c>
      <c r="H132" s="248">
        <v>36</v>
      </c>
      <c r="I132" s="249">
        <v>63.5</v>
      </c>
      <c r="J132" s="249">
        <v>91.44</v>
      </c>
      <c r="K132" s="251">
        <v>33.387</v>
      </c>
      <c r="L132" s="246" t="s">
        <v>749</v>
      </c>
      <c r="M132" s="246" t="s">
        <v>606</v>
      </c>
      <c r="N132" s="246" t="s">
        <v>856</v>
      </c>
      <c r="O132" s="246" t="s">
        <v>851</v>
      </c>
      <c r="P132" s="246">
        <v>2</v>
      </c>
      <c r="Q132" s="246">
        <v>0</v>
      </c>
      <c r="R132" s="254">
        <v>1.35</v>
      </c>
      <c r="S132" s="246" t="str">
        <f t="shared" si="9"/>
        <v xml:space="preserve"> Uncoated</v>
      </c>
      <c r="T132" s="69" t="s">
        <v>312</v>
      </c>
      <c r="U132" s="69">
        <v>1107</v>
      </c>
      <c r="XEH132" s="256">
        <v>1087</v>
      </c>
      <c r="XEI132" t="s">
        <v>1288</v>
      </c>
      <c r="XEJ132" t="s">
        <v>1288</v>
      </c>
      <c r="XEK132">
        <v>11</v>
      </c>
      <c r="XEL132">
        <v>0</v>
      </c>
      <c r="XEM132">
        <v>1</v>
      </c>
      <c r="XEN132" s="215">
        <v>44091</v>
      </c>
      <c r="XEO132" t="s">
        <v>795</v>
      </c>
      <c r="XEP132" t="s">
        <v>795</v>
      </c>
      <c r="XEQ132" t="s">
        <v>304</v>
      </c>
      <c r="XER132" t="s">
        <v>304</v>
      </c>
    </row>
    <row r="133" spans="1:21 16362:16372" hidden="1">
      <c r="A133" s="246">
        <v>339</v>
      </c>
      <c r="B133" s="247" t="s">
        <v>1148</v>
      </c>
      <c r="C133" s="247"/>
      <c r="D133" s="246" t="str">
        <f t="shared" si="8"/>
        <v>Ream</v>
      </c>
      <c r="E133" s="246" t="s">
        <v>961</v>
      </c>
      <c r="F133" s="246">
        <v>225</v>
      </c>
      <c r="G133" s="248">
        <v>24</v>
      </c>
      <c r="H133" s="248">
        <v>32</v>
      </c>
      <c r="I133" s="249">
        <v>60.96</v>
      </c>
      <c r="J133" s="249">
        <v>81.28</v>
      </c>
      <c r="K133" s="251">
        <v>55.741999999999997</v>
      </c>
      <c r="L133" s="246" t="s">
        <v>1039</v>
      </c>
      <c r="M133" s="246" t="s">
        <v>606</v>
      </c>
      <c r="N133" s="246" t="s">
        <v>856</v>
      </c>
      <c r="O133" s="246" t="s">
        <v>851</v>
      </c>
      <c r="P133" s="246">
        <v>1</v>
      </c>
      <c r="Q133" s="246">
        <v>0</v>
      </c>
      <c r="R133" s="254">
        <v>1.35</v>
      </c>
      <c r="S133" s="246" t="str">
        <f t="shared" si="9"/>
        <v xml:space="preserve"> Uncoated</v>
      </c>
      <c r="T133" s="69" t="s">
        <v>312</v>
      </c>
      <c r="U133" s="69">
        <v>1107</v>
      </c>
      <c r="XEH133" s="256">
        <v>1088</v>
      </c>
      <c r="XEI133" t="s">
        <v>1289</v>
      </c>
      <c r="XEJ133" t="s">
        <v>1289</v>
      </c>
      <c r="XEK133">
        <v>11</v>
      </c>
      <c r="XEL133">
        <v>0</v>
      </c>
      <c r="XEM133">
        <v>1</v>
      </c>
      <c r="XEN133" s="215">
        <v>44091</v>
      </c>
      <c r="XEO133" t="s">
        <v>795</v>
      </c>
      <c r="XEP133" t="s">
        <v>795</v>
      </c>
      <c r="XEQ133" t="s">
        <v>304</v>
      </c>
      <c r="XER133" t="s">
        <v>304</v>
      </c>
    </row>
    <row r="134" spans="1:21 16362:16372" hidden="1">
      <c r="A134" s="246">
        <v>340</v>
      </c>
      <c r="B134" s="247" t="s">
        <v>1149</v>
      </c>
      <c r="C134" s="247"/>
      <c r="D134" s="246" t="str">
        <f t="shared" si="8"/>
        <v>Ream</v>
      </c>
      <c r="E134" s="246" t="s">
        <v>314</v>
      </c>
      <c r="F134" s="246">
        <v>58</v>
      </c>
      <c r="G134" s="248">
        <v>22.75</v>
      </c>
      <c r="H134" s="248">
        <v>35.04</v>
      </c>
      <c r="I134" s="249">
        <v>57.79</v>
      </c>
      <c r="J134" s="249">
        <v>89</v>
      </c>
      <c r="K134" s="251">
        <v>14.916</v>
      </c>
      <c r="L134" s="246" t="s">
        <v>1150</v>
      </c>
      <c r="M134" s="246" t="s">
        <v>606</v>
      </c>
      <c r="N134" s="246" t="s">
        <v>856</v>
      </c>
      <c r="O134" s="246" t="s">
        <v>1118</v>
      </c>
      <c r="P134" s="246">
        <v>4</v>
      </c>
      <c r="Q134" s="246">
        <v>0</v>
      </c>
      <c r="R134" s="254">
        <v>1.35</v>
      </c>
      <c r="S134" s="246" t="str">
        <f t="shared" si="9"/>
        <v xml:space="preserve"> Uncoated</v>
      </c>
      <c r="T134" s="69" t="s">
        <v>312</v>
      </c>
      <c r="U134" s="69">
        <v>1107</v>
      </c>
      <c r="XEH134" s="256">
        <v>1089</v>
      </c>
      <c r="XEI134" t="s">
        <v>1290</v>
      </c>
      <c r="XEJ134" t="s">
        <v>1290</v>
      </c>
      <c r="XEK134">
        <v>11</v>
      </c>
      <c r="XEL134">
        <v>0</v>
      </c>
      <c r="XEM134">
        <v>1</v>
      </c>
      <c r="XEN134" s="215">
        <v>44091</v>
      </c>
      <c r="XEO134" t="s">
        <v>795</v>
      </c>
      <c r="XEP134" t="s">
        <v>795</v>
      </c>
      <c r="XEQ134" t="s">
        <v>304</v>
      </c>
      <c r="XER134" t="s">
        <v>304</v>
      </c>
    </row>
    <row r="135" spans="1:21 16362:16372" hidden="1">
      <c r="A135" s="246">
        <v>341</v>
      </c>
      <c r="B135" s="247" t="s">
        <v>1151</v>
      </c>
      <c r="C135" s="247"/>
      <c r="D135" s="246" t="str">
        <f t="shared" si="8"/>
        <v>Ream</v>
      </c>
      <c r="E135" s="246" t="s">
        <v>962</v>
      </c>
      <c r="F135" s="246">
        <v>300</v>
      </c>
      <c r="G135" s="248">
        <v>10</v>
      </c>
      <c r="H135" s="248">
        <v>29</v>
      </c>
      <c r="I135" s="249">
        <v>25.4</v>
      </c>
      <c r="J135" s="249">
        <v>73.66</v>
      </c>
      <c r="K135" s="251">
        <v>28.064</v>
      </c>
      <c r="L135" s="246" t="s">
        <v>859</v>
      </c>
      <c r="M135" s="246" t="s">
        <v>606</v>
      </c>
      <c r="N135" s="246" t="s">
        <v>856</v>
      </c>
      <c r="O135" s="246" t="s">
        <v>851</v>
      </c>
      <c r="P135" s="246">
        <v>2</v>
      </c>
      <c r="Q135" s="246">
        <v>0</v>
      </c>
      <c r="R135" s="254">
        <v>1.35</v>
      </c>
      <c r="S135" s="246" t="str">
        <f t="shared" si="9"/>
        <v>Coated Matt</v>
      </c>
      <c r="T135" s="69" t="s">
        <v>307</v>
      </c>
      <c r="U135" s="69">
        <v>1107</v>
      </c>
      <c r="XEH135" s="256">
        <v>1090</v>
      </c>
      <c r="XEI135" t="s">
        <v>1291</v>
      </c>
      <c r="XEJ135" t="s">
        <v>1291</v>
      </c>
      <c r="XEK135">
        <v>12</v>
      </c>
      <c r="XEL135">
        <v>0</v>
      </c>
      <c r="XEM135">
        <v>1</v>
      </c>
      <c r="XEN135" s="215">
        <v>44091</v>
      </c>
      <c r="XEO135" t="s">
        <v>795</v>
      </c>
      <c r="XEP135" t="s">
        <v>795</v>
      </c>
      <c r="XEQ135" t="s">
        <v>304</v>
      </c>
      <c r="XER135" t="s">
        <v>304</v>
      </c>
    </row>
    <row r="136" spans="1:21 16362:16372" hidden="1">
      <c r="A136" s="246">
        <v>342</v>
      </c>
      <c r="B136" s="247" t="s">
        <v>1152</v>
      </c>
      <c r="C136" s="247"/>
      <c r="D136" s="246" t="str">
        <f t="shared" si="8"/>
        <v>Ream</v>
      </c>
      <c r="E136" s="246" t="s">
        <v>1050</v>
      </c>
      <c r="F136" s="246">
        <v>285</v>
      </c>
      <c r="G136" s="248">
        <v>28</v>
      </c>
      <c r="H136" s="248">
        <v>40</v>
      </c>
      <c r="I136" s="249">
        <v>71.12</v>
      </c>
      <c r="J136" s="249">
        <v>101.6</v>
      </c>
      <c r="K136" s="251">
        <v>102.968</v>
      </c>
      <c r="L136" s="246" t="s">
        <v>859</v>
      </c>
      <c r="M136" s="246" t="s">
        <v>606</v>
      </c>
      <c r="N136" s="246" t="s">
        <v>856</v>
      </c>
      <c r="O136" s="246" t="s">
        <v>851</v>
      </c>
      <c r="P136" s="246">
        <v>1</v>
      </c>
      <c r="Q136" s="246">
        <v>0</v>
      </c>
      <c r="R136" s="254">
        <v>1.35</v>
      </c>
      <c r="S136" s="246" t="str">
        <f t="shared" si="9"/>
        <v xml:space="preserve"> Uncoated</v>
      </c>
      <c r="T136" s="69" t="s">
        <v>312</v>
      </c>
      <c r="U136" s="69">
        <v>1107</v>
      </c>
      <c r="XEH136" s="256">
        <v>1091</v>
      </c>
      <c r="XEI136" t="s">
        <v>1292</v>
      </c>
      <c r="XEJ136" t="s">
        <v>1292</v>
      </c>
      <c r="XEK136">
        <v>12</v>
      </c>
      <c r="XEL136">
        <v>0</v>
      </c>
      <c r="XEM136">
        <v>1</v>
      </c>
      <c r="XEN136" s="215">
        <v>44091</v>
      </c>
      <c r="XEO136" t="s">
        <v>795</v>
      </c>
      <c r="XEP136" t="s">
        <v>795</v>
      </c>
      <c r="XEQ136" t="s">
        <v>304</v>
      </c>
      <c r="XER136" t="s">
        <v>304</v>
      </c>
    </row>
    <row r="137" spans="1:21 16362:16372" hidden="1">
      <c r="A137" s="246">
        <v>343</v>
      </c>
      <c r="B137" s="247" t="s">
        <v>1153</v>
      </c>
      <c r="C137" s="247"/>
      <c r="D137" s="246" t="str">
        <f t="shared" si="8"/>
        <v>Ream</v>
      </c>
      <c r="E137" s="246" t="s">
        <v>1154</v>
      </c>
      <c r="F137" s="246">
        <v>68</v>
      </c>
      <c r="G137" s="248">
        <v>23</v>
      </c>
      <c r="H137" s="248">
        <v>36</v>
      </c>
      <c r="I137" s="249">
        <v>58.42</v>
      </c>
      <c r="J137" s="249">
        <v>91.44</v>
      </c>
      <c r="K137" s="251">
        <v>18.163</v>
      </c>
      <c r="L137" s="246" t="s">
        <v>1155</v>
      </c>
      <c r="M137" s="246" t="s">
        <v>606</v>
      </c>
      <c r="N137" s="246" t="s">
        <v>856</v>
      </c>
      <c r="O137" s="246" t="s">
        <v>851</v>
      </c>
      <c r="P137" s="246">
        <v>3</v>
      </c>
      <c r="Q137" s="246">
        <v>0</v>
      </c>
      <c r="R137" s="254">
        <v>1.35</v>
      </c>
      <c r="S137" s="246" t="str">
        <f t="shared" si="9"/>
        <v xml:space="preserve"> Uncoated</v>
      </c>
      <c r="T137" s="69" t="s">
        <v>312</v>
      </c>
      <c r="U137" s="69">
        <v>1107</v>
      </c>
      <c r="XEH137" s="256">
        <v>1092</v>
      </c>
      <c r="XEI137" t="s">
        <v>1293</v>
      </c>
      <c r="XEJ137" t="s">
        <v>1293</v>
      </c>
      <c r="XEK137">
        <v>12</v>
      </c>
      <c r="XEL137">
        <v>0</v>
      </c>
      <c r="XEM137">
        <v>1</v>
      </c>
      <c r="XEN137" s="215">
        <v>44091</v>
      </c>
      <c r="XEO137" t="s">
        <v>795</v>
      </c>
      <c r="XEP137" t="s">
        <v>795</v>
      </c>
      <c r="XEQ137" t="s">
        <v>304</v>
      </c>
      <c r="XER137" t="s">
        <v>304</v>
      </c>
    </row>
    <row r="138" spans="1:21 16362:16372" hidden="1">
      <c r="A138" s="246">
        <v>344</v>
      </c>
      <c r="B138" s="247" t="s">
        <v>1156</v>
      </c>
      <c r="C138" s="247"/>
      <c r="D138" s="246" t="str">
        <f t="shared" si="8"/>
        <v>Packet(200)</v>
      </c>
      <c r="E138" s="246" t="s">
        <v>1157</v>
      </c>
      <c r="F138" s="246">
        <v>250</v>
      </c>
      <c r="G138" s="248">
        <v>24</v>
      </c>
      <c r="H138" s="248">
        <v>37</v>
      </c>
      <c r="I138" s="249">
        <v>60.96</v>
      </c>
      <c r="J138" s="249">
        <v>93.98</v>
      </c>
      <c r="K138" s="251">
        <v>28.645</v>
      </c>
      <c r="L138" s="246" t="s">
        <v>1158</v>
      </c>
      <c r="M138" s="246" t="s">
        <v>606</v>
      </c>
      <c r="N138" s="246" t="s">
        <v>859</v>
      </c>
      <c r="O138" s="246" t="s">
        <v>892</v>
      </c>
      <c r="P138" s="246">
        <v>2</v>
      </c>
      <c r="Q138" s="246">
        <v>43</v>
      </c>
      <c r="R138" s="254">
        <v>1.35</v>
      </c>
      <c r="S138" s="246" t="str">
        <f t="shared" si="9"/>
        <v xml:space="preserve"> Uncoated</v>
      </c>
      <c r="T138" s="69" t="s">
        <v>312</v>
      </c>
      <c r="U138" s="69">
        <v>1380</v>
      </c>
      <c r="XEH138" s="256">
        <v>1093</v>
      </c>
      <c r="XEI138" t="s">
        <v>1294</v>
      </c>
      <c r="XEJ138" t="s">
        <v>1294</v>
      </c>
      <c r="XEK138">
        <v>12</v>
      </c>
      <c r="XEL138">
        <v>0</v>
      </c>
      <c r="XEM138">
        <v>1</v>
      </c>
      <c r="XEN138" s="215">
        <v>44091</v>
      </c>
      <c r="XEO138" t="s">
        <v>795</v>
      </c>
      <c r="XEP138" t="s">
        <v>795</v>
      </c>
      <c r="XEQ138" t="s">
        <v>304</v>
      </c>
      <c r="XER138" t="s">
        <v>304</v>
      </c>
    </row>
    <row r="139" spans="1:21 16362:16372" hidden="1">
      <c r="A139" s="246">
        <v>345</v>
      </c>
      <c r="B139" s="247" t="s">
        <v>1159</v>
      </c>
      <c r="C139" s="247"/>
      <c r="D139" s="246" t="str">
        <f t="shared" si="8"/>
        <v>Gross</v>
      </c>
      <c r="E139" s="246" t="s">
        <v>1160</v>
      </c>
      <c r="F139" s="246">
        <v>250</v>
      </c>
      <c r="G139" s="248">
        <v>23</v>
      </c>
      <c r="H139" s="248">
        <v>36</v>
      </c>
      <c r="I139" s="249">
        <v>58.42</v>
      </c>
      <c r="J139" s="249">
        <v>91.44</v>
      </c>
      <c r="K139" s="251">
        <v>19.231000000000002</v>
      </c>
      <c r="L139" s="246" t="s">
        <v>1161</v>
      </c>
      <c r="M139" s="246" t="s">
        <v>606</v>
      </c>
      <c r="N139" s="246" t="s">
        <v>859</v>
      </c>
      <c r="O139" s="246" t="s">
        <v>851</v>
      </c>
      <c r="P139" s="246">
        <v>3</v>
      </c>
      <c r="Q139" s="246">
        <v>41</v>
      </c>
      <c r="R139" s="254">
        <v>1.35</v>
      </c>
      <c r="S139" s="246" t="str">
        <f t="shared" si="9"/>
        <v xml:space="preserve"> Uncoated</v>
      </c>
      <c r="T139" s="69" t="s">
        <v>312</v>
      </c>
      <c r="U139" s="69">
        <v>1104</v>
      </c>
      <c r="XEH139" s="256">
        <v>1094</v>
      </c>
      <c r="XEI139" t="s">
        <v>1295</v>
      </c>
      <c r="XEJ139" t="s">
        <v>1295</v>
      </c>
      <c r="XEK139">
        <v>12</v>
      </c>
      <c r="XEL139">
        <v>0</v>
      </c>
      <c r="XEM139">
        <v>1</v>
      </c>
      <c r="XEN139" s="215">
        <v>44091</v>
      </c>
      <c r="XEO139" t="s">
        <v>795</v>
      </c>
      <c r="XEP139" t="s">
        <v>795</v>
      </c>
      <c r="XEQ139" t="s">
        <v>304</v>
      </c>
      <c r="XER139" t="s">
        <v>304</v>
      </c>
    </row>
    <row r="140" spans="1:21 16362:16372" hidden="1">
      <c r="A140" s="246">
        <v>346</v>
      </c>
      <c r="B140" s="247" t="s">
        <v>1162</v>
      </c>
      <c r="C140" s="247"/>
      <c r="D140" s="246" t="str">
        <f t="shared" si="8"/>
        <v>Ream</v>
      </c>
      <c r="E140" s="246" t="s">
        <v>1163</v>
      </c>
      <c r="F140" s="246">
        <v>90</v>
      </c>
      <c r="G140" s="248">
        <v>40</v>
      </c>
      <c r="H140" s="248">
        <v>30</v>
      </c>
      <c r="I140" s="249">
        <v>101.6</v>
      </c>
      <c r="J140" s="249">
        <v>76.2</v>
      </c>
      <c r="K140" s="251">
        <v>34.838999999999999</v>
      </c>
      <c r="L140" s="246" t="s">
        <v>1104</v>
      </c>
      <c r="M140" s="246" t="s">
        <v>606</v>
      </c>
      <c r="N140" s="246" t="s">
        <v>856</v>
      </c>
      <c r="O140" s="246" t="s">
        <v>851</v>
      </c>
      <c r="P140" s="246">
        <v>2</v>
      </c>
      <c r="Q140" s="246">
        <v>61</v>
      </c>
      <c r="R140" s="254">
        <v>1.35</v>
      </c>
      <c r="S140" s="246" t="str">
        <f t="shared" si="9"/>
        <v xml:space="preserve"> Uncoated</v>
      </c>
      <c r="T140" s="69" t="s">
        <v>312</v>
      </c>
      <c r="U140" s="69">
        <v>1107</v>
      </c>
      <c r="XEH140" s="256">
        <v>1095</v>
      </c>
      <c r="XEI140" t="s">
        <v>1296</v>
      </c>
      <c r="XEJ140" t="s">
        <v>1296</v>
      </c>
      <c r="XEK140">
        <v>12</v>
      </c>
      <c r="XEL140">
        <v>0</v>
      </c>
      <c r="XEM140">
        <v>1</v>
      </c>
      <c r="XEN140" s="215">
        <v>44091</v>
      </c>
      <c r="XEO140" t="s">
        <v>795</v>
      </c>
      <c r="XEP140" t="s">
        <v>795</v>
      </c>
      <c r="XEQ140" t="s">
        <v>304</v>
      </c>
      <c r="XER140" t="s">
        <v>304</v>
      </c>
    </row>
    <row r="141" spans="1:21 16362:16372" hidden="1">
      <c r="A141" s="246">
        <v>347</v>
      </c>
      <c r="B141" s="247" t="s">
        <v>1164</v>
      </c>
      <c r="C141" s="247"/>
      <c r="D141" s="246" t="str">
        <f t="shared" si="8"/>
        <v>Ream</v>
      </c>
      <c r="E141" s="246" t="s">
        <v>1163</v>
      </c>
      <c r="F141" s="246">
        <v>90</v>
      </c>
      <c r="G141" s="248">
        <v>23</v>
      </c>
      <c r="H141" s="248">
        <v>36</v>
      </c>
      <c r="I141" s="249">
        <v>58.42</v>
      </c>
      <c r="J141" s="249">
        <v>91.44</v>
      </c>
      <c r="K141" s="251">
        <v>24.039000000000001</v>
      </c>
      <c r="L141" s="246" t="s">
        <v>1104</v>
      </c>
      <c r="M141" s="246" t="s">
        <v>606</v>
      </c>
      <c r="N141" s="246" t="s">
        <v>856</v>
      </c>
      <c r="O141" s="246" t="s">
        <v>851</v>
      </c>
      <c r="P141" s="246">
        <v>3</v>
      </c>
      <c r="Q141" s="246">
        <v>61</v>
      </c>
      <c r="R141" s="254">
        <v>1.35</v>
      </c>
      <c r="S141" s="246" t="str">
        <f t="shared" si="9"/>
        <v xml:space="preserve"> Uncoated</v>
      </c>
      <c r="T141" s="69" t="s">
        <v>312</v>
      </c>
      <c r="U141" s="69">
        <v>1107</v>
      </c>
      <c r="XEH141" s="256">
        <v>1096</v>
      </c>
      <c r="XEI141" t="s">
        <v>1297</v>
      </c>
      <c r="XEJ141" t="s">
        <v>1297</v>
      </c>
      <c r="XEK141">
        <v>12</v>
      </c>
      <c r="XEL141">
        <v>0</v>
      </c>
      <c r="XEM141">
        <v>1</v>
      </c>
      <c r="XEN141" s="215">
        <v>44091</v>
      </c>
      <c r="XEO141" t="s">
        <v>795</v>
      </c>
      <c r="XEP141" t="s">
        <v>795</v>
      </c>
      <c r="XEQ141" t="s">
        <v>304</v>
      </c>
      <c r="XER141" t="s">
        <v>304</v>
      </c>
    </row>
    <row r="142" spans="1:21 16362:16372" hidden="1">
      <c r="A142" s="246">
        <v>348</v>
      </c>
      <c r="B142" s="247" t="s">
        <v>1165</v>
      </c>
      <c r="C142" s="247"/>
      <c r="D142" s="246" t="str">
        <f t="shared" si="8"/>
        <v>Ream</v>
      </c>
      <c r="E142" s="246" t="s">
        <v>1166</v>
      </c>
      <c r="F142" s="246">
        <v>115</v>
      </c>
      <c r="G142" s="248">
        <v>30</v>
      </c>
      <c r="H142" s="248">
        <v>40</v>
      </c>
      <c r="I142" s="249">
        <v>76.2</v>
      </c>
      <c r="J142" s="249">
        <v>101.6</v>
      </c>
      <c r="K142" s="251">
        <v>44.6</v>
      </c>
      <c r="L142" s="246" t="s">
        <v>1101</v>
      </c>
      <c r="M142" s="246" t="s">
        <v>606</v>
      </c>
      <c r="N142" s="246" t="s">
        <v>856</v>
      </c>
      <c r="O142" s="246" t="s">
        <v>851</v>
      </c>
      <c r="P142" s="246">
        <v>2</v>
      </c>
      <c r="Q142" s="246">
        <v>66</v>
      </c>
      <c r="R142" s="254">
        <v>1.35</v>
      </c>
      <c r="S142" s="246" t="str">
        <f t="shared" si="9"/>
        <v xml:space="preserve"> Uncoated</v>
      </c>
      <c r="T142" s="69" t="s">
        <v>312</v>
      </c>
      <c r="U142" s="69">
        <v>1107</v>
      </c>
      <c r="XEH142" s="256">
        <v>1097</v>
      </c>
      <c r="XEI142" t="s">
        <v>1298</v>
      </c>
      <c r="XEJ142" t="s">
        <v>1298</v>
      </c>
      <c r="XEK142">
        <v>12</v>
      </c>
      <c r="XEL142">
        <v>0</v>
      </c>
      <c r="XEM142">
        <v>1</v>
      </c>
      <c r="XEN142" s="215">
        <v>44091</v>
      </c>
      <c r="XEO142" t="s">
        <v>795</v>
      </c>
      <c r="XEP142" t="s">
        <v>795</v>
      </c>
      <c r="XEQ142" t="s">
        <v>304</v>
      </c>
      <c r="XER142" t="s">
        <v>304</v>
      </c>
    </row>
    <row r="143" spans="1:21 16362:16372" hidden="1">
      <c r="A143" s="246">
        <v>349</v>
      </c>
      <c r="B143" s="247" t="s">
        <v>1167</v>
      </c>
      <c r="C143" s="247"/>
      <c r="D143" s="246" t="str">
        <f t="shared" si="8"/>
        <v>Packet(150)</v>
      </c>
      <c r="E143" s="246" t="s">
        <v>1163</v>
      </c>
      <c r="F143" s="246">
        <v>250</v>
      </c>
      <c r="G143" s="248">
        <v>25</v>
      </c>
      <c r="H143" s="248">
        <v>36</v>
      </c>
      <c r="I143" s="249">
        <v>63.5</v>
      </c>
      <c r="J143" s="249">
        <v>91.44</v>
      </c>
      <c r="K143" s="251">
        <v>21.774000000000001</v>
      </c>
      <c r="L143" s="246" t="s">
        <v>1168</v>
      </c>
      <c r="M143" s="246" t="s">
        <v>606</v>
      </c>
      <c r="N143" s="246" t="s">
        <v>859</v>
      </c>
      <c r="O143" s="246" t="s">
        <v>851</v>
      </c>
      <c r="P143" s="246">
        <v>3</v>
      </c>
      <c r="Q143" s="246">
        <v>58</v>
      </c>
      <c r="R143" s="254">
        <v>1.35</v>
      </c>
      <c r="S143" s="246" t="str">
        <f t="shared" si="9"/>
        <v xml:space="preserve"> Uncoated</v>
      </c>
      <c r="T143" s="69" t="s">
        <v>312</v>
      </c>
      <c r="U143" s="69">
        <v>1106</v>
      </c>
      <c r="XEH143" s="256">
        <v>1098</v>
      </c>
      <c r="XEI143" t="s">
        <v>1299</v>
      </c>
      <c r="XEJ143" t="s">
        <v>1299</v>
      </c>
      <c r="XEK143">
        <v>12</v>
      </c>
      <c r="XEL143">
        <v>0</v>
      </c>
      <c r="XEM143">
        <v>1</v>
      </c>
      <c r="XEN143" s="215">
        <v>44091</v>
      </c>
      <c r="XEO143" t="s">
        <v>795</v>
      </c>
      <c r="XEP143" t="s">
        <v>795</v>
      </c>
      <c r="XEQ143" t="s">
        <v>304</v>
      </c>
      <c r="XER143" t="s">
        <v>304</v>
      </c>
    </row>
    <row r="144" spans="1:21 16362:16372" hidden="1">
      <c r="A144" s="246">
        <v>350</v>
      </c>
      <c r="B144" s="247" t="s">
        <v>1169</v>
      </c>
      <c r="C144" s="247"/>
      <c r="D144" s="246" t="str">
        <f t="shared" si="8"/>
        <v>Ream</v>
      </c>
      <c r="E144" s="246" t="s">
        <v>1170</v>
      </c>
      <c r="F144" s="246">
        <v>68</v>
      </c>
      <c r="G144" s="248">
        <v>23</v>
      </c>
      <c r="H144" s="248">
        <v>35</v>
      </c>
      <c r="I144" s="249">
        <v>58.42</v>
      </c>
      <c r="J144" s="249">
        <v>88.9</v>
      </c>
      <c r="K144" s="251">
        <v>17.7</v>
      </c>
      <c r="L144" s="246" t="s">
        <v>1171</v>
      </c>
      <c r="M144" s="246" t="s">
        <v>606</v>
      </c>
      <c r="N144" s="246" t="s">
        <v>856</v>
      </c>
      <c r="O144" s="246" t="s">
        <v>851</v>
      </c>
      <c r="P144" s="246">
        <v>3</v>
      </c>
      <c r="Q144" s="246">
        <v>58</v>
      </c>
      <c r="R144" s="254">
        <v>1.35</v>
      </c>
      <c r="S144" s="246" t="str">
        <f t="shared" si="9"/>
        <v xml:space="preserve"> Uncoated</v>
      </c>
      <c r="T144" s="69" t="s">
        <v>312</v>
      </c>
      <c r="U144" s="69">
        <v>1107</v>
      </c>
      <c r="XEH144" s="256">
        <v>1099</v>
      </c>
      <c r="XEI144" t="s">
        <v>1300</v>
      </c>
      <c r="XEJ144" t="s">
        <v>1300</v>
      </c>
      <c r="XEK144">
        <v>12</v>
      </c>
      <c r="XEL144">
        <v>0</v>
      </c>
      <c r="XEM144">
        <v>1</v>
      </c>
      <c r="XEN144" s="215">
        <v>44091</v>
      </c>
      <c r="XEO144" t="s">
        <v>795</v>
      </c>
      <c r="XEP144" t="s">
        <v>795</v>
      </c>
      <c r="XEQ144" t="s">
        <v>304</v>
      </c>
      <c r="XER144" t="s">
        <v>304</v>
      </c>
    </row>
    <row r="145" spans="1:21 16362:16372" hidden="1">
      <c r="A145" s="246">
        <v>351</v>
      </c>
      <c r="B145" s="247" t="s">
        <v>1172</v>
      </c>
      <c r="C145" s="247"/>
      <c r="D145" s="246" t="str">
        <f t="shared" si="8"/>
        <v>Ream</v>
      </c>
      <c r="E145" s="246" t="s">
        <v>937</v>
      </c>
      <c r="F145" s="246">
        <v>105</v>
      </c>
      <c r="G145" s="248">
        <v>28</v>
      </c>
      <c r="H145" s="248">
        <v>40</v>
      </c>
      <c r="I145" s="249">
        <v>71.12</v>
      </c>
      <c r="J145" s="249">
        <v>101.6</v>
      </c>
      <c r="K145" s="251">
        <v>38.020000000000003</v>
      </c>
      <c r="L145" s="246" t="s">
        <v>938</v>
      </c>
      <c r="M145" s="246" t="s">
        <v>606</v>
      </c>
      <c r="N145" s="246" t="s">
        <v>856</v>
      </c>
      <c r="O145" s="246" t="s">
        <v>851</v>
      </c>
      <c r="P145" s="246">
        <v>2</v>
      </c>
      <c r="Q145" s="246">
        <v>66</v>
      </c>
      <c r="R145" s="254">
        <v>1.35</v>
      </c>
      <c r="S145" s="246" t="str">
        <f t="shared" si="9"/>
        <v xml:space="preserve"> Uncoated</v>
      </c>
      <c r="T145" s="69" t="s">
        <v>312</v>
      </c>
      <c r="U145" s="69">
        <v>1107</v>
      </c>
      <c r="XEH145" s="256">
        <v>1100</v>
      </c>
      <c r="XEI145" t="s">
        <v>1301</v>
      </c>
      <c r="XEJ145" t="s">
        <v>1301</v>
      </c>
      <c r="XEK145">
        <v>12</v>
      </c>
      <c r="XEL145">
        <v>0</v>
      </c>
      <c r="XEM145">
        <v>1</v>
      </c>
      <c r="XEN145" s="215">
        <v>44091</v>
      </c>
      <c r="XEO145" t="s">
        <v>795</v>
      </c>
      <c r="XEP145" t="s">
        <v>795</v>
      </c>
      <c r="XEQ145" t="s">
        <v>304</v>
      </c>
      <c r="XER145" t="s">
        <v>304</v>
      </c>
    </row>
    <row r="146" spans="1:21 16362:16372" hidden="1">
      <c r="A146" s="246">
        <v>352</v>
      </c>
      <c r="B146" s="247" t="s">
        <v>1173</v>
      </c>
      <c r="C146" s="247"/>
      <c r="D146" s="246" t="str">
        <f t="shared" si="8"/>
        <v>Ream</v>
      </c>
      <c r="E146" s="246" t="s">
        <v>1174</v>
      </c>
      <c r="F146" s="246">
        <v>58</v>
      </c>
      <c r="G146" s="248">
        <v>23</v>
      </c>
      <c r="H146" s="248">
        <v>36</v>
      </c>
      <c r="I146" s="249">
        <v>58.42</v>
      </c>
      <c r="J146" s="249">
        <v>91.44</v>
      </c>
      <c r="K146" s="251">
        <v>15.492000000000001</v>
      </c>
      <c r="L146" s="246" t="s">
        <v>1175</v>
      </c>
      <c r="M146" s="246" t="s">
        <v>606</v>
      </c>
      <c r="N146" s="246" t="s">
        <v>856</v>
      </c>
      <c r="O146" s="246" t="s">
        <v>851</v>
      </c>
      <c r="P146" s="246">
        <v>4</v>
      </c>
      <c r="Q146" s="246">
        <v>58</v>
      </c>
      <c r="R146" s="254">
        <v>1.35</v>
      </c>
      <c r="S146" s="246" t="str">
        <f t="shared" si="9"/>
        <v xml:space="preserve"> Uncoated</v>
      </c>
      <c r="T146" s="69" t="s">
        <v>312</v>
      </c>
      <c r="U146" s="69">
        <v>1107</v>
      </c>
      <c r="XEH146" s="256">
        <v>1101</v>
      </c>
      <c r="XEI146" t="s">
        <v>1302</v>
      </c>
      <c r="XEJ146" t="s">
        <v>1302</v>
      </c>
      <c r="XEK146">
        <v>12</v>
      </c>
      <c r="XEL146">
        <v>0</v>
      </c>
      <c r="XEM146">
        <v>1</v>
      </c>
      <c r="XEN146" s="215">
        <v>44091</v>
      </c>
      <c r="XEO146" t="s">
        <v>795</v>
      </c>
      <c r="XEP146" t="s">
        <v>795</v>
      </c>
      <c r="XEQ146" t="s">
        <v>304</v>
      </c>
      <c r="XER146" t="s">
        <v>304</v>
      </c>
    </row>
    <row r="147" spans="1:21 16362:16372" hidden="1">
      <c r="A147" s="246">
        <v>353</v>
      </c>
      <c r="B147" s="247" t="s">
        <v>1176</v>
      </c>
      <c r="C147" s="247"/>
      <c r="D147" s="246" t="str">
        <f t="shared" si="8"/>
        <v>Gross</v>
      </c>
      <c r="E147" s="246" t="s">
        <v>864</v>
      </c>
      <c r="F147" s="246">
        <v>285</v>
      </c>
      <c r="G147" s="248">
        <v>23</v>
      </c>
      <c r="H147" s="248">
        <v>36</v>
      </c>
      <c r="I147" s="249">
        <v>58.42</v>
      </c>
      <c r="J147" s="249">
        <v>91.44</v>
      </c>
      <c r="K147" s="251">
        <v>21.922999999999998</v>
      </c>
      <c r="L147" s="246" t="s">
        <v>970</v>
      </c>
      <c r="M147" s="246" t="s">
        <v>606</v>
      </c>
      <c r="N147" s="246" t="s">
        <v>859</v>
      </c>
      <c r="O147" s="246" t="s">
        <v>851</v>
      </c>
      <c r="P147" s="246">
        <v>3</v>
      </c>
      <c r="Q147" s="246">
        <v>46.5</v>
      </c>
      <c r="R147" s="254">
        <v>1.35</v>
      </c>
      <c r="S147" s="246" t="str">
        <f t="shared" si="9"/>
        <v xml:space="preserve"> Uncoated</v>
      </c>
      <c r="T147" s="69" t="s">
        <v>312</v>
      </c>
      <c r="U147" s="69">
        <v>1104</v>
      </c>
      <c r="XEH147" s="256">
        <v>1102</v>
      </c>
      <c r="XEI147" t="s">
        <v>1303</v>
      </c>
      <c r="XEJ147" t="s">
        <v>1303</v>
      </c>
      <c r="XEK147">
        <v>12</v>
      </c>
      <c r="XEL147">
        <v>0</v>
      </c>
      <c r="XEM147">
        <v>1</v>
      </c>
      <c r="XEN147" s="215">
        <v>44091</v>
      </c>
      <c r="XEO147" t="s">
        <v>795</v>
      </c>
      <c r="XEP147" t="s">
        <v>795</v>
      </c>
      <c r="XEQ147" t="s">
        <v>304</v>
      </c>
      <c r="XER147" t="s">
        <v>304</v>
      </c>
    </row>
    <row r="148" spans="1:21 16362:16372" hidden="1">
      <c r="A148" s="246">
        <v>354</v>
      </c>
      <c r="B148" s="247" t="s">
        <v>1177</v>
      </c>
      <c r="C148" s="247"/>
      <c r="D148" s="246" t="str">
        <f t="shared" si="8"/>
        <v>Ream</v>
      </c>
      <c r="E148" s="246" t="s">
        <v>1178</v>
      </c>
      <c r="F148" s="246">
        <v>64</v>
      </c>
      <c r="G148" s="248">
        <v>35.04</v>
      </c>
      <c r="H148" s="248">
        <v>22.76</v>
      </c>
      <c r="I148" s="249">
        <v>89</v>
      </c>
      <c r="J148" s="249">
        <v>57.8</v>
      </c>
      <c r="K148" s="251">
        <v>16.460999999999999</v>
      </c>
      <c r="L148" s="246" t="s">
        <v>1179</v>
      </c>
      <c r="M148" s="246" t="s">
        <v>606</v>
      </c>
      <c r="N148" s="246" t="s">
        <v>856</v>
      </c>
      <c r="O148" s="246" t="s">
        <v>851</v>
      </c>
      <c r="P148" s="246">
        <v>4</v>
      </c>
      <c r="Q148" s="246">
        <v>56.5</v>
      </c>
      <c r="R148" s="254">
        <v>1.35</v>
      </c>
      <c r="S148" s="246" t="str">
        <f t="shared" si="9"/>
        <v xml:space="preserve"> Uncoated</v>
      </c>
      <c r="T148" s="69" t="s">
        <v>312</v>
      </c>
      <c r="U148" s="69">
        <v>1107</v>
      </c>
      <c r="XEH148" s="256">
        <v>1103</v>
      </c>
      <c r="XEI148" t="s">
        <v>1304</v>
      </c>
      <c r="XEJ148" t="s">
        <v>1304</v>
      </c>
      <c r="XEK148">
        <v>12</v>
      </c>
      <c r="XEL148">
        <v>0</v>
      </c>
      <c r="XEM148">
        <v>1</v>
      </c>
      <c r="XEN148" s="215">
        <v>44091</v>
      </c>
      <c r="XEO148" t="s">
        <v>795</v>
      </c>
      <c r="XEP148" t="s">
        <v>795</v>
      </c>
      <c r="XEQ148" t="s">
        <v>304</v>
      </c>
      <c r="XER148" t="s">
        <v>304</v>
      </c>
    </row>
    <row r="149" spans="1:21 16362:16372" hidden="1">
      <c r="A149" s="246">
        <v>355</v>
      </c>
      <c r="B149" s="247" t="s">
        <v>1180</v>
      </c>
      <c r="C149" s="247"/>
      <c r="D149" s="246" t="str">
        <f t="shared" si="8"/>
        <v>Packet(200)</v>
      </c>
      <c r="E149" s="246" t="s">
        <v>1181</v>
      </c>
      <c r="F149" s="246">
        <v>210</v>
      </c>
      <c r="G149" s="248">
        <v>23</v>
      </c>
      <c r="H149" s="248">
        <v>36</v>
      </c>
      <c r="I149" s="249">
        <v>58.42</v>
      </c>
      <c r="J149" s="249">
        <v>91.44</v>
      </c>
      <c r="K149" s="251">
        <v>22.436</v>
      </c>
      <c r="L149" s="246" t="s">
        <v>1155</v>
      </c>
      <c r="M149" s="246" t="s">
        <v>606</v>
      </c>
      <c r="N149" s="246" t="s">
        <v>856</v>
      </c>
      <c r="O149" s="246" t="s">
        <v>851</v>
      </c>
      <c r="P149" s="246">
        <v>3</v>
      </c>
      <c r="Q149" s="246">
        <v>0</v>
      </c>
      <c r="R149" s="254">
        <v>1.35</v>
      </c>
      <c r="S149" s="246" t="str">
        <f t="shared" si="9"/>
        <v xml:space="preserve"> Uncoated</v>
      </c>
      <c r="T149" s="69" t="s">
        <v>312</v>
      </c>
      <c r="U149" s="69">
        <v>1380</v>
      </c>
      <c r="XEH149" s="256">
        <v>1104</v>
      </c>
      <c r="XEI149" t="s">
        <v>618</v>
      </c>
      <c r="XEJ149" t="s">
        <v>618</v>
      </c>
      <c r="XEK149">
        <v>15</v>
      </c>
      <c r="XEL149">
        <v>144</v>
      </c>
      <c r="XEM149">
        <v>1</v>
      </c>
      <c r="XEN149" s="215">
        <v>44091</v>
      </c>
      <c r="XEO149" t="s">
        <v>795</v>
      </c>
      <c r="XEP149" t="s">
        <v>795</v>
      </c>
      <c r="XEQ149" t="s">
        <v>304</v>
      </c>
      <c r="XER149" t="s">
        <v>304</v>
      </c>
    </row>
    <row r="150" spans="1:21 16362:16372" hidden="1">
      <c r="A150" s="246">
        <v>356</v>
      </c>
      <c r="B150" s="247" t="s">
        <v>1182</v>
      </c>
      <c r="C150" s="247"/>
      <c r="D150" s="246" t="str">
        <f t="shared" si="8"/>
        <v>Ream</v>
      </c>
      <c r="E150" s="246" t="s">
        <v>1183</v>
      </c>
      <c r="F150" s="246">
        <v>68</v>
      </c>
      <c r="G150" s="248">
        <v>23</v>
      </c>
      <c r="H150" s="248">
        <v>35</v>
      </c>
      <c r="I150" s="249">
        <v>58.42</v>
      </c>
      <c r="J150" s="249">
        <v>88.9</v>
      </c>
      <c r="K150" s="251">
        <v>17.658000000000001</v>
      </c>
      <c r="L150" s="246" t="s">
        <v>1184</v>
      </c>
      <c r="M150" s="246" t="s">
        <v>606</v>
      </c>
      <c r="N150" s="246" t="s">
        <v>856</v>
      </c>
      <c r="O150" s="246" t="s">
        <v>851</v>
      </c>
      <c r="P150" s="246">
        <v>3</v>
      </c>
      <c r="Q150" s="246">
        <v>63</v>
      </c>
      <c r="R150" s="254">
        <v>1.35</v>
      </c>
      <c r="S150" s="246" t="str">
        <f t="shared" si="9"/>
        <v xml:space="preserve"> Uncoated</v>
      </c>
      <c r="T150" s="69" t="s">
        <v>312</v>
      </c>
      <c r="U150" s="69">
        <v>1107</v>
      </c>
      <c r="XEH150" s="256">
        <v>1105</v>
      </c>
      <c r="XEI150" t="s">
        <v>1193</v>
      </c>
      <c r="XEJ150" t="s">
        <v>1193</v>
      </c>
      <c r="XEK150">
        <v>15</v>
      </c>
      <c r="XEL150">
        <v>100</v>
      </c>
      <c r="XEM150">
        <v>1</v>
      </c>
      <c r="XEN150" s="215">
        <v>44091</v>
      </c>
      <c r="XEO150" t="s">
        <v>795</v>
      </c>
      <c r="XEP150" t="s">
        <v>795</v>
      </c>
      <c r="XEQ150" t="s">
        <v>304</v>
      </c>
      <c r="XER150" t="s">
        <v>304</v>
      </c>
    </row>
    <row r="151" spans="1:21 16362:16372" hidden="1">
      <c r="A151" s="246">
        <v>357</v>
      </c>
      <c r="B151" s="247" t="s">
        <v>1185</v>
      </c>
      <c r="C151" s="247"/>
      <c r="D151" s="246" t="str">
        <f t="shared" si="8"/>
        <v>Ream</v>
      </c>
      <c r="E151" s="246" t="s">
        <v>1186</v>
      </c>
      <c r="F151" s="246">
        <v>70</v>
      </c>
      <c r="G151" s="248">
        <v>23</v>
      </c>
      <c r="H151" s="248">
        <v>36</v>
      </c>
      <c r="I151" s="249">
        <v>58.42</v>
      </c>
      <c r="J151" s="249">
        <v>91.44</v>
      </c>
      <c r="K151" s="251">
        <v>18.696999999999999</v>
      </c>
      <c r="L151" s="246" t="s">
        <v>1187</v>
      </c>
      <c r="M151" s="246" t="s">
        <v>606</v>
      </c>
      <c r="N151" s="246" t="s">
        <v>856</v>
      </c>
      <c r="O151" s="246" t="s">
        <v>851</v>
      </c>
      <c r="P151" s="246">
        <v>3</v>
      </c>
      <c r="Q151" s="246">
        <v>53.5</v>
      </c>
      <c r="R151" s="254">
        <v>1.35</v>
      </c>
      <c r="S151" s="246" t="str">
        <f t="shared" si="9"/>
        <v xml:space="preserve"> Uncoated</v>
      </c>
      <c r="T151" s="69" t="s">
        <v>312</v>
      </c>
      <c r="U151" s="69">
        <v>1107</v>
      </c>
      <c r="XEH151" s="256">
        <v>1106</v>
      </c>
      <c r="XEI151" t="s">
        <v>1194</v>
      </c>
      <c r="XEJ151" t="s">
        <v>1194</v>
      </c>
      <c r="XEK151">
        <v>15</v>
      </c>
      <c r="XEL151">
        <v>150</v>
      </c>
      <c r="XEM151">
        <v>1</v>
      </c>
      <c r="XEN151" s="215">
        <v>44091</v>
      </c>
      <c r="XEO151" t="s">
        <v>795</v>
      </c>
      <c r="XEP151" t="s">
        <v>795</v>
      </c>
      <c r="XEQ151" t="s">
        <v>304</v>
      </c>
      <c r="XER151" t="s">
        <v>304</v>
      </c>
    </row>
    <row r="152" spans="1:21 16362:16372" hidden="1">
      <c r="A152" s="246">
        <v>358</v>
      </c>
      <c r="B152" s="247" t="s">
        <v>1188</v>
      </c>
      <c r="C152" s="247"/>
      <c r="D152" s="246" t="str">
        <f t="shared" si="8"/>
        <v>Ream</v>
      </c>
      <c r="E152" s="246" t="s">
        <v>1101</v>
      </c>
      <c r="F152" s="246">
        <v>90</v>
      </c>
      <c r="G152" s="248">
        <v>25</v>
      </c>
      <c r="H152" s="248">
        <v>36</v>
      </c>
      <c r="I152" s="249">
        <v>63.5</v>
      </c>
      <c r="J152" s="249">
        <v>91.44</v>
      </c>
      <c r="K152" s="251">
        <v>26.129000000000001</v>
      </c>
      <c r="L152" s="246" t="s">
        <v>1189</v>
      </c>
      <c r="M152" s="246" t="s">
        <v>606</v>
      </c>
      <c r="N152" s="246" t="s">
        <v>856</v>
      </c>
      <c r="O152" s="246" t="s">
        <v>851</v>
      </c>
      <c r="P152" s="246">
        <v>2</v>
      </c>
      <c r="Q152" s="246">
        <v>61</v>
      </c>
      <c r="R152" s="254">
        <v>1.35</v>
      </c>
      <c r="S152" s="246" t="str">
        <f t="shared" si="9"/>
        <v xml:space="preserve"> Uncoated</v>
      </c>
      <c r="T152" s="69" t="s">
        <v>312</v>
      </c>
      <c r="U152" s="69">
        <v>1107</v>
      </c>
      <c r="XEH152" s="256">
        <v>1107</v>
      </c>
      <c r="XEI152" t="s">
        <v>603</v>
      </c>
      <c r="XEJ152" t="s">
        <v>603</v>
      </c>
      <c r="XEK152">
        <v>15</v>
      </c>
      <c r="XEL152">
        <v>500</v>
      </c>
      <c r="XEM152">
        <v>1</v>
      </c>
      <c r="XEN152" s="215">
        <v>44091</v>
      </c>
      <c r="XEO152" t="s">
        <v>795</v>
      </c>
      <c r="XEP152" t="s">
        <v>795</v>
      </c>
      <c r="XEQ152" t="s">
        <v>304</v>
      </c>
      <c r="XER152" t="s">
        <v>304</v>
      </c>
    </row>
    <row r="153" spans="1:21 16362:16372" hidden="1">
      <c r="A153" s="246">
        <v>359</v>
      </c>
      <c r="B153" s="247" t="s">
        <v>1190</v>
      </c>
      <c r="C153" s="247"/>
      <c r="D153" s="246" t="str">
        <f t="shared" si="8"/>
        <v>Ream</v>
      </c>
      <c r="E153" s="246" t="s">
        <v>849</v>
      </c>
      <c r="F153" s="246">
        <v>70</v>
      </c>
      <c r="G153" s="248">
        <v>23</v>
      </c>
      <c r="H153" s="248">
        <v>36</v>
      </c>
      <c r="I153" s="249">
        <v>58.42</v>
      </c>
      <c r="J153" s="249">
        <v>91.44</v>
      </c>
      <c r="K153" s="251">
        <v>18.696999999999999</v>
      </c>
      <c r="L153" s="246" t="s">
        <v>850</v>
      </c>
      <c r="M153" s="246" t="s">
        <v>606</v>
      </c>
      <c r="N153" s="246" t="s">
        <v>856</v>
      </c>
      <c r="O153" s="246" t="s">
        <v>851</v>
      </c>
      <c r="P153" s="246">
        <v>3</v>
      </c>
      <c r="Q153" s="246">
        <v>0</v>
      </c>
      <c r="R153" s="254">
        <v>1.35</v>
      </c>
      <c r="S153" s="246" t="str">
        <f t="shared" si="9"/>
        <v xml:space="preserve"> Uncoated</v>
      </c>
      <c r="T153" s="69" t="s">
        <v>312</v>
      </c>
      <c r="U153" s="69">
        <v>1107</v>
      </c>
      <c r="XEH153" s="256">
        <v>1108</v>
      </c>
      <c r="XEI153" t="s">
        <v>1150</v>
      </c>
      <c r="XEJ153" t="s">
        <v>1150</v>
      </c>
      <c r="XEK153">
        <v>15</v>
      </c>
      <c r="XEL153">
        <v>500</v>
      </c>
      <c r="XEM153">
        <v>1</v>
      </c>
      <c r="XEN153" s="215">
        <v>44091</v>
      </c>
      <c r="XEO153" t="s">
        <v>795</v>
      </c>
      <c r="XEP153" t="s">
        <v>795</v>
      </c>
      <c r="XEQ153" t="s">
        <v>304</v>
      </c>
      <c r="XER153" t="s">
        <v>304</v>
      </c>
    </row>
    <row r="154" spans="1:21 16362:16372" hidden="1">
      <c r="A154" s="246">
        <v>360</v>
      </c>
      <c r="B154" s="247" t="s">
        <v>1191</v>
      </c>
      <c r="C154" s="247"/>
      <c r="D154" s="246" t="str">
        <f t="shared" si="8"/>
        <v>Gross</v>
      </c>
      <c r="E154" s="246" t="s">
        <v>864</v>
      </c>
      <c r="F154" s="246">
        <v>285</v>
      </c>
      <c r="G154" s="248">
        <v>23</v>
      </c>
      <c r="H154" s="248">
        <v>36</v>
      </c>
      <c r="I154" s="249">
        <v>58.42</v>
      </c>
      <c r="J154" s="249">
        <v>91.44</v>
      </c>
      <c r="K154" s="251">
        <v>22</v>
      </c>
      <c r="L154" s="246" t="s">
        <v>970</v>
      </c>
      <c r="M154" s="246" t="s">
        <v>606</v>
      </c>
      <c r="N154" s="246" t="s">
        <v>856</v>
      </c>
      <c r="O154" s="246" t="s">
        <v>851</v>
      </c>
      <c r="P154" s="246">
        <v>3</v>
      </c>
      <c r="Q154" s="246">
        <v>0</v>
      </c>
      <c r="R154" s="254">
        <v>1.35</v>
      </c>
      <c r="S154" s="246" t="str">
        <f t="shared" si="9"/>
        <v xml:space="preserve"> Uncoated</v>
      </c>
      <c r="T154" s="69" t="s">
        <v>312</v>
      </c>
      <c r="U154" s="69">
        <v>1104</v>
      </c>
      <c r="XEH154" s="256">
        <v>1153</v>
      </c>
      <c r="XEI154" t="s">
        <v>1305</v>
      </c>
      <c r="XEJ154" t="s">
        <v>1305</v>
      </c>
      <c r="XEK154">
        <v>6</v>
      </c>
      <c r="XEL154">
        <v>0</v>
      </c>
      <c r="XEM154">
        <v>1</v>
      </c>
      <c r="XEN154" s="215">
        <v>44091</v>
      </c>
      <c r="XEO154" t="s">
        <v>795</v>
      </c>
      <c r="XEP154" t="s">
        <v>795</v>
      </c>
      <c r="XEQ154" t="s">
        <v>304</v>
      </c>
      <c r="XER154" t="s">
        <v>304</v>
      </c>
    </row>
    <row r="155" spans="1:21 16362:16372" hidden="1">
      <c r="A155" s="246">
        <v>361</v>
      </c>
      <c r="B155" s="247" t="s">
        <v>848</v>
      </c>
      <c r="C155" s="247"/>
      <c r="D155" s="246" t="str">
        <f t="shared" si="8"/>
        <v>Ream</v>
      </c>
      <c r="E155" s="246" t="s">
        <v>849</v>
      </c>
      <c r="F155" s="246">
        <v>70</v>
      </c>
      <c r="G155" s="248">
        <v>23</v>
      </c>
      <c r="H155" s="248">
        <v>36</v>
      </c>
      <c r="I155" s="249">
        <v>58.42</v>
      </c>
      <c r="J155" s="249">
        <v>91.44</v>
      </c>
      <c r="K155" s="251">
        <v>18.600000000000001</v>
      </c>
      <c r="L155" s="246" t="s">
        <v>850</v>
      </c>
      <c r="M155" s="246" t="s">
        <v>606</v>
      </c>
      <c r="N155" s="246" t="s">
        <v>856</v>
      </c>
      <c r="O155" s="246" t="s">
        <v>851</v>
      </c>
      <c r="P155" s="246">
        <v>3</v>
      </c>
      <c r="Q155" s="246">
        <v>0</v>
      </c>
      <c r="R155" s="254">
        <v>1.35</v>
      </c>
      <c r="S155" s="246" t="str">
        <f t="shared" si="9"/>
        <v xml:space="preserve"> Uncoated</v>
      </c>
      <c r="T155" s="69" t="s">
        <v>312</v>
      </c>
      <c r="U155" s="69">
        <v>1107</v>
      </c>
      <c r="XEH155" s="256">
        <v>1154</v>
      </c>
      <c r="XEI155" t="s">
        <v>1306</v>
      </c>
      <c r="XEJ155" t="s">
        <v>1306</v>
      </c>
      <c r="XEK155">
        <v>6</v>
      </c>
      <c r="XEL155">
        <v>0</v>
      </c>
      <c r="XEM155">
        <v>1</v>
      </c>
      <c r="XEN155" s="215">
        <v>44091</v>
      </c>
      <c r="XEO155" t="s">
        <v>795</v>
      </c>
      <c r="XEP155" t="s">
        <v>795</v>
      </c>
      <c r="XEQ155" t="s">
        <v>304</v>
      </c>
      <c r="XER155" t="s">
        <v>304</v>
      </c>
    </row>
    <row r="156" spans="1:21 16362:16372" hidden="1">
      <c r="A156" s="246">
        <v>362</v>
      </c>
      <c r="B156" s="247" t="s">
        <v>881</v>
      </c>
      <c r="C156" s="247"/>
      <c r="D156" s="246" t="str">
        <f t="shared" si="8"/>
        <v>Ream</v>
      </c>
      <c r="E156" s="246" t="s">
        <v>882</v>
      </c>
      <c r="F156" s="246">
        <v>64</v>
      </c>
      <c r="G156" s="248">
        <v>23</v>
      </c>
      <c r="H156" s="248">
        <v>30</v>
      </c>
      <c r="I156" s="249">
        <v>58.42</v>
      </c>
      <c r="J156" s="249">
        <v>76.2</v>
      </c>
      <c r="K156" s="251">
        <v>14.3</v>
      </c>
      <c r="L156" s="246" t="s">
        <v>883</v>
      </c>
      <c r="M156" s="246" t="s">
        <v>606</v>
      </c>
      <c r="N156" s="246" t="s">
        <v>856</v>
      </c>
      <c r="O156" s="246" t="s">
        <v>851</v>
      </c>
      <c r="P156" s="246">
        <v>4</v>
      </c>
      <c r="Q156" s="246">
        <v>0</v>
      </c>
      <c r="R156" s="254">
        <v>1.35</v>
      </c>
      <c r="S156" s="246" t="str">
        <f t="shared" si="9"/>
        <v xml:space="preserve"> Uncoated</v>
      </c>
      <c r="T156" s="69" t="s">
        <v>312</v>
      </c>
      <c r="U156" s="69">
        <v>1107</v>
      </c>
      <c r="XEH156" s="256">
        <v>1155</v>
      </c>
      <c r="XEI156" t="s">
        <v>1307</v>
      </c>
      <c r="XEJ156" t="s">
        <v>1307</v>
      </c>
      <c r="XEK156">
        <v>6</v>
      </c>
      <c r="XEL156">
        <v>0</v>
      </c>
      <c r="XEM156">
        <v>1</v>
      </c>
      <c r="XEN156" s="215">
        <v>44091</v>
      </c>
      <c r="XEO156" t="s">
        <v>795</v>
      </c>
      <c r="XEP156" t="s">
        <v>795</v>
      </c>
      <c r="XEQ156" t="s">
        <v>304</v>
      </c>
      <c r="XER156" t="s">
        <v>304</v>
      </c>
    </row>
    <row r="157" spans="1:21 16362:16372" hidden="1">
      <c r="A157" s="246">
        <v>363</v>
      </c>
      <c r="B157" s="247" t="s">
        <v>884</v>
      </c>
      <c r="C157" s="247"/>
      <c r="D157" s="246" t="str">
        <f t="shared" si="8"/>
        <v>Ream</v>
      </c>
      <c r="E157" s="246" t="s">
        <v>885</v>
      </c>
      <c r="F157" s="246">
        <v>68</v>
      </c>
      <c r="G157" s="248">
        <v>23</v>
      </c>
      <c r="H157" s="248">
        <v>35</v>
      </c>
      <c r="I157" s="249">
        <v>58.42</v>
      </c>
      <c r="J157" s="249">
        <v>88.9</v>
      </c>
      <c r="K157" s="251">
        <v>17.7</v>
      </c>
      <c r="L157" s="246" t="s">
        <v>886</v>
      </c>
      <c r="M157" s="246" t="s">
        <v>606</v>
      </c>
      <c r="N157" s="246" t="s">
        <v>856</v>
      </c>
      <c r="O157" s="246" t="s">
        <v>851</v>
      </c>
      <c r="P157" s="246">
        <v>3</v>
      </c>
      <c r="Q157" s="246">
        <v>0</v>
      </c>
      <c r="R157" s="254">
        <v>1.35</v>
      </c>
      <c r="S157" s="246" t="str">
        <f t="shared" si="9"/>
        <v xml:space="preserve"> Uncoated</v>
      </c>
      <c r="T157" s="69" t="s">
        <v>312</v>
      </c>
      <c r="U157" s="69">
        <v>1107</v>
      </c>
      <c r="XEH157" s="256">
        <v>1158</v>
      </c>
      <c r="XEI157" t="s">
        <v>1308</v>
      </c>
      <c r="XEJ157" t="s">
        <v>1308</v>
      </c>
      <c r="XEK157">
        <v>6</v>
      </c>
      <c r="XEL157">
        <v>0</v>
      </c>
      <c r="XEM157">
        <v>1</v>
      </c>
      <c r="XEN157" s="215">
        <v>44091</v>
      </c>
      <c r="XEO157" t="s">
        <v>795</v>
      </c>
      <c r="XEP157" t="s">
        <v>795</v>
      </c>
      <c r="XEQ157" t="s">
        <v>304</v>
      </c>
      <c r="XER157" t="s">
        <v>304</v>
      </c>
    </row>
    <row r="158" spans="1:21 16362:16372" hidden="1">
      <c r="A158" s="246">
        <v>364</v>
      </c>
      <c r="B158" s="247" t="s">
        <v>887</v>
      </c>
      <c r="C158" s="247"/>
      <c r="D158" s="246" t="str">
        <f t="shared" si="8"/>
        <v>Ream</v>
      </c>
      <c r="E158" s="246" t="s">
        <v>888</v>
      </c>
      <c r="F158" s="246">
        <v>68</v>
      </c>
      <c r="G158" s="248">
        <v>20</v>
      </c>
      <c r="H158" s="248">
        <v>30</v>
      </c>
      <c r="I158" s="249">
        <v>50.8</v>
      </c>
      <c r="J158" s="249">
        <v>76.2</v>
      </c>
      <c r="K158" s="251">
        <v>13.2</v>
      </c>
      <c r="L158" s="246" t="s">
        <v>889</v>
      </c>
      <c r="M158" s="246" t="s">
        <v>606</v>
      </c>
      <c r="N158" s="246" t="s">
        <v>856</v>
      </c>
      <c r="O158" s="246" t="s">
        <v>851</v>
      </c>
      <c r="P158" s="246">
        <v>4</v>
      </c>
      <c r="Q158" s="246">
        <v>0</v>
      </c>
      <c r="R158" s="254">
        <v>1.35</v>
      </c>
      <c r="S158" s="246" t="str">
        <f t="shared" si="9"/>
        <v xml:space="preserve"> Uncoated</v>
      </c>
      <c r="T158" s="69" t="s">
        <v>312</v>
      </c>
      <c r="U158" s="69">
        <v>1107</v>
      </c>
      <c r="XEH158" s="256">
        <v>1159</v>
      </c>
      <c r="XEI158" t="s">
        <v>1309</v>
      </c>
      <c r="XEJ158" t="s">
        <v>1309</v>
      </c>
      <c r="XEK158">
        <v>6</v>
      </c>
      <c r="XEL158">
        <v>0</v>
      </c>
      <c r="XEM158">
        <v>1</v>
      </c>
      <c r="XEN158" s="215">
        <v>44091</v>
      </c>
      <c r="XEO158" t="s">
        <v>795</v>
      </c>
      <c r="XEP158" t="s">
        <v>795</v>
      </c>
      <c r="XEQ158" t="s">
        <v>304</v>
      </c>
      <c r="XER158" t="s">
        <v>304</v>
      </c>
    </row>
    <row r="159" spans="1:21 16362:16372" hidden="1">
      <c r="A159" s="246">
        <v>365</v>
      </c>
      <c r="B159" s="247" t="s">
        <v>890</v>
      </c>
      <c r="C159" s="247"/>
      <c r="D159" s="246" t="str">
        <f t="shared" si="8"/>
        <v>Ream</v>
      </c>
      <c r="E159" s="246" t="s">
        <v>888</v>
      </c>
      <c r="F159" s="246">
        <v>68</v>
      </c>
      <c r="G159" s="248">
        <v>23</v>
      </c>
      <c r="H159" s="248">
        <v>30</v>
      </c>
      <c r="I159" s="249">
        <v>58.42</v>
      </c>
      <c r="J159" s="249">
        <v>76.2</v>
      </c>
      <c r="K159" s="251">
        <v>15.1</v>
      </c>
      <c r="L159" s="246" t="s">
        <v>889</v>
      </c>
      <c r="M159" s="246" t="s">
        <v>606</v>
      </c>
      <c r="N159" s="246" t="s">
        <v>856</v>
      </c>
      <c r="O159" s="246" t="s">
        <v>851</v>
      </c>
      <c r="P159" s="246">
        <v>4</v>
      </c>
      <c r="Q159" s="246">
        <v>0</v>
      </c>
      <c r="R159" s="254">
        <v>1.35</v>
      </c>
      <c r="S159" s="246" t="str">
        <f t="shared" si="9"/>
        <v xml:space="preserve"> Uncoated</v>
      </c>
      <c r="T159" s="69" t="s">
        <v>312</v>
      </c>
      <c r="U159" s="69">
        <v>1107</v>
      </c>
      <c r="XEH159" s="256">
        <v>1161</v>
      </c>
      <c r="XEI159" t="s">
        <v>554</v>
      </c>
      <c r="XEJ159" t="s">
        <v>554</v>
      </c>
      <c r="XEK159">
        <v>6</v>
      </c>
      <c r="XEL159">
        <v>0</v>
      </c>
      <c r="XEM159">
        <v>1</v>
      </c>
      <c r="XEN159" s="215">
        <v>44091</v>
      </c>
      <c r="XEO159" t="s">
        <v>795</v>
      </c>
      <c r="XEP159" t="s">
        <v>795</v>
      </c>
      <c r="XEQ159" t="s">
        <v>304</v>
      </c>
      <c r="XER159" t="s">
        <v>304</v>
      </c>
    </row>
    <row r="160" spans="1:21 16362:16372" hidden="1">
      <c r="A160" s="246">
        <v>366</v>
      </c>
      <c r="B160" s="247" t="s">
        <v>852</v>
      </c>
      <c r="C160" s="247"/>
      <c r="D160" s="246" t="str">
        <f t="shared" si="8"/>
        <v>Ream</v>
      </c>
      <c r="E160" s="246" t="s">
        <v>853</v>
      </c>
      <c r="F160" s="246">
        <v>80</v>
      </c>
      <c r="G160" s="248">
        <v>25</v>
      </c>
      <c r="H160" s="248">
        <v>36</v>
      </c>
      <c r="I160" s="249">
        <v>63.5</v>
      </c>
      <c r="J160" s="249">
        <v>91.44</v>
      </c>
      <c r="K160" s="251">
        <v>23.1</v>
      </c>
      <c r="L160" s="246" t="s">
        <v>854</v>
      </c>
      <c r="M160" s="246" t="s">
        <v>606</v>
      </c>
      <c r="N160" s="246" t="s">
        <v>856</v>
      </c>
      <c r="O160" s="246" t="s">
        <v>851</v>
      </c>
      <c r="P160" s="246">
        <v>3</v>
      </c>
      <c r="Q160" s="246">
        <v>0</v>
      </c>
      <c r="R160" s="254">
        <v>1.35</v>
      </c>
      <c r="S160" s="246" t="str">
        <f t="shared" si="9"/>
        <v xml:space="preserve"> Uncoated</v>
      </c>
      <c r="T160" s="69" t="s">
        <v>312</v>
      </c>
      <c r="U160" s="69">
        <v>1107</v>
      </c>
      <c r="XEH160" s="256">
        <v>1162</v>
      </c>
      <c r="XEI160" t="s">
        <v>1310</v>
      </c>
      <c r="XEJ160" t="s">
        <v>1310</v>
      </c>
      <c r="XEK160">
        <v>6</v>
      </c>
      <c r="XEL160">
        <v>0</v>
      </c>
      <c r="XEM160">
        <v>1</v>
      </c>
      <c r="XEN160" s="215">
        <v>44091</v>
      </c>
      <c r="XEO160" t="s">
        <v>795</v>
      </c>
      <c r="XEP160" t="s">
        <v>795</v>
      </c>
      <c r="XEQ160" t="s">
        <v>304</v>
      </c>
      <c r="XER160" t="s">
        <v>304</v>
      </c>
    </row>
    <row r="161" spans="1:21 16362:16372" hidden="1">
      <c r="A161" s="246">
        <v>367</v>
      </c>
      <c r="B161" s="247" t="s">
        <v>855</v>
      </c>
      <c r="C161" s="247"/>
      <c r="D161" s="246" t="str">
        <f t="shared" si="8"/>
        <v>Ream</v>
      </c>
      <c r="E161" s="246" t="s">
        <v>856</v>
      </c>
      <c r="F161" s="246">
        <v>90</v>
      </c>
      <c r="G161" s="248">
        <v>25</v>
      </c>
      <c r="H161" s="248">
        <v>36</v>
      </c>
      <c r="I161" s="249">
        <v>63.5</v>
      </c>
      <c r="J161" s="249">
        <v>91.44</v>
      </c>
      <c r="K161" s="251">
        <v>26</v>
      </c>
      <c r="L161" s="246" t="s">
        <v>857</v>
      </c>
      <c r="M161" s="246" t="s">
        <v>606</v>
      </c>
      <c r="N161" s="246" t="s">
        <v>856</v>
      </c>
      <c r="O161" s="246" t="s">
        <v>851</v>
      </c>
      <c r="P161" s="246">
        <v>2</v>
      </c>
      <c r="Q161" s="246">
        <v>0</v>
      </c>
      <c r="R161" s="254">
        <v>1.35</v>
      </c>
      <c r="S161" s="246" t="str">
        <f t="shared" si="9"/>
        <v xml:space="preserve"> Uncoated</v>
      </c>
      <c r="T161" s="69" t="s">
        <v>312</v>
      </c>
      <c r="U161" s="69">
        <v>1107</v>
      </c>
      <c r="XEH161" s="256">
        <v>1163</v>
      </c>
      <c r="XEI161" t="s">
        <v>1311</v>
      </c>
      <c r="XEJ161" t="s">
        <v>1311</v>
      </c>
      <c r="XEK161">
        <v>6</v>
      </c>
      <c r="XEL161">
        <v>0</v>
      </c>
      <c r="XEM161">
        <v>1</v>
      </c>
      <c r="XEN161" s="215">
        <v>44091</v>
      </c>
      <c r="XEO161" t="s">
        <v>795</v>
      </c>
      <c r="XEP161" t="s">
        <v>795</v>
      </c>
      <c r="XEQ161" t="s">
        <v>304</v>
      </c>
      <c r="XER161" t="s">
        <v>304</v>
      </c>
    </row>
    <row r="162" spans="1:21 16362:16372" hidden="1">
      <c r="A162" s="246">
        <v>368</v>
      </c>
      <c r="B162" s="247" t="s">
        <v>858</v>
      </c>
      <c r="C162" s="247"/>
      <c r="D162" s="246" t="str">
        <f t="shared" ref="D162:D193" si="10">VLOOKUP(U162,$XEH$1:$XER$1999,2,FALSE)</f>
        <v>Packet (125)</v>
      </c>
      <c r="E162" s="246" t="s">
        <v>859</v>
      </c>
      <c r="F162" s="246">
        <v>300</v>
      </c>
      <c r="G162" s="248">
        <v>25</v>
      </c>
      <c r="H162" s="248">
        <v>36</v>
      </c>
      <c r="I162" s="249">
        <v>63.5</v>
      </c>
      <c r="J162" s="249">
        <v>91.44</v>
      </c>
      <c r="K162" s="251">
        <v>21.68</v>
      </c>
      <c r="L162" s="246" t="s">
        <v>854</v>
      </c>
      <c r="M162" s="246" t="s">
        <v>606</v>
      </c>
      <c r="N162" s="246" t="s">
        <v>856</v>
      </c>
      <c r="O162" s="246" t="s">
        <v>851</v>
      </c>
      <c r="P162" s="246">
        <v>3</v>
      </c>
      <c r="Q162" s="246">
        <v>0</v>
      </c>
      <c r="R162" s="254">
        <v>1.35</v>
      </c>
      <c r="S162" s="246" t="str">
        <f t="shared" ref="S162:S193" si="11">VLOOKUP(T162,$XEH$1:$XER$395,2,FALSE)</f>
        <v xml:space="preserve"> Uncoated</v>
      </c>
      <c r="T162" s="69" t="s">
        <v>312</v>
      </c>
      <c r="U162" s="69">
        <v>1495</v>
      </c>
      <c r="XEH162" s="256">
        <v>1165</v>
      </c>
      <c r="XEI162" t="s">
        <v>1312</v>
      </c>
      <c r="XEJ162" t="s">
        <v>1312</v>
      </c>
      <c r="XEK162">
        <v>6</v>
      </c>
      <c r="XEL162">
        <v>0</v>
      </c>
      <c r="XEM162">
        <v>1</v>
      </c>
      <c r="XEN162" s="215">
        <v>44091</v>
      </c>
      <c r="XEO162" t="s">
        <v>795</v>
      </c>
      <c r="XEP162" t="s">
        <v>795</v>
      </c>
      <c r="XEQ162" t="s">
        <v>304</v>
      </c>
      <c r="XER162" t="s">
        <v>304</v>
      </c>
    </row>
    <row r="163" spans="1:21 16362:16372" hidden="1">
      <c r="A163" s="246">
        <v>369</v>
      </c>
      <c r="B163" s="247" t="s">
        <v>860</v>
      </c>
      <c r="C163" s="247"/>
      <c r="D163" s="246" t="str">
        <f t="shared" si="10"/>
        <v>Packet (125)</v>
      </c>
      <c r="E163" s="246" t="s">
        <v>859</v>
      </c>
      <c r="F163" s="246">
        <v>300</v>
      </c>
      <c r="G163" s="248">
        <v>23</v>
      </c>
      <c r="H163" s="248">
        <v>36</v>
      </c>
      <c r="I163" s="249">
        <v>58.42</v>
      </c>
      <c r="J163" s="249">
        <v>91.44</v>
      </c>
      <c r="K163" s="251">
        <v>19.96</v>
      </c>
      <c r="L163" s="246" t="s">
        <v>854</v>
      </c>
      <c r="M163" s="246" t="s">
        <v>606</v>
      </c>
      <c r="N163" s="246" t="s">
        <v>856</v>
      </c>
      <c r="O163" s="246" t="s">
        <v>851</v>
      </c>
      <c r="P163" s="246">
        <v>3</v>
      </c>
      <c r="Q163" s="246">
        <v>0</v>
      </c>
      <c r="R163" s="254">
        <v>1.35</v>
      </c>
      <c r="S163" s="246" t="str">
        <f t="shared" si="11"/>
        <v xml:space="preserve"> Uncoated</v>
      </c>
      <c r="T163" s="69" t="s">
        <v>312</v>
      </c>
      <c r="U163" s="69">
        <v>1495</v>
      </c>
      <c r="XEH163" s="256">
        <v>1169</v>
      </c>
      <c r="XEI163" t="s">
        <v>1313</v>
      </c>
      <c r="XEJ163" t="s">
        <v>1313</v>
      </c>
      <c r="XEK163">
        <v>6</v>
      </c>
      <c r="XEL163">
        <v>0</v>
      </c>
      <c r="XEM163">
        <v>1</v>
      </c>
      <c r="XEN163" s="215">
        <v>44091</v>
      </c>
      <c r="XEO163" t="s">
        <v>795</v>
      </c>
      <c r="XEP163" t="s">
        <v>795</v>
      </c>
      <c r="XEQ163" t="s">
        <v>304</v>
      </c>
      <c r="XER163" t="s">
        <v>304</v>
      </c>
    </row>
    <row r="164" spans="1:21 16362:16372" hidden="1">
      <c r="A164" s="246">
        <v>370</v>
      </c>
      <c r="B164" s="247" t="s">
        <v>861</v>
      </c>
      <c r="C164" s="247"/>
      <c r="D164" s="246" t="str">
        <f t="shared" si="10"/>
        <v>Ream</v>
      </c>
      <c r="E164" s="246" t="s">
        <v>856</v>
      </c>
      <c r="F164" s="246">
        <v>90</v>
      </c>
      <c r="G164" s="248">
        <v>23</v>
      </c>
      <c r="H164" s="248">
        <v>36</v>
      </c>
      <c r="I164" s="249">
        <v>58.42</v>
      </c>
      <c r="J164" s="249">
        <v>91.44</v>
      </c>
      <c r="K164" s="251">
        <v>23.96</v>
      </c>
      <c r="L164" s="246" t="s">
        <v>862</v>
      </c>
      <c r="M164" s="246" t="s">
        <v>606</v>
      </c>
      <c r="N164" s="246" t="s">
        <v>856</v>
      </c>
      <c r="O164" s="246" t="s">
        <v>851</v>
      </c>
      <c r="P164" s="246">
        <v>3</v>
      </c>
      <c r="Q164" s="246">
        <v>0</v>
      </c>
      <c r="R164" s="254">
        <v>1.35</v>
      </c>
      <c r="S164" s="246" t="str">
        <f t="shared" si="11"/>
        <v xml:space="preserve"> Uncoated</v>
      </c>
      <c r="T164" s="69" t="s">
        <v>312</v>
      </c>
      <c r="U164" s="69">
        <v>1107</v>
      </c>
      <c r="XEH164" s="256">
        <v>1170</v>
      </c>
      <c r="XEI164" t="s">
        <v>1314</v>
      </c>
      <c r="XEJ164" t="s">
        <v>1314</v>
      </c>
      <c r="XEK164">
        <v>7</v>
      </c>
      <c r="XEL164">
        <v>0</v>
      </c>
      <c r="XEM164">
        <v>1</v>
      </c>
      <c r="XEN164" s="215">
        <v>44091</v>
      </c>
      <c r="XEO164" t="s">
        <v>795</v>
      </c>
      <c r="XEP164" t="s">
        <v>795</v>
      </c>
      <c r="XEQ164" t="s">
        <v>304</v>
      </c>
      <c r="XER164" t="s">
        <v>304</v>
      </c>
    </row>
    <row r="165" spans="1:21 16362:16372" hidden="1">
      <c r="A165" s="246">
        <v>371</v>
      </c>
      <c r="B165" s="247" t="s">
        <v>863</v>
      </c>
      <c r="C165" s="247"/>
      <c r="D165" s="246" t="str">
        <f t="shared" si="10"/>
        <v>Packet(200)</v>
      </c>
      <c r="E165" s="246" t="s">
        <v>864</v>
      </c>
      <c r="F165" s="246">
        <v>285</v>
      </c>
      <c r="G165" s="248">
        <v>25</v>
      </c>
      <c r="H165" s="248">
        <v>38</v>
      </c>
      <c r="I165" s="249">
        <v>63.5</v>
      </c>
      <c r="J165" s="249">
        <v>96.52</v>
      </c>
      <c r="K165" s="251">
        <v>34.9</v>
      </c>
      <c r="L165" s="246" t="s">
        <v>865</v>
      </c>
      <c r="M165" s="246" t="s">
        <v>606</v>
      </c>
      <c r="N165" s="246" t="s">
        <v>856</v>
      </c>
      <c r="O165" s="246" t="s">
        <v>851</v>
      </c>
      <c r="P165" s="246">
        <v>2</v>
      </c>
      <c r="Q165" s="246">
        <v>0</v>
      </c>
      <c r="R165" s="254">
        <v>1.35</v>
      </c>
      <c r="S165" s="246" t="str">
        <f t="shared" si="11"/>
        <v xml:space="preserve"> Uncoated</v>
      </c>
      <c r="T165" s="69" t="s">
        <v>312</v>
      </c>
      <c r="U165" s="69">
        <v>1380</v>
      </c>
      <c r="XEH165" s="256">
        <v>1171</v>
      </c>
      <c r="XEI165" t="s">
        <v>1315</v>
      </c>
      <c r="XEJ165" t="s">
        <v>1315</v>
      </c>
      <c r="XEK165">
        <v>7</v>
      </c>
      <c r="XEL165">
        <v>0</v>
      </c>
      <c r="XEM165">
        <v>1</v>
      </c>
      <c r="XEN165" s="215">
        <v>44091</v>
      </c>
      <c r="XEO165" t="s">
        <v>795</v>
      </c>
      <c r="XEP165" t="s">
        <v>795</v>
      </c>
      <c r="XEQ165" t="s">
        <v>304</v>
      </c>
      <c r="XER165" t="s">
        <v>304</v>
      </c>
    </row>
    <row r="166" spans="1:21 16362:16372" hidden="1">
      <c r="A166" s="246">
        <v>372</v>
      </c>
      <c r="B166" s="247" t="s">
        <v>866</v>
      </c>
      <c r="C166" s="247"/>
      <c r="D166" s="246" t="str">
        <f t="shared" si="10"/>
        <v>Packet(200)</v>
      </c>
      <c r="E166" s="246" t="s">
        <v>864</v>
      </c>
      <c r="F166" s="246">
        <v>285</v>
      </c>
      <c r="G166" s="248">
        <v>23</v>
      </c>
      <c r="H166" s="248">
        <v>36</v>
      </c>
      <c r="I166" s="249">
        <v>58.42</v>
      </c>
      <c r="J166" s="249">
        <v>91.44</v>
      </c>
      <c r="K166" s="251">
        <v>30.5</v>
      </c>
      <c r="L166" s="246" t="s">
        <v>867</v>
      </c>
      <c r="M166" s="246" t="s">
        <v>606</v>
      </c>
      <c r="N166" s="246" t="s">
        <v>856</v>
      </c>
      <c r="O166" s="246" t="s">
        <v>851</v>
      </c>
      <c r="P166" s="246">
        <v>2</v>
      </c>
      <c r="Q166" s="246">
        <v>0</v>
      </c>
      <c r="R166" s="254">
        <v>1.35</v>
      </c>
      <c r="S166" s="246" t="str">
        <f t="shared" si="11"/>
        <v xml:space="preserve"> Uncoated</v>
      </c>
      <c r="T166" s="69" t="s">
        <v>312</v>
      </c>
      <c r="U166" s="69">
        <v>1380</v>
      </c>
      <c r="XEH166" s="256">
        <v>1173</v>
      </c>
      <c r="XEI166" t="s">
        <v>1316</v>
      </c>
      <c r="XEJ166" t="s">
        <v>1316</v>
      </c>
      <c r="XEK166">
        <v>7</v>
      </c>
      <c r="XEL166">
        <v>0</v>
      </c>
      <c r="XEM166">
        <v>1</v>
      </c>
      <c r="XEN166" s="215">
        <v>44091</v>
      </c>
      <c r="XEO166" t="s">
        <v>795</v>
      </c>
      <c r="XEP166" t="s">
        <v>795</v>
      </c>
      <c r="XEQ166" t="s">
        <v>304</v>
      </c>
      <c r="XER166" t="s">
        <v>304</v>
      </c>
    </row>
    <row r="167" spans="1:21 16362:16372" hidden="1">
      <c r="A167" s="246">
        <v>373</v>
      </c>
      <c r="B167" s="247" t="s">
        <v>868</v>
      </c>
      <c r="C167" s="247"/>
      <c r="D167" s="246" t="str">
        <f t="shared" si="10"/>
        <v>Packet(200)</v>
      </c>
      <c r="E167" s="246" t="s">
        <v>864</v>
      </c>
      <c r="F167" s="246">
        <v>260</v>
      </c>
      <c r="G167" s="248">
        <v>46</v>
      </c>
      <c r="H167" s="248">
        <v>36</v>
      </c>
      <c r="I167" s="249">
        <v>116.84</v>
      </c>
      <c r="J167" s="249">
        <v>91.44</v>
      </c>
      <c r="K167" s="251">
        <v>27.8</v>
      </c>
      <c r="L167" s="246" t="s">
        <v>867</v>
      </c>
      <c r="M167" s="246" t="s">
        <v>606</v>
      </c>
      <c r="N167" s="246" t="s">
        <v>856</v>
      </c>
      <c r="O167" s="246" t="s">
        <v>851</v>
      </c>
      <c r="P167" s="246">
        <v>1</v>
      </c>
      <c r="Q167" s="246">
        <v>0</v>
      </c>
      <c r="R167" s="254">
        <v>1.35</v>
      </c>
      <c r="S167" s="246" t="str">
        <f t="shared" si="11"/>
        <v xml:space="preserve"> Uncoated</v>
      </c>
      <c r="T167" s="69" t="s">
        <v>312</v>
      </c>
      <c r="U167" s="69">
        <v>1380</v>
      </c>
      <c r="XEH167" s="256">
        <v>1174</v>
      </c>
      <c r="XEI167" t="s">
        <v>1317</v>
      </c>
      <c r="XEJ167" t="s">
        <v>1317</v>
      </c>
      <c r="XEK167">
        <v>7</v>
      </c>
      <c r="XEL167">
        <v>0</v>
      </c>
      <c r="XEM167">
        <v>1</v>
      </c>
      <c r="XEN167" s="215">
        <v>44091</v>
      </c>
      <c r="XEO167" t="s">
        <v>795</v>
      </c>
      <c r="XEP167" t="s">
        <v>795</v>
      </c>
      <c r="XEQ167" t="s">
        <v>304</v>
      </c>
      <c r="XER167" t="s">
        <v>304</v>
      </c>
    </row>
    <row r="168" spans="1:21 16362:16372" hidden="1">
      <c r="A168" s="246">
        <v>374</v>
      </c>
      <c r="B168" s="247" t="s">
        <v>869</v>
      </c>
      <c r="C168" s="247"/>
      <c r="D168" s="246" t="str">
        <f t="shared" si="10"/>
        <v>Packet(200)</v>
      </c>
      <c r="E168" s="246" t="s">
        <v>864</v>
      </c>
      <c r="F168" s="246">
        <v>260</v>
      </c>
      <c r="G168" s="248">
        <v>23</v>
      </c>
      <c r="H168" s="248">
        <v>36</v>
      </c>
      <c r="I168" s="249">
        <v>58.42</v>
      </c>
      <c r="J168" s="249">
        <v>91.44</v>
      </c>
      <c r="K168" s="251">
        <v>27.8</v>
      </c>
      <c r="L168" s="246" t="s">
        <v>867</v>
      </c>
      <c r="M168" s="246" t="s">
        <v>606</v>
      </c>
      <c r="N168" s="246" t="s">
        <v>856</v>
      </c>
      <c r="O168" s="246" t="s">
        <v>851</v>
      </c>
      <c r="P168" s="246">
        <v>2</v>
      </c>
      <c r="Q168" s="246">
        <v>0</v>
      </c>
      <c r="R168" s="254">
        <v>1.35</v>
      </c>
      <c r="S168" s="246" t="str">
        <f t="shared" si="11"/>
        <v xml:space="preserve"> Uncoated</v>
      </c>
      <c r="T168" s="69" t="s">
        <v>312</v>
      </c>
      <c r="U168" s="69">
        <v>1380</v>
      </c>
      <c r="XEH168" s="256">
        <v>1175</v>
      </c>
      <c r="XEI168" t="s">
        <v>1318</v>
      </c>
      <c r="XEJ168" t="s">
        <v>1318</v>
      </c>
      <c r="XEK168">
        <v>7</v>
      </c>
      <c r="XEL168">
        <v>0</v>
      </c>
      <c r="XEM168">
        <v>1</v>
      </c>
      <c r="XEN168" s="215">
        <v>44091</v>
      </c>
      <c r="XEO168" t="s">
        <v>795</v>
      </c>
      <c r="XEP168" t="s">
        <v>795</v>
      </c>
      <c r="XEQ168" t="s">
        <v>304</v>
      </c>
      <c r="XER168" t="s">
        <v>304</v>
      </c>
    </row>
    <row r="169" spans="1:21 16362:16372" hidden="1">
      <c r="A169" s="246">
        <v>375</v>
      </c>
      <c r="B169" s="247" t="s">
        <v>870</v>
      </c>
      <c r="C169" s="247"/>
      <c r="D169" s="246" t="str">
        <f t="shared" si="10"/>
        <v>Packet(200)</v>
      </c>
      <c r="E169" s="246" t="s">
        <v>864</v>
      </c>
      <c r="F169" s="246">
        <v>260</v>
      </c>
      <c r="G169" s="248">
        <v>25</v>
      </c>
      <c r="H169" s="248">
        <v>38</v>
      </c>
      <c r="I169" s="249">
        <v>63.5</v>
      </c>
      <c r="J169" s="249">
        <v>96.52</v>
      </c>
      <c r="K169" s="251">
        <v>31.9</v>
      </c>
      <c r="L169" s="246" t="s">
        <v>867</v>
      </c>
      <c r="M169" s="246" t="s">
        <v>606</v>
      </c>
      <c r="N169" s="246" t="s">
        <v>856</v>
      </c>
      <c r="O169" s="246" t="s">
        <v>851</v>
      </c>
      <c r="P169" s="246">
        <v>2</v>
      </c>
      <c r="Q169" s="246">
        <v>0</v>
      </c>
      <c r="R169" s="254">
        <v>1.35</v>
      </c>
      <c r="S169" s="246" t="str">
        <f t="shared" si="11"/>
        <v xml:space="preserve"> Uncoated</v>
      </c>
      <c r="T169" s="69" t="s">
        <v>312</v>
      </c>
      <c r="U169" s="69">
        <v>1380</v>
      </c>
      <c r="XEH169" s="256">
        <v>1176</v>
      </c>
      <c r="XEI169" t="s">
        <v>1309</v>
      </c>
      <c r="XEJ169" t="s">
        <v>1309</v>
      </c>
      <c r="XEK169">
        <v>7</v>
      </c>
      <c r="XEL169">
        <v>0</v>
      </c>
      <c r="XEM169">
        <v>1</v>
      </c>
      <c r="XEN169" s="215">
        <v>44091</v>
      </c>
      <c r="XEO169" t="s">
        <v>795</v>
      </c>
      <c r="XEP169" t="s">
        <v>795</v>
      </c>
      <c r="XEQ169" t="s">
        <v>304</v>
      </c>
      <c r="XER169" t="s">
        <v>304</v>
      </c>
    </row>
    <row r="170" spans="1:21 16362:16372" hidden="1">
      <c r="A170" s="246">
        <v>376</v>
      </c>
      <c r="B170" s="247" t="s">
        <v>871</v>
      </c>
      <c r="C170" s="247"/>
      <c r="D170" s="246" t="str">
        <f t="shared" si="10"/>
        <v>Packet(100)</v>
      </c>
      <c r="E170" s="246" t="s">
        <v>859</v>
      </c>
      <c r="F170" s="246">
        <v>230</v>
      </c>
      <c r="G170" s="248">
        <v>23</v>
      </c>
      <c r="H170" s="248">
        <v>36</v>
      </c>
      <c r="I170" s="249">
        <v>58.42</v>
      </c>
      <c r="J170" s="249">
        <v>91.44</v>
      </c>
      <c r="K170" s="251">
        <v>12.2</v>
      </c>
      <c r="L170" s="246" t="s">
        <v>854</v>
      </c>
      <c r="M170" s="246" t="s">
        <v>606</v>
      </c>
      <c r="N170" s="246" t="s">
        <v>856</v>
      </c>
      <c r="O170" s="246" t="s">
        <v>851</v>
      </c>
      <c r="P170" s="246">
        <v>5</v>
      </c>
      <c r="Q170" s="246">
        <v>0</v>
      </c>
      <c r="R170" s="254">
        <v>1.35</v>
      </c>
      <c r="S170" s="246" t="str">
        <f t="shared" si="11"/>
        <v xml:space="preserve"> Uncoated</v>
      </c>
      <c r="T170" s="69" t="s">
        <v>312</v>
      </c>
      <c r="U170" s="69">
        <v>1105</v>
      </c>
      <c r="XEH170" s="256">
        <v>1177</v>
      </c>
      <c r="XEI170" t="s">
        <v>1319</v>
      </c>
      <c r="XEJ170" t="s">
        <v>1319</v>
      </c>
      <c r="XEK170">
        <v>7</v>
      </c>
      <c r="XEL170">
        <v>0</v>
      </c>
      <c r="XEM170">
        <v>1</v>
      </c>
      <c r="XEN170" s="215">
        <v>44091</v>
      </c>
      <c r="XEO170" t="s">
        <v>795</v>
      </c>
      <c r="XEP170" t="s">
        <v>795</v>
      </c>
      <c r="XEQ170" t="s">
        <v>304</v>
      </c>
      <c r="XER170" t="s">
        <v>304</v>
      </c>
    </row>
    <row r="171" spans="1:21 16362:16372" hidden="1">
      <c r="A171" s="246">
        <v>377</v>
      </c>
      <c r="B171" s="247" t="s">
        <v>872</v>
      </c>
      <c r="C171" s="247"/>
      <c r="D171" s="246" t="str">
        <f t="shared" si="10"/>
        <v>Ream</v>
      </c>
      <c r="E171" s="246" t="s">
        <v>873</v>
      </c>
      <c r="F171" s="246">
        <v>90</v>
      </c>
      <c r="G171" s="248">
        <v>23</v>
      </c>
      <c r="H171" s="248">
        <v>36</v>
      </c>
      <c r="I171" s="249">
        <v>58.42</v>
      </c>
      <c r="J171" s="249">
        <v>91.44</v>
      </c>
      <c r="K171" s="251">
        <v>24</v>
      </c>
      <c r="L171" s="246" t="s">
        <v>854</v>
      </c>
      <c r="M171" s="246" t="s">
        <v>606</v>
      </c>
      <c r="N171" s="246" t="s">
        <v>856</v>
      </c>
      <c r="O171" s="246" t="s">
        <v>851</v>
      </c>
      <c r="P171" s="246">
        <v>3</v>
      </c>
      <c r="Q171" s="246">
        <v>0</v>
      </c>
      <c r="R171" s="254">
        <v>0.95</v>
      </c>
      <c r="S171" s="246" t="str">
        <f t="shared" si="11"/>
        <v>Coated Matt</v>
      </c>
      <c r="T171" s="69" t="s">
        <v>307</v>
      </c>
      <c r="U171" s="69">
        <v>1107</v>
      </c>
      <c r="XEH171" s="256">
        <v>1180</v>
      </c>
      <c r="XEI171" t="s">
        <v>1320</v>
      </c>
      <c r="XEJ171" t="s">
        <v>1320</v>
      </c>
      <c r="XEK171">
        <v>7</v>
      </c>
      <c r="XEL171">
        <v>0</v>
      </c>
      <c r="XEM171">
        <v>1</v>
      </c>
      <c r="XEN171" s="215">
        <v>44091</v>
      </c>
      <c r="XEO171" t="s">
        <v>795</v>
      </c>
      <c r="XEP171" t="s">
        <v>795</v>
      </c>
      <c r="XEQ171" t="s">
        <v>304</v>
      </c>
      <c r="XER171" t="s">
        <v>304</v>
      </c>
    </row>
    <row r="172" spans="1:21 16362:16372" hidden="1">
      <c r="A172" s="246">
        <v>378</v>
      </c>
      <c r="B172" s="247" t="s">
        <v>874</v>
      </c>
      <c r="C172" s="247"/>
      <c r="D172" s="246" t="str">
        <f t="shared" si="10"/>
        <v>Packet(100)</v>
      </c>
      <c r="E172" s="246" t="s">
        <v>875</v>
      </c>
      <c r="F172" s="246">
        <v>230</v>
      </c>
      <c r="G172" s="248">
        <v>23</v>
      </c>
      <c r="H172" s="248">
        <v>36</v>
      </c>
      <c r="I172" s="249">
        <v>58.42</v>
      </c>
      <c r="J172" s="249">
        <v>91.44</v>
      </c>
      <c r="K172" s="251">
        <v>12.24</v>
      </c>
      <c r="L172" s="246" t="s">
        <v>859</v>
      </c>
      <c r="M172" s="246" t="s">
        <v>606</v>
      </c>
      <c r="N172" s="246" t="s">
        <v>856</v>
      </c>
      <c r="O172" s="246" t="s">
        <v>851</v>
      </c>
      <c r="P172" s="246">
        <v>5</v>
      </c>
      <c r="Q172" s="246">
        <v>0</v>
      </c>
      <c r="R172" s="254">
        <v>1.35</v>
      </c>
      <c r="S172" s="246" t="str">
        <f t="shared" si="11"/>
        <v xml:space="preserve"> Uncoated</v>
      </c>
      <c r="T172" s="69" t="s">
        <v>312</v>
      </c>
      <c r="U172" s="69">
        <v>1105</v>
      </c>
      <c r="XEH172" s="256">
        <v>1181</v>
      </c>
      <c r="XEI172" t="s">
        <v>1321</v>
      </c>
      <c r="XEJ172" t="s">
        <v>1321</v>
      </c>
      <c r="XEK172">
        <v>7</v>
      </c>
      <c r="XEL172">
        <v>0</v>
      </c>
      <c r="XEM172">
        <v>1</v>
      </c>
      <c r="XEN172" s="215">
        <v>44091</v>
      </c>
      <c r="XEO172" t="s">
        <v>795</v>
      </c>
      <c r="XEP172" t="s">
        <v>795</v>
      </c>
      <c r="XEQ172" t="s">
        <v>304</v>
      </c>
      <c r="XER172" t="s">
        <v>304</v>
      </c>
    </row>
    <row r="173" spans="1:21 16362:16372" hidden="1">
      <c r="A173" s="246">
        <v>379</v>
      </c>
      <c r="B173" s="247" t="s">
        <v>876</v>
      </c>
      <c r="C173" s="247"/>
      <c r="D173" s="246" t="str">
        <f t="shared" si="10"/>
        <v>Packet(100)</v>
      </c>
      <c r="E173" s="246" t="s">
        <v>875</v>
      </c>
      <c r="F173" s="246">
        <v>230</v>
      </c>
      <c r="G173" s="248">
        <v>26</v>
      </c>
      <c r="H173" s="248">
        <v>38</v>
      </c>
      <c r="I173" s="249">
        <v>66.040000000000006</v>
      </c>
      <c r="J173" s="249">
        <v>96.52</v>
      </c>
      <c r="K173" s="251">
        <v>14.65</v>
      </c>
      <c r="L173" s="246" t="s">
        <v>859</v>
      </c>
      <c r="M173" s="246" t="s">
        <v>606</v>
      </c>
      <c r="N173" s="246" t="s">
        <v>856</v>
      </c>
      <c r="O173" s="246" t="s">
        <v>851</v>
      </c>
      <c r="P173" s="246">
        <v>4</v>
      </c>
      <c r="Q173" s="246">
        <v>0</v>
      </c>
      <c r="R173" s="254">
        <v>1.35</v>
      </c>
      <c r="S173" s="246" t="str">
        <f t="shared" si="11"/>
        <v xml:space="preserve"> Uncoated</v>
      </c>
      <c r="T173" s="69" t="s">
        <v>312</v>
      </c>
      <c r="U173" s="69">
        <v>1105</v>
      </c>
      <c r="XEH173" s="256">
        <v>1182</v>
      </c>
      <c r="XEI173" t="s">
        <v>1322</v>
      </c>
      <c r="XEJ173" t="s">
        <v>1322</v>
      </c>
      <c r="XEK173">
        <v>8</v>
      </c>
      <c r="XEL173">
        <v>0</v>
      </c>
      <c r="XEM173">
        <v>1</v>
      </c>
      <c r="XEN173" s="215">
        <v>44091</v>
      </c>
      <c r="XEO173" t="s">
        <v>795</v>
      </c>
      <c r="XEP173" t="s">
        <v>795</v>
      </c>
      <c r="XEQ173" t="s">
        <v>304</v>
      </c>
      <c r="XER173" t="s">
        <v>304</v>
      </c>
    </row>
    <row r="174" spans="1:21 16362:16372" hidden="1">
      <c r="A174" s="246">
        <v>380</v>
      </c>
      <c r="B174" s="247" t="s">
        <v>877</v>
      </c>
      <c r="C174" s="247"/>
      <c r="D174" s="246" t="str">
        <f t="shared" si="10"/>
        <v>Packet(100)</v>
      </c>
      <c r="E174" s="246" t="s">
        <v>875</v>
      </c>
      <c r="F174" s="246">
        <v>230</v>
      </c>
      <c r="G174" s="248">
        <v>25</v>
      </c>
      <c r="H174" s="248">
        <v>36</v>
      </c>
      <c r="I174" s="249">
        <v>63.5</v>
      </c>
      <c r="J174" s="249">
        <v>91.44</v>
      </c>
      <c r="K174" s="251">
        <v>13.29</v>
      </c>
      <c r="L174" s="246" t="s">
        <v>859</v>
      </c>
      <c r="M174" s="246" t="s">
        <v>606</v>
      </c>
      <c r="N174" s="246" t="s">
        <v>856</v>
      </c>
      <c r="O174" s="246" t="s">
        <v>851</v>
      </c>
      <c r="P174" s="246">
        <v>4</v>
      </c>
      <c r="Q174" s="246">
        <v>0</v>
      </c>
      <c r="R174" s="254">
        <v>1.35</v>
      </c>
      <c r="S174" s="246" t="str">
        <f t="shared" si="11"/>
        <v xml:space="preserve"> Uncoated</v>
      </c>
      <c r="T174" s="69" t="s">
        <v>312</v>
      </c>
      <c r="U174" s="69">
        <v>1105</v>
      </c>
      <c r="XEH174" s="256">
        <v>1183</v>
      </c>
      <c r="XEI174" t="s">
        <v>1323</v>
      </c>
      <c r="XEJ174" t="s">
        <v>1323</v>
      </c>
      <c r="XEK174">
        <v>8</v>
      </c>
      <c r="XEL174">
        <v>0</v>
      </c>
      <c r="XEM174">
        <v>1</v>
      </c>
      <c r="XEN174" s="215">
        <v>44091</v>
      </c>
      <c r="XEO174" t="s">
        <v>795</v>
      </c>
      <c r="XEP174" t="s">
        <v>795</v>
      </c>
      <c r="XEQ174" t="s">
        <v>304</v>
      </c>
      <c r="XER174" t="s">
        <v>304</v>
      </c>
    </row>
    <row r="175" spans="1:21 16362:16372" hidden="1">
      <c r="A175" s="246">
        <v>381</v>
      </c>
      <c r="B175" s="247" t="s">
        <v>924</v>
      </c>
      <c r="C175" s="247"/>
      <c r="D175" s="246" t="str">
        <f t="shared" si="10"/>
        <v>Packet(100)</v>
      </c>
      <c r="E175" s="246" t="s">
        <v>859</v>
      </c>
      <c r="F175" s="246">
        <v>250</v>
      </c>
      <c r="G175" s="248">
        <v>25</v>
      </c>
      <c r="H175" s="248">
        <v>36</v>
      </c>
      <c r="I175" s="249">
        <v>63.5</v>
      </c>
      <c r="J175" s="249">
        <v>91.44</v>
      </c>
      <c r="K175" s="251">
        <v>14.45</v>
      </c>
      <c r="L175" s="246" t="s">
        <v>854</v>
      </c>
      <c r="M175" s="246" t="s">
        <v>606</v>
      </c>
      <c r="N175" s="246" t="s">
        <v>856</v>
      </c>
      <c r="O175" s="246" t="s">
        <v>851</v>
      </c>
      <c r="P175" s="246">
        <v>4</v>
      </c>
      <c r="Q175" s="246">
        <v>0</v>
      </c>
      <c r="R175" s="254">
        <v>1.35</v>
      </c>
      <c r="S175" s="246" t="str">
        <f t="shared" si="11"/>
        <v xml:space="preserve"> Uncoated</v>
      </c>
      <c r="T175" s="69" t="s">
        <v>312</v>
      </c>
      <c r="U175" s="69">
        <v>1105</v>
      </c>
      <c r="XEH175" s="256">
        <v>1184</v>
      </c>
      <c r="XEI175" t="s">
        <v>1324</v>
      </c>
      <c r="XEJ175" t="s">
        <v>1324</v>
      </c>
      <c r="XEK175">
        <v>8</v>
      </c>
      <c r="XEL175">
        <v>0</v>
      </c>
      <c r="XEM175">
        <v>1</v>
      </c>
      <c r="XEN175" s="215">
        <v>44091</v>
      </c>
      <c r="XEO175" t="s">
        <v>795</v>
      </c>
      <c r="XEP175" t="s">
        <v>795</v>
      </c>
      <c r="XEQ175" t="s">
        <v>304</v>
      </c>
      <c r="XER175" t="s">
        <v>304</v>
      </c>
    </row>
    <row r="176" spans="1:21 16362:16372" hidden="1">
      <c r="A176" s="246">
        <v>382</v>
      </c>
      <c r="B176" s="247" t="s">
        <v>925</v>
      </c>
      <c r="C176" s="247"/>
      <c r="D176" s="246" t="str">
        <f t="shared" si="10"/>
        <v>Packet(100)</v>
      </c>
      <c r="E176" s="246" t="s">
        <v>926</v>
      </c>
      <c r="F176" s="246">
        <v>263</v>
      </c>
      <c r="G176" s="248">
        <v>36</v>
      </c>
      <c r="H176" s="248">
        <v>46</v>
      </c>
      <c r="I176" s="249">
        <v>91.44</v>
      </c>
      <c r="J176" s="249">
        <v>116.84</v>
      </c>
      <c r="K176" s="251">
        <v>28.2</v>
      </c>
      <c r="L176" s="246" t="s">
        <v>864</v>
      </c>
      <c r="M176" s="246" t="s">
        <v>606</v>
      </c>
      <c r="N176" s="246" t="s">
        <v>859</v>
      </c>
      <c r="O176" s="246" t="s">
        <v>851</v>
      </c>
      <c r="P176" s="246">
        <v>2</v>
      </c>
      <c r="Q176" s="246">
        <v>0</v>
      </c>
      <c r="R176" s="254">
        <v>1.35</v>
      </c>
      <c r="S176" s="246" t="str">
        <f t="shared" si="11"/>
        <v xml:space="preserve"> Uncoated</v>
      </c>
      <c r="T176" s="69" t="s">
        <v>312</v>
      </c>
      <c r="U176" s="69">
        <v>1105</v>
      </c>
      <c r="XEH176" s="256">
        <v>1185</v>
      </c>
      <c r="XEI176" t="s">
        <v>1325</v>
      </c>
      <c r="XEJ176" t="s">
        <v>1325</v>
      </c>
      <c r="XEK176">
        <v>8</v>
      </c>
      <c r="XEL176">
        <v>0</v>
      </c>
      <c r="XEM176">
        <v>1</v>
      </c>
      <c r="XEN176" s="215">
        <v>44091</v>
      </c>
      <c r="XEO176" t="s">
        <v>795</v>
      </c>
      <c r="XEP176" t="s">
        <v>795</v>
      </c>
      <c r="XEQ176" t="s">
        <v>304</v>
      </c>
      <c r="XER176" t="s">
        <v>304</v>
      </c>
    </row>
    <row r="177" spans="1:21 16362:16372" hidden="1">
      <c r="A177" s="246">
        <v>383</v>
      </c>
      <c r="B177" s="247" t="s">
        <v>927</v>
      </c>
      <c r="C177" s="247"/>
      <c r="D177" s="246" t="str">
        <f t="shared" si="10"/>
        <v>Packet(200)</v>
      </c>
      <c r="E177" s="246" t="s">
        <v>864</v>
      </c>
      <c r="F177" s="246">
        <v>260</v>
      </c>
      <c r="G177" s="248">
        <v>30</v>
      </c>
      <c r="H177" s="248">
        <v>25</v>
      </c>
      <c r="I177" s="249">
        <v>76.2</v>
      </c>
      <c r="J177" s="249">
        <v>63.5</v>
      </c>
      <c r="K177" s="251">
        <v>25.1</v>
      </c>
      <c r="L177" s="246" t="s">
        <v>867</v>
      </c>
      <c r="M177" s="246" t="s">
        <v>606</v>
      </c>
      <c r="N177" s="246" t="s">
        <v>859</v>
      </c>
      <c r="O177" s="246" t="s">
        <v>851</v>
      </c>
      <c r="P177" s="246">
        <v>2</v>
      </c>
      <c r="Q177" s="246">
        <v>0</v>
      </c>
      <c r="R177" s="254">
        <v>1.35</v>
      </c>
      <c r="S177" s="246" t="str">
        <f t="shared" si="11"/>
        <v xml:space="preserve"> Uncoated</v>
      </c>
      <c r="T177" s="69" t="s">
        <v>312</v>
      </c>
      <c r="U177" s="69">
        <v>1380</v>
      </c>
      <c r="XEH177" s="256">
        <v>1186</v>
      </c>
      <c r="XEI177" t="s">
        <v>1326</v>
      </c>
      <c r="XEJ177" t="s">
        <v>1326</v>
      </c>
      <c r="XEK177">
        <v>8</v>
      </c>
      <c r="XEL177">
        <v>0</v>
      </c>
      <c r="XEM177">
        <v>1</v>
      </c>
      <c r="XEN177" s="215">
        <v>44091</v>
      </c>
      <c r="XEO177" t="s">
        <v>795</v>
      </c>
      <c r="XEP177" t="s">
        <v>795</v>
      </c>
      <c r="XEQ177" t="s">
        <v>304</v>
      </c>
      <c r="XER177" t="s">
        <v>304</v>
      </c>
    </row>
    <row r="178" spans="1:21 16362:16372" hidden="1">
      <c r="A178" s="246">
        <v>384</v>
      </c>
      <c r="B178" s="247" t="s">
        <v>928</v>
      </c>
      <c r="C178" s="247"/>
      <c r="D178" s="246" t="str">
        <f t="shared" si="10"/>
        <v>Packet(200)</v>
      </c>
      <c r="E178" s="246" t="s">
        <v>864</v>
      </c>
      <c r="F178" s="246">
        <v>250</v>
      </c>
      <c r="G178" s="248">
        <v>24</v>
      </c>
      <c r="H178" s="248">
        <v>37</v>
      </c>
      <c r="I178" s="249">
        <v>60.96</v>
      </c>
      <c r="J178" s="249">
        <v>93.98</v>
      </c>
      <c r="K178" s="251">
        <v>28.7</v>
      </c>
      <c r="L178" s="246" t="s">
        <v>929</v>
      </c>
      <c r="M178" s="246" t="s">
        <v>606</v>
      </c>
      <c r="N178" s="246" t="s">
        <v>856</v>
      </c>
      <c r="O178" s="246" t="s">
        <v>851</v>
      </c>
      <c r="P178" s="246">
        <v>2</v>
      </c>
      <c r="Q178" s="246">
        <v>0</v>
      </c>
      <c r="R178" s="254">
        <v>1.35</v>
      </c>
      <c r="S178" s="246" t="str">
        <f t="shared" si="11"/>
        <v xml:space="preserve"> Uncoated</v>
      </c>
      <c r="T178" s="69" t="s">
        <v>312</v>
      </c>
      <c r="U178" s="69">
        <v>1380</v>
      </c>
      <c r="XEH178" s="256">
        <v>1187</v>
      </c>
      <c r="XEI178" t="s">
        <v>1327</v>
      </c>
      <c r="XEJ178" t="s">
        <v>1327</v>
      </c>
      <c r="XEK178">
        <v>8</v>
      </c>
      <c r="XEL178">
        <v>0</v>
      </c>
      <c r="XEM178">
        <v>1</v>
      </c>
      <c r="XEN178" s="215">
        <v>44091</v>
      </c>
      <c r="XEO178" t="s">
        <v>795</v>
      </c>
      <c r="XEP178" t="s">
        <v>795</v>
      </c>
      <c r="XEQ178" t="s">
        <v>304</v>
      </c>
      <c r="XER178" t="s">
        <v>304</v>
      </c>
    </row>
    <row r="179" spans="1:21 16362:16372" hidden="1">
      <c r="A179" s="246">
        <v>385</v>
      </c>
      <c r="B179" s="247" t="s">
        <v>891</v>
      </c>
      <c r="C179" s="247"/>
      <c r="D179" s="246" t="str">
        <f t="shared" si="10"/>
        <v>Gross</v>
      </c>
      <c r="E179" s="246" t="s">
        <v>893</v>
      </c>
      <c r="F179" s="246">
        <v>250</v>
      </c>
      <c r="G179" s="248">
        <v>23</v>
      </c>
      <c r="H179" s="248">
        <v>36</v>
      </c>
      <c r="I179" s="249">
        <v>58.42</v>
      </c>
      <c r="J179" s="249">
        <v>91.44</v>
      </c>
      <c r="K179" s="251">
        <v>19.3</v>
      </c>
      <c r="L179" s="246" t="s">
        <v>894</v>
      </c>
      <c r="M179" s="246" t="s">
        <v>606</v>
      </c>
      <c r="N179" s="246" t="s">
        <v>859</v>
      </c>
      <c r="O179" s="246" t="s">
        <v>851</v>
      </c>
      <c r="P179" s="246">
        <v>3</v>
      </c>
      <c r="Q179" s="246">
        <v>0</v>
      </c>
      <c r="R179" s="254">
        <v>1.35</v>
      </c>
      <c r="S179" s="246" t="str">
        <f t="shared" si="11"/>
        <v xml:space="preserve"> Uncoated</v>
      </c>
      <c r="T179" s="69" t="s">
        <v>312</v>
      </c>
      <c r="U179" s="69">
        <v>1104</v>
      </c>
      <c r="XEH179" s="256">
        <v>1188</v>
      </c>
      <c r="XEI179" t="s">
        <v>1328</v>
      </c>
      <c r="XEJ179" t="s">
        <v>1328</v>
      </c>
      <c r="XEK179">
        <v>8</v>
      </c>
      <c r="XEL179">
        <v>0</v>
      </c>
      <c r="XEM179">
        <v>1</v>
      </c>
      <c r="XEN179" s="215">
        <v>44091</v>
      </c>
      <c r="XEO179" t="s">
        <v>795</v>
      </c>
      <c r="XEP179" t="s">
        <v>795</v>
      </c>
      <c r="XEQ179" t="s">
        <v>304</v>
      </c>
      <c r="XER179" t="s">
        <v>304</v>
      </c>
    </row>
    <row r="180" spans="1:21 16362:16372" hidden="1">
      <c r="A180" s="246">
        <v>386</v>
      </c>
      <c r="B180" s="247" t="s">
        <v>895</v>
      </c>
      <c r="C180" s="247"/>
      <c r="D180" s="246" t="str">
        <f t="shared" si="10"/>
        <v>Ream</v>
      </c>
      <c r="E180" s="246" t="s">
        <v>896</v>
      </c>
      <c r="F180" s="246">
        <v>70</v>
      </c>
      <c r="G180" s="248">
        <v>23</v>
      </c>
      <c r="H180" s="248">
        <v>36</v>
      </c>
      <c r="I180" s="249">
        <v>58.42</v>
      </c>
      <c r="J180" s="249">
        <v>91.44</v>
      </c>
      <c r="K180" s="251">
        <v>18.600000000000001</v>
      </c>
      <c r="L180" s="246" t="s">
        <v>897</v>
      </c>
      <c r="M180" s="246" t="s">
        <v>606</v>
      </c>
      <c r="N180" s="246" t="s">
        <v>856</v>
      </c>
      <c r="O180" s="246" t="s">
        <v>851</v>
      </c>
      <c r="P180" s="246">
        <v>3</v>
      </c>
      <c r="Q180" s="246">
        <v>0</v>
      </c>
      <c r="R180" s="254">
        <v>1.35</v>
      </c>
      <c r="S180" s="246" t="str">
        <f t="shared" si="11"/>
        <v xml:space="preserve"> Uncoated</v>
      </c>
      <c r="T180" s="69" t="s">
        <v>312</v>
      </c>
      <c r="U180" s="69">
        <v>1107</v>
      </c>
      <c r="XEH180" s="256">
        <v>1189</v>
      </c>
      <c r="XEI180" t="s">
        <v>1329</v>
      </c>
      <c r="XEJ180" t="s">
        <v>1329</v>
      </c>
      <c r="XEK180">
        <v>8</v>
      </c>
      <c r="XEL180">
        <v>0</v>
      </c>
      <c r="XEM180">
        <v>1</v>
      </c>
      <c r="XEN180" s="215">
        <v>44091</v>
      </c>
      <c r="XEO180" t="s">
        <v>795</v>
      </c>
      <c r="XEP180" t="s">
        <v>795</v>
      </c>
      <c r="XEQ180" t="s">
        <v>304</v>
      </c>
      <c r="XER180" t="s">
        <v>304</v>
      </c>
    </row>
    <row r="181" spans="1:21 16362:16372" hidden="1">
      <c r="A181" s="246">
        <v>387</v>
      </c>
      <c r="B181" s="247" t="s">
        <v>898</v>
      </c>
      <c r="C181" s="247"/>
      <c r="D181" s="246" t="str">
        <f t="shared" si="10"/>
        <v>Ream</v>
      </c>
      <c r="E181" s="246" t="s">
        <v>899</v>
      </c>
      <c r="F181" s="246">
        <v>95</v>
      </c>
      <c r="G181" s="248">
        <v>25</v>
      </c>
      <c r="H181" s="248">
        <v>36</v>
      </c>
      <c r="I181" s="249">
        <v>63.5</v>
      </c>
      <c r="J181" s="249">
        <v>91.44</v>
      </c>
      <c r="K181" s="251">
        <v>27.4</v>
      </c>
      <c r="L181" s="246" t="s">
        <v>900</v>
      </c>
      <c r="M181" s="246" t="s">
        <v>606</v>
      </c>
      <c r="N181" s="246" t="s">
        <v>856</v>
      </c>
      <c r="O181" s="246" t="s">
        <v>851</v>
      </c>
      <c r="P181" s="246">
        <v>2</v>
      </c>
      <c r="Q181" s="246">
        <v>0</v>
      </c>
      <c r="R181" s="254">
        <v>1.35</v>
      </c>
      <c r="S181" s="246" t="str">
        <f t="shared" si="11"/>
        <v xml:space="preserve"> Uncoated</v>
      </c>
      <c r="T181" s="69" t="s">
        <v>312</v>
      </c>
      <c r="U181" s="69">
        <v>1107</v>
      </c>
      <c r="XEH181" s="256">
        <v>1190</v>
      </c>
      <c r="XEI181" t="s">
        <v>1330</v>
      </c>
      <c r="XEJ181" t="s">
        <v>1330</v>
      </c>
      <c r="XEK181">
        <v>8</v>
      </c>
      <c r="XEL181">
        <v>0</v>
      </c>
      <c r="XEM181">
        <v>1</v>
      </c>
      <c r="XEN181" s="215">
        <v>44091</v>
      </c>
      <c r="XEO181" t="s">
        <v>795</v>
      </c>
      <c r="XEP181" t="s">
        <v>795</v>
      </c>
      <c r="XEQ181" t="s">
        <v>304</v>
      </c>
      <c r="XER181" t="s">
        <v>304</v>
      </c>
    </row>
    <row r="182" spans="1:21 16362:16372" hidden="1">
      <c r="A182" s="246">
        <v>388</v>
      </c>
      <c r="B182" s="247" t="s">
        <v>901</v>
      </c>
      <c r="C182" s="247"/>
      <c r="D182" s="246" t="str">
        <f t="shared" si="10"/>
        <v>Ream</v>
      </c>
      <c r="E182" s="246" t="s">
        <v>902</v>
      </c>
      <c r="F182" s="246">
        <v>70</v>
      </c>
      <c r="G182" s="248">
        <v>20</v>
      </c>
      <c r="H182" s="248">
        <v>30</v>
      </c>
      <c r="I182" s="249">
        <v>50.8</v>
      </c>
      <c r="J182" s="249">
        <v>76.2</v>
      </c>
      <c r="K182" s="251">
        <v>13.6</v>
      </c>
      <c r="L182" s="246" t="s">
        <v>903</v>
      </c>
      <c r="M182" s="246" t="s">
        <v>606</v>
      </c>
      <c r="N182" s="246" t="s">
        <v>856</v>
      </c>
      <c r="O182" s="246" t="s">
        <v>851</v>
      </c>
      <c r="P182" s="246">
        <v>4</v>
      </c>
      <c r="Q182" s="246">
        <v>0</v>
      </c>
      <c r="R182" s="254">
        <v>1.35</v>
      </c>
      <c r="S182" s="246" t="str">
        <f t="shared" si="11"/>
        <v xml:space="preserve"> Uncoated</v>
      </c>
      <c r="T182" s="69" t="s">
        <v>312</v>
      </c>
      <c r="U182" s="69">
        <v>1107</v>
      </c>
      <c r="XEH182" s="256">
        <v>1191</v>
      </c>
      <c r="XEI182" t="s">
        <v>1331</v>
      </c>
      <c r="XEJ182" t="s">
        <v>1331</v>
      </c>
      <c r="XEK182">
        <v>8</v>
      </c>
      <c r="XEL182">
        <v>0</v>
      </c>
      <c r="XEM182">
        <v>1</v>
      </c>
      <c r="XEN182" s="215">
        <v>44091</v>
      </c>
      <c r="XEO182" t="s">
        <v>795</v>
      </c>
      <c r="XEP182" t="s">
        <v>795</v>
      </c>
      <c r="XEQ182" t="s">
        <v>304</v>
      </c>
      <c r="XER182" t="s">
        <v>304</v>
      </c>
    </row>
    <row r="183" spans="1:21 16362:16372" hidden="1">
      <c r="A183" s="246">
        <v>389</v>
      </c>
      <c r="B183" s="247" t="s">
        <v>904</v>
      </c>
      <c r="C183" s="247"/>
      <c r="D183" s="246" t="str">
        <f t="shared" si="10"/>
        <v>Ream</v>
      </c>
      <c r="E183" s="246" t="s">
        <v>905</v>
      </c>
      <c r="F183" s="246">
        <v>100</v>
      </c>
      <c r="G183" s="248">
        <v>23</v>
      </c>
      <c r="H183" s="248">
        <v>36</v>
      </c>
      <c r="I183" s="249">
        <v>58.42</v>
      </c>
      <c r="J183" s="249">
        <v>91.44</v>
      </c>
      <c r="K183" s="251">
        <v>26.6</v>
      </c>
      <c r="L183" s="246" t="s">
        <v>906</v>
      </c>
      <c r="M183" s="246" t="s">
        <v>606</v>
      </c>
      <c r="N183" s="246" t="s">
        <v>856</v>
      </c>
      <c r="O183" s="246" t="s">
        <v>851</v>
      </c>
      <c r="P183" s="246">
        <v>2</v>
      </c>
      <c r="Q183" s="246">
        <v>0</v>
      </c>
      <c r="R183" s="254">
        <v>1.35</v>
      </c>
      <c r="S183" s="246" t="str">
        <f t="shared" si="11"/>
        <v xml:space="preserve"> Uncoated</v>
      </c>
      <c r="T183" s="69" t="s">
        <v>312</v>
      </c>
      <c r="U183" s="69">
        <v>1107</v>
      </c>
      <c r="XEH183" s="256">
        <v>1192</v>
      </c>
      <c r="XEI183" t="s">
        <v>1332</v>
      </c>
      <c r="XEJ183" t="s">
        <v>1332</v>
      </c>
      <c r="XEK183">
        <v>8</v>
      </c>
      <c r="XEL183">
        <v>0</v>
      </c>
      <c r="XEM183">
        <v>1</v>
      </c>
      <c r="XEN183" s="215">
        <v>44091</v>
      </c>
      <c r="XEO183" t="s">
        <v>795</v>
      </c>
      <c r="XEP183" t="s">
        <v>795</v>
      </c>
      <c r="XEQ183" t="s">
        <v>304</v>
      </c>
      <c r="XER183" t="s">
        <v>304</v>
      </c>
    </row>
    <row r="184" spans="1:21 16362:16372" hidden="1">
      <c r="A184" s="246">
        <v>390</v>
      </c>
      <c r="B184" s="247" t="s">
        <v>907</v>
      </c>
      <c r="C184" s="247"/>
      <c r="D184" s="246" t="str">
        <f t="shared" si="10"/>
        <v>Ream</v>
      </c>
      <c r="E184" s="246" t="s">
        <v>905</v>
      </c>
      <c r="F184" s="246">
        <v>68</v>
      </c>
      <c r="G184" s="248">
        <v>23</v>
      </c>
      <c r="H184" s="248">
        <v>36</v>
      </c>
      <c r="I184" s="249">
        <v>58.42</v>
      </c>
      <c r="J184" s="249">
        <v>91.44</v>
      </c>
      <c r="K184" s="251">
        <v>18.100000000000001</v>
      </c>
      <c r="L184" s="246" t="s">
        <v>908</v>
      </c>
      <c r="M184" s="246" t="s">
        <v>606</v>
      </c>
      <c r="N184" s="246" t="s">
        <v>856</v>
      </c>
      <c r="O184" s="246" t="s">
        <v>851</v>
      </c>
      <c r="P184" s="246">
        <v>3</v>
      </c>
      <c r="Q184" s="246">
        <v>0</v>
      </c>
      <c r="R184" s="254">
        <v>1.35</v>
      </c>
      <c r="S184" s="246" t="str">
        <f t="shared" si="11"/>
        <v xml:space="preserve"> Uncoated</v>
      </c>
      <c r="T184" s="69" t="s">
        <v>312</v>
      </c>
      <c r="U184" s="69">
        <v>1107</v>
      </c>
      <c r="XEH184" s="256">
        <v>1193</v>
      </c>
      <c r="XEI184" t="s">
        <v>1333</v>
      </c>
      <c r="XEJ184" t="s">
        <v>1333</v>
      </c>
      <c r="XEK184">
        <v>9</v>
      </c>
      <c r="XEL184">
        <v>0</v>
      </c>
      <c r="XEM184">
        <v>1</v>
      </c>
      <c r="XEN184" s="215">
        <v>44091</v>
      </c>
      <c r="XEO184" t="s">
        <v>795</v>
      </c>
      <c r="XEP184" t="s">
        <v>795</v>
      </c>
      <c r="XEQ184" t="s">
        <v>304</v>
      </c>
      <c r="XER184" t="s">
        <v>304</v>
      </c>
    </row>
    <row r="185" spans="1:21 16362:16372" hidden="1">
      <c r="A185" s="246">
        <v>391</v>
      </c>
      <c r="B185" s="247" t="s">
        <v>909</v>
      </c>
      <c r="C185" s="247"/>
      <c r="D185" s="246" t="str">
        <f t="shared" si="10"/>
        <v>Ream</v>
      </c>
      <c r="E185" s="246" t="s">
        <v>910</v>
      </c>
      <c r="F185" s="246">
        <v>68</v>
      </c>
      <c r="G185" s="248">
        <v>23</v>
      </c>
      <c r="H185" s="248">
        <v>36</v>
      </c>
      <c r="I185" s="249">
        <v>58.42</v>
      </c>
      <c r="J185" s="249">
        <v>91.44</v>
      </c>
      <c r="K185" s="251">
        <v>18.100000000000001</v>
      </c>
      <c r="L185" s="246" t="s">
        <v>911</v>
      </c>
      <c r="M185" s="246" t="s">
        <v>606</v>
      </c>
      <c r="N185" s="246" t="s">
        <v>856</v>
      </c>
      <c r="O185" s="246" t="s">
        <v>851</v>
      </c>
      <c r="P185" s="246">
        <v>3</v>
      </c>
      <c r="Q185" s="246">
        <v>0</v>
      </c>
      <c r="R185" s="254">
        <v>1.35</v>
      </c>
      <c r="S185" s="246" t="str">
        <f t="shared" si="11"/>
        <v xml:space="preserve"> Uncoated</v>
      </c>
      <c r="T185" s="69" t="s">
        <v>312</v>
      </c>
      <c r="U185" s="69">
        <v>1107</v>
      </c>
      <c r="XEH185" s="256">
        <v>1194</v>
      </c>
      <c r="XEI185" t="s">
        <v>1334</v>
      </c>
      <c r="XEJ185" t="s">
        <v>1334</v>
      </c>
      <c r="XEK185">
        <v>9</v>
      </c>
      <c r="XEL185">
        <v>0</v>
      </c>
      <c r="XEM185">
        <v>1</v>
      </c>
      <c r="XEN185" s="215">
        <v>44091</v>
      </c>
      <c r="XEO185" t="s">
        <v>795</v>
      </c>
      <c r="XEP185" t="s">
        <v>795</v>
      </c>
      <c r="XEQ185" t="s">
        <v>304</v>
      </c>
      <c r="XER185" t="s">
        <v>304</v>
      </c>
    </row>
    <row r="186" spans="1:21 16362:16372" hidden="1">
      <c r="A186" s="246">
        <v>392</v>
      </c>
      <c r="B186" s="247" t="s">
        <v>912</v>
      </c>
      <c r="C186" s="247"/>
      <c r="D186" s="246" t="str">
        <f t="shared" si="10"/>
        <v>Packet (250)</v>
      </c>
      <c r="E186" s="246" t="s">
        <v>913</v>
      </c>
      <c r="F186" s="246">
        <v>110</v>
      </c>
      <c r="G186" s="248">
        <v>23</v>
      </c>
      <c r="H186" s="248">
        <v>35</v>
      </c>
      <c r="I186" s="249">
        <v>58.42</v>
      </c>
      <c r="J186" s="249">
        <v>88.9</v>
      </c>
      <c r="K186" s="251">
        <v>14.3</v>
      </c>
      <c r="L186" s="246" t="s">
        <v>854</v>
      </c>
      <c r="M186" s="246" t="s">
        <v>606</v>
      </c>
      <c r="N186" s="246" t="s">
        <v>856</v>
      </c>
      <c r="O186" s="246" t="s">
        <v>851</v>
      </c>
      <c r="P186" s="246">
        <v>2</v>
      </c>
      <c r="Q186" s="246">
        <v>0</v>
      </c>
      <c r="R186" s="254">
        <v>1.35</v>
      </c>
      <c r="S186" s="246" t="str">
        <f t="shared" si="11"/>
        <v xml:space="preserve"> Uncoated</v>
      </c>
      <c r="T186" s="69" t="s">
        <v>312</v>
      </c>
      <c r="U186" s="69">
        <v>1497</v>
      </c>
      <c r="XEH186" s="256">
        <v>1195</v>
      </c>
      <c r="XEI186" t="s">
        <v>1335</v>
      </c>
      <c r="XEJ186" t="s">
        <v>1335</v>
      </c>
      <c r="XEK186">
        <v>9</v>
      </c>
      <c r="XEL186">
        <v>0</v>
      </c>
      <c r="XEM186">
        <v>1</v>
      </c>
      <c r="XEN186" s="215">
        <v>44091</v>
      </c>
      <c r="XEO186" t="s">
        <v>795</v>
      </c>
      <c r="XEP186" t="s">
        <v>795</v>
      </c>
      <c r="XEQ186" t="s">
        <v>304</v>
      </c>
      <c r="XER186" t="s">
        <v>304</v>
      </c>
    </row>
    <row r="187" spans="1:21 16362:16372" hidden="1">
      <c r="A187" s="246">
        <v>393</v>
      </c>
      <c r="B187" s="247" t="s">
        <v>930</v>
      </c>
      <c r="C187" s="247"/>
      <c r="D187" s="246" t="str">
        <f t="shared" si="10"/>
        <v>Gross</v>
      </c>
      <c r="E187" s="246" t="s">
        <v>864</v>
      </c>
      <c r="F187" s="246">
        <v>250</v>
      </c>
      <c r="G187" s="248">
        <v>22</v>
      </c>
      <c r="H187" s="248">
        <v>28</v>
      </c>
      <c r="I187" s="249">
        <v>55.88</v>
      </c>
      <c r="J187" s="249">
        <v>71.12</v>
      </c>
      <c r="K187" s="251">
        <v>14.3</v>
      </c>
      <c r="L187" s="246" t="s">
        <v>931</v>
      </c>
      <c r="M187" s="246" t="s">
        <v>606</v>
      </c>
      <c r="N187" s="246" t="s">
        <v>859</v>
      </c>
      <c r="O187" s="246" t="s">
        <v>851</v>
      </c>
      <c r="P187" s="246">
        <v>4</v>
      </c>
      <c r="Q187" s="246">
        <v>0</v>
      </c>
      <c r="R187" s="254">
        <v>1.35</v>
      </c>
      <c r="S187" s="246" t="str">
        <f t="shared" si="11"/>
        <v xml:space="preserve"> Uncoated</v>
      </c>
      <c r="T187" s="69" t="s">
        <v>312</v>
      </c>
      <c r="U187" s="69">
        <v>1104</v>
      </c>
      <c r="XEH187" s="256">
        <v>1197</v>
      </c>
      <c r="XEI187">
        <v>998812</v>
      </c>
      <c r="XEJ187">
        <v>998812</v>
      </c>
      <c r="XEK187">
        <v>18</v>
      </c>
      <c r="XEL187">
        <v>0</v>
      </c>
      <c r="XEM187">
        <v>1</v>
      </c>
      <c r="XEN187" s="215">
        <v>44091</v>
      </c>
      <c r="XEO187" t="s">
        <v>795</v>
      </c>
      <c r="XEP187" t="s">
        <v>795</v>
      </c>
      <c r="XEQ187" t="s">
        <v>304</v>
      </c>
      <c r="XER187" t="s">
        <v>304</v>
      </c>
    </row>
    <row r="188" spans="1:21 16362:16372" hidden="1">
      <c r="A188" s="246">
        <v>394</v>
      </c>
      <c r="B188" s="247" t="s">
        <v>932</v>
      </c>
      <c r="C188" s="247"/>
      <c r="D188" s="246" t="str">
        <f t="shared" si="10"/>
        <v>Packet(200)</v>
      </c>
      <c r="E188" s="246" t="s">
        <v>864</v>
      </c>
      <c r="F188" s="246">
        <v>250</v>
      </c>
      <c r="G188" s="248">
        <v>36</v>
      </c>
      <c r="H188" s="248">
        <v>46</v>
      </c>
      <c r="I188" s="249">
        <v>91.44</v>
      </c>
      <c r="J188" s="249">
        <v>116.84</v>
      </c>
      <c r="K188" s="251">
        <v>26.8</v>
      </c>
      <c r="L188" s="246" t="s">
        <v>929</v>
      </c>
      <c r="M188" s="246" t="s">
        <v>606</v>
      </c>
      <c r="N188" s="246" t="s">
        <v>859</v>
      </c>
      <c r="O188" s="246" t="s">
        <v>851</v>
      </c>
      <c r="P188" s="246">
        <v>1</v>
      </c>
      <c r="Q188" s="246">
        <v>0</v>
      </c>
      <c r="R188" s="254">
        <v>1.35</v>
      </c>
      <c r="S188" s="246" t="str">
        <f t="shared" si="11"/>
        <v xml:space="preserve"> Uncoated</v>
      </c>
      <c r="T188" s="69" t="s">
        <v>312</v>
      </c>
      <c r="U188" s="69">
        <v>1380</v>
      </c>
      <c r="XEH188" s="256">
        <v>1198</v>
      </c>
      <c r="XEI188">
        <v>998912</v>
      </c>
      <c r="XEJ188">
        <v>998912</v>
      </c>
      <c r="XEK188">
        <v>18</v>
      </c>
      <c r="XEL188">
        <v>0</v>
      </c>
      <c r="XEM188">
        <v>1</v>
      </c>
      <c r="XEN188" s="215">
        <v>44091</v>
      </c>
      <c r="XEO188" t="s">
        <v>795</v>
      </c>
      <c r="XEP188" t="s">
        <v>795</v>
      </c>
      <c r="XEQ188" t="s">
        <v>304</v>
      </c>
      <c r="XER188" t="s">
        <v>304</v>
      </c>
    </row>
    <row r="189" spans="1:21 16362:16372" hidden="1">
      <c r="A189" s="246">
        <v>395</v>
      </c>
      <c r="B189" s="247" t="s">
        <v>878</v>
      </c>
      <c r="C189" s="247"/>
      <c r="D189" s="246" t="str">
        <f t="shared" si="10"/>
        <v>Ream</v>
      </c>
      <c r="E189" s="246" t="s">
        <v>856</v>
      </c>
      <c r="F189" s="246">
        <v>68</v>
      </c>
      <c r="G189" s="248">
        <v>20</v>
      </c>
      <c r="H189" s="248">
        <v>30</v>
      </c>
      <c r="I189" s="249">
        <v>50.8</v>
      </c>
      <c r="J189" s="249">
        <v>76.2</v>
      </c>
      <c r="K189" s="251">
        <v>11.2</v>
      </c>
      <c r="L189" s="246" t="s">
        <v>879</v>
      </c>
      <c r="M189" s="246" t="s">
        <v>606</v>
      </c>
      <c r="N189" s="246" t="s">
        <v>856</v>
      </c>
      <c r="O189" s="246" t="s">
        <v>851</v>
      </c>
      <c r="P189" s="246">
        <v>4</v>
      </c>
      <c r="Q189" s="246">
        <v>0</v>
      </c>
      <c r="R189" s="254">
        <v>1.35</v>
      </c>
      <c r="S189" s="246" t="str">
        <f t="shared" si="11"/>
        <v xml:space="preserve"> Uncoated</v>
      </c>
      <c r="T189" s="69" t="s">
        <v>312</v>
      </c>
      <c r="U189" s="69">
        <v>1107</v>
      </c>
      <c r="XEH189" s="256">
        <v>1199</v>
      </c>
      <c r="XEI189" t="s">
        <v>1336</v>
      </c>
      <c r="XEJ189" t="s">
        <v>1336</v>
      </c>
      <c r="XEK189">
        <v>1</v>
      </c>
      <c r="XEL189">
        <v>0</v>
      </c>
      <c r="XEM189">
        <v>1</v>
      </c>
      <c r="XEN189" s="215">
        <v>44091</v>
      </c>
      <c r="XEO189" t="s">
        <v>795</v>
      </c>
      <c r="XEP189" t="s">
        <v>795</v>
      </c>
      <c r="XEQ189" t="s">
        <v>304</v>
      </c>
      <c r="XER189" t="s">
        <v>304</v>
      </c>
    </row>
    <row r="190" spans="1:21 16362:16372" hidden="1">
      <c r="A190" s="246">
        <v>396</v>
      </c>
      <c r="B190" s="247" t="s">
        <v>880</v>
      </c>
      <c r="C190" s="247"/>
      <c r="D190" s="246" t="str">
        <f t="shared" si="10"/>
        <v>Ream</v>
      </c>
      <c r="E190" s="246" t="s">
        <v>854</v>
      </c>
      <c r="F190" s="246">
        <v>68</v>
      </c>
      <c r="G190" s="248">
        <v>20</v>
      </c>
      <c r="H190" s="248">
        <v>30</v>
      </c>
      <c r="I190" s="249">
        <v>50.8</v>
      </c>
      <c r="J190" s="249">
        <v>76.2</v>
      </c>
      <c r="K190" s="251">
        <v>12.4</v>
      </c>
      <c r="L190" s="246" t="s">
        <v>879</v>
      </c>
      <c r="M190" s="246" t="s">
        <v>606</v>
      </c>
      <c r="N190" s="246" t="s">
        <v>856</v>
      </c>
      <c r="O190" s="246" t="s">
        <v>851</v>
      </c>
      <c r="P190" s="246">
        <v>4</v>
      </c>
      <c r="Q190" s="246">
        <v>0</v>
      </c>
      <c r="R190" s="254">
        <v>1.35</v>
      </c>
      <c r="S190" s="246" t="str">
        <f t="shared" si="11"/>
        <v xml:space="preserve"> Uncoated</v>
      </c>
      <c r="T190" s="69" t="s">
        <v>312</v>
      </c>
      <c r="U190" s="69">
        <v>1107</v>
      </c>
      <c r="XEH190" s="256">
        <v>1200</v>
      </c>
      <c r="XEI190" t="s">
        <v>1337</v>
      </c>
      <c r="XEJ190" t="s">
        <v>1337</v>
      </c>
      <c r="XEK190">
        <v>6</v>
      </c>
      <c r="XEL190">
        <v>0</v>
      </c>
      <c r="XEM190">
        <v>1</v>
      </c>
      <c r="XEN190" s="215">
        <v>44091</v>
      </c>
      <c r="XEO190" t="s">
        <v>795</v>
      </c>
      <c r="XEP190" t="s">
        <v>795</v>
      </c>
      <c r="XEQ190" t="s">
        <v>304</v>
      </c>
      <c r="XER190" t="s">
        <v>304</v>
      </c>
    </row>
    <row r="191" spans="1:21 16362:16372" hidden="1">
      <c r="A191" s="246">
        <v>397</v>
      </c>
      <c r="B191" s="247" t="s">
        <v>914</v>
      </c>
      <c r="C191" s="247"/>
      <c r="D191" s="246" t="str">
        <f t="shared" si="10"/>
        <v>Gross</v>
      </c>
      <c r="E191" s="246" t="s">
        <v>864</v>
      </c>
      <c r="F191" s="246">
        <v>285</v>
      </c>
      <c r="G191" s="248">
        <v>21</v>
      </c>
      <c r="H191" s="248">
        <v>32</v>
      </c>
      <c r="I191" s="249">
        <v>53.34</v>
      </c>
      <c r="J191" s="249">
        <v>81.28</v>
      </c>
      <c r="K191" s="251">
        <v>17.792999999999999</v>
      </c>
      <c r="L191" s="246" t="s">
        <v>859</v>
      </c>
      <c r="M191" s="246" t="s">
        <v>606</v>
      </c>
      <c r="N191" s="246" t="s">
        <v>856</v>
      </c>
      <c r="O191" s="246" t="s">
        <v>851</v>
      </c>
      <c r="P191" s="246">
        <v>3</v>
      </c>
      <c r="Q191" s="246">
        <v>0</v>
      </c>
      <c r="R191" s="254">
        <v>1.35</v>
      </c>
      <c r="S191" s="246" t="str">
        <f t="shared" si="11"/>
        <v xml:space="preserve"> Uncoated</v>
      </c>
      <c r="T191" s="69" t="s">
        <v>312</v>
      </c>
      <c r="U191" s="69">
        <v>1104</v>
      </c>
      <c r="XEH191" s="256">
        <v>1201</v>
      </c>
      <c r="XEI191" t="s">
        <v>1338</v>
      </c>
      <c r="XEJ191" t="s">
        <v>1338</v>
      </c>
      <c r="XEK191">
        <v>12</v>
      </c>
      <c r="XEL191">
        <v>0</v>
      </c>
      <c r="XEM191">
        <v>1</v>
      </c>
      <c r="XEN191" s="215">
        <v>44091</v>
      </c>
      <c r="XEO191" t="s">
        <v>795</v>
      </c>
      <c r="XEP191" t="s">
        <v>795</v>
      </c>
      <c r="XEQ191" t="s">
        <v>304</v>
      </c>
      <c r="XER191" t="s">
        <v>304</v>
      </c>
    </row>
    <row r="192" spans="1:21 16362:16372" hidden="1">
      <c r="A192" s="246">
        <v>398</v>
      </c>
      <c r="B192" s="247" t="s">
        <v>915</v>
      </c>
      <c r="C192" s="247"/>
      <c r="D192" s="246" t="str">
        <f t="shared" si="10"/>
        <v>Gross</v>
      </c>
      <c r="E192" s="246" t="s">
        <v>864</v>
      </c>
      <c r="F192" s="246">
        <v>285</v>
      </c>
      <c r="G192" s="248">
        <v>23</v>
      </c>
      <c r="H192" s="248">
        <v>30</v>
      </c>
      <c r="I192" s="249">
        <v>58.42</v>
      </c>
      <c r="J192" s="249">
        <v>76.2</v>
      </c>
      <c r="K192" s="251">
        <v>18.268999999999998</v>
      </c>
      <c r="L192" s="246" t="s">
        <v>859</v>
      </c>
      <c r="M192" s="246" t="s">
        <v>606</v>
      </c>
      <c r="N192" s="246" t="s">
        <v>859</v>
      </c>
      <c r="O192" s="246" t="s">
        <v>851</v>
      </c>
      <c r="P192" s="246">
        <v>3</v>
      </c>
      <c r="Q192" s="246">
        <v>0</v>
      </c>
      <c r="R192" s="254">
        <v>1.35</v>
      </c>
      <c r="S192" s="246" t="str">
        <f t="shared" si="11"/>
        <v xml:space="preserve"> Uncoated</v>
      </c>
      <c r="T192" s="69" t="s">
        <v>312</v>
      </c>
      <c r="U192" s="69">
        <v>1104</v>
      </c>
      <c r="XEH192" s="256">
        <v>1204</v>
      </c>
      <c r="XEI192" t="s">
        <v>1339</v>
      </c>
      <c r="XEJ192" t="s">
        <v>1339</v>
      </c>
      <c r="XEK192">
        <v>11</v>
      </c>
      <c r="XEL192">
        <v>0</v>
      </c>
      <c r="XEM192">
        <v>1</v>
      </c>
      <c r="XEN192" s="215">
        <v>44091</v>
      </c>
      <c r="XEO192" t="s">
        <v>795</v>
      </c>
      <c r="XEP192" t="s">
        <v>795</v>
      </c>
      <c r="XEQ192" t="s">
        <v>304</v>
      </c>
      <c r="XER192" t="s">
        <v>304</v>
      </c>
    </row>
    <row r="193" spans="1:21 16362:16372" hidden="1">
      <c r="A193" s="246">
        <v>399</v>
      </c>
      <c r="B193" s="247" t="s">
        <v>916</v>
      </c>
      <c r="C193" s="247"/>
      <c r="D193" s="246" t="str">
        <f t="shared" si="10"/>
        <v>Gross</v>
      </c>
      <c r="E193" s="246" t="s">
        <v>864</v>
      </c>
      <c r="F193" s="246">
        <v>285</v>
      </c>
      <c r="G193" s="248">
        <v>24</v>
      </c>
      <c r="H193" s="248">
        <v>37</v>
      </c>
      <c r="I193" s="249">
        <v>60.96</v>
      </c>
      <c r="J193" s="249">
        <v>93.98</v>
      </c>
      <c r="K193" s="251">
        <v>23.512</v>
      </c>
      <c r="L193" s="246" t="s">
        <v>859</v>
      </c>
      <c r="M193" s="246" t="s">
        <v>606</v>
      </c>
      <c r="N193" s="246" t="s">
        <v>859</v>
      </c>
      <c r="O193" s="246" t="s">
        <v>851</v>
      </c>
      <c r="P193" s="246">
        <v>3</v>
      </c>
      <c r="Q193" s="246">
        <v>0</v>
      </c>
      <c r="R193" s="254">
        <v>1.35</v>
      </c>
      <c r="S193" s="246" t="str">
        <f t="shared" si="11"/>
        <v xml:space="preserve"> Uncoated</v>
      </c>
      <c r="T193" s="69" t="s">
        <v>312</v>
      </c>
      <c r="U193" s="69">
        <v>1104</v>
      </c>
      <c r="XEH193" s="256">
        <v>1207</v>
      </c>
      <c r="XEI193" t="s">
        <v>1340</v>
      </c>
      <c r="XEJ193" t="s">
        <v>1340</v>
      </c>
      <c r="XEK193">
        <v>1</v>
      </c>
      <c r="XEL193">
        <v>0</v>
      </c>
      <c r="XEM193">
        <v>1</v>
      </c>
      <c r="XEN193" s="215">
        <v>44091</v>
      </c>
      <c r="XEO193" t="s">
        <v>795</v>
      </c>
      <c r="XEP193" t="s">
        <v>795</v>
      </c>
      <c r="XEQ193" t="s">
        <v>304</v>
      </c>
      <c r="XER193" t="s">
        <v>304</v>
      </c>
    </row>
    <row r="194" spans="1:21 16362:16372" hidden="1">
      <c r="A194" s="246">
        <v>400</v>
      </c>
      <c r="B194" s="247" t="s">
        <v>917</v>
      </c>
      <c r="C194" s="247"/>
      <c r="D194" s="246" t="str">
        <f t="shared" ref="D194:D201" si="12">VLOOKUP(U194,$XEH$1:$XER$1999,2,FALSE)</f>
        <v>Gross</v>
      </c>
      <c r="E194" s="246" t="s">
        <v>879</v>
      </c>
      <c r="F194" s="246">
        <v>80</v>
      </c>
      <c r="G194" s="248">
        <v>23</v>
      </c>
      <c r="H194" s="248">
        <v>36</v>
      </c>
      <c r="I194" s="249">
        <v>58.42</v>
      </c>
      <c r="J194" s="249">
        <v>91.44</v>
      </c>
      <c r="K194" s="251">
        <v>6.1539999999999999</v>
      </c>
      <c r="L194" s="246" t="s">
        <v>854</v>
      </c>
      <c r="M194" s="246" t="s">
        <v>606</v>
      </c>
      <c r="N194" s="246" t="s">
        <v>856</v>
      </c>
      <c r="O194" s="246" t="s">
        <v>851</v>
      </c>
      <c r="P194" s="246">
        <v>9</v>
      </c>
      <c r="Q194" s="246">
        <v>0</v>
      </c>
      <c r="R194" s="254">
        <v>1.35</v>
      </c>
      <c r="S194" s="246" t="str">
        <f t="shared" ref="S194:S201" si="13">VLOOKUP(T194,$XEH$1:$XER$395,2,FALSE)</f>
        <v xml:space="preserve"> Uncoated</v>
      </c>
      <c r="T194" s="69" t="s">
        <v>312</v>
      </c>
      <c r="U194" s="69">
        <v>1104</v>
      </c>
      <c r="XEH194" s="256">
        <v>1208</v>
      </c>
      <c r="XEI194" t="s">
        <v>1341</v>
      </c>
      <c r="XEJ194" t="s">
        <v>1341</v>
      </c>
      <c r="XEK194">
        <v>1</v>
      </c>
      <c r="XEL194">
        <v>0</v>
      </c>
      <c r="XEM194">
        <v>1</v>
      </c>
      <c r="XEN194" s="215">
        <v>44091</v>
      </c>
      <c r="XEO194" t="s">
        <v>795</v>
      </c>
      <c r="XEP194" t="s">
        <v>795</v>
      </c>
      <c r="XEQ194" t="s">
        <v>304</v>
      </c>
      <c r="XER194" t="s">
        <v>304</v>
      </c>
    </row>
    <row r="195" spans="1:21 16362:16372" hidden="1">
      <c r="A195" s="246">
        <v>401</v>
      </c>
      <c r="B195" s="247" t="s">
        <v>918</v>
      </c>
      <c r="C195" s="247"/>
      <c r="D195" s="246" t="str">
        <f t="shared" si="12"/>
        <v>Reel</v>
      </c>
      <c r="E195" s="246" t="s">
        <v>919</v>
      </c>
      <c r="F195" s="246">
        <v>70</v>
      </c>
      <c r="G195" s="248">
        <v>30</v>
      </c>
      <c r="H195" s="248">
        <v>0</v>
      </c>
      <c r="I195" s="249">
        <v>76.2</v>
      </c>
      <c r="J195" s="249">
        <v>0</v>
      </c>
      <c r="K195" s="251">
        <v>0</v>
      </c>
      <c r="L195" s="246" t="s">
        <v>920</v>
      </c>
      <c r="M195" s="246" t="s">
        <v>1150</v>
      </c>
      <c r="N195" s="246" t="s">
        <v>856</v>
      </c>
      <c r="O195" s="246" t="s">
        <v>851</v>
      </c>
      <c r="P195" s="246">
        <v>1</v>
      </c>
      <c r="Q195" s="246">
        <v>80</v>
      </c>
      <c r="R195" s="254">
        <v>1.35</v>
      </c>
      <c r="S195" s="246" t="str">
        <f t="shared" si="13"/>
        <v xml:space="preserve"> Uncoated</v>
      </c>
      <c r="T195" s="69" t="s">
        <v>312</v>
      </c>
      <c r="U195" s="69">
        <v>1108</v>
      </c>
      <c r="XEH195" s="256">
        <v>1209</v>
      </c>
      <c r="XEI195" t="s">
        <v>1342</v>
      </c>
      <c r="XEJ195" t="s">
        <v>1343</v>
      </c>
      <c r="XEK195">
        <v>17</v>
      </c>
      <c r="XEL195">
        <v>0</v>
      </c>
      <c r="XEM195">
        <v>1</v>
      </c>
      <c r="XEN195" s="215">
        <v>44091</v>
      </c>
      <c r="XEO195" t="s">
        <v>795</v>
      </c>
      <c r="XEP195" t="s">
        <v>795</v>
      </c>
      <c r="XEQ195" t="s">
        <v>304</v>
      </c>
      <c r="XER195" t="s">
        <v>304</v>
      </c>
    </row>
    <row r="196" spans="1:21 16362:16372" hidden="1">
      <c r="A196" s="246">
        <v>402</v>
      </c>
      <c r="B196" s="247" t="s">
        <v>1192</v>
      </c>
      <c r="C196" s="247"/>
      <c r="D196" s="246" t="str">
        <f t="shared" si="12"/>
        <v>Reel</v>
      </c>
      <c r="E196" s="246" t="s">
        <v>919</v>
      </c>
      <c r="F196" s="246">
        <v>70</v>
      </c>
      <c r="G196" s="248">
        <v>30</v>
      </c>
      <c r="H196" s="248">
        <v>20</v>
      </c>
      <c r="I196" s="249">
        <v>76.2</v>
      </c>
      <c r="J196" s="249">
        <v>50.8</v>
      </c>
      <c r="K196" s="251">
        <v>13.548</v>
      </c>
      <c r="L196" s="246" t="s">
        <v>920</v>
      </c>
      <c r="M196" s="246" t="s">
        <v>1150</v>
      </c>
      <c r="N196" s="246" t="s">
        <v>856</v>
      </c>
      <c r="O196" s="246" t="s">
        <v>851</v>
      </c>
      <c r="P196" s="246">
        <v>1</v>
      </c>
      <c r="Q196" s="246">
        <v>80</v>
      </c>
      <c r="R196" s="254">
        <v>1.35</v>
      </c>
      <c r="S196" s="246" t="str">
        <f t="shared" si="13"/>
        <v xml:space="preserve"> Uncoated</v>
      </c>
      <c r="T196" s="69" t="s">
        <v>312</v>
      </c>
      <c r="U196" s="69">
        <v>1108</v>
      </c>
      <c r="XEH196" s="256">
        <v>1210</v>
      </c>
      <c r="XEI196" t="s">
        <v>1344</v>
      </c>
      <c r="XEJ196" t="s">
        <v>1345</v>
      </c>
      <c r="XEK196">
        <v>17</v>
      </c>
      <c r="XEL196">
        <v>0</v>
      </c>
      <c r="XEM196">
        <v>1</v>
      </c>
      <c r="XEN196" s="215">
        <v>44091</v>
      </c>
      <c r="XEO196" t="s">
        <v>795</v>
      </c>
      <c r="XEP196" t="s">
        <v>795</v>
      </c>
      <c r="XEQ196" t="s">
        <v>304</v>
      </c>
      <c r="XER196" t="s">
        <v>304</v>
      </c>
    </row>
    <row r="197" spans="1:21 16362:16372" hidden="1">
      <c r="A197" s="246">
        <v>403</v>
      </c>
      <c r="B197" s="247" t="s">
        <v>933</v>
      </c>
      <c r="C197" s="247"/>
      <c r="D197" s="246" t="str">
        <f t="shared" si="12"/>
        <v>Reel</v>
      </c>
      <c r="E197" s="246" t="s">
        <v>919</v>
      </c>
      <c r="F197" s="246">
        <v>70</v>
      </c>
      <c r="G197" s="248">
        <v>36</v>
      </c>
      <c r="H197" s="248">
        <v>22.75</v>
      </c>
      <c r="I197" s="249">
        <v>91.44</v>
      </c>
      <c r="J197" s="249">
        <v>57.79</v>
      </c>
      <c r="K197" s="251">
        <v>18.495000000000001</v>
      </c>
      <c r="L197" s="246" t="s">
        <v>920</v>
      </c>
      <c r="M197" s="246" t="s">
        <v>1150</v>
      </c>
      <c r="N197" s="246" t="s">
        <v>856</v>
      </c>
      <c r="O197" s="246" t="s">
        <v>851</v>
      </c>
      <c r="P197" s="246">
        <v>1</v>
      </c>
      <c r="Q197" s="246">
        <v>70</v>
      </c>
      <c r="R197" s="254">
        <v>1.35</v>
      </c>
      <c r="S197" s="246" t="str">
        <f t="shared" si="13"/>
        <v xml:space="preserve"> Uncoated</v>
      </c>
      <c r="T197" s="69" t="s">
        <v>312</v>
      </c>
      <c r="U197" s="69">
        <v>1108</v>
      </c>
      <c r="XEH197" s="256">
        <v>1212</v>
      </c>
      <c r="XEI197" t="s">
        <v>1346</v>
      </c>
      <c r="XEJ197" t="s">
        <v>1346</v>
      </c>
      <c r="XEK197">
        <v>1</v>
      </c>
      <c r="XEL197">
        <v>0</v>
      </c>
      <c r="XEM197">
        <v>1</v>
      </c>
      <c r="XEN197" s="215">
        <v>44091</v>
      </c>
      <c r="XEO197" t="s">
        <v>795</v>
      </c>
      <c r="XEP197" t="s">
        <v>795</v>
      </c>
      <c r="XEQ197" t="s">
        <v>304</v>
      </c>
      <c r="XER197" t="s">
        <v>304</v>
      </c>
    </row>
    <row r="198" spans="1:21 16362:16372" hidden="1">
      <c r="A198" s="246">
        <v>404</v>
      </c>
      <c r="B198" s="247" t="s">
        <v>921</v>
      </c>
      <c r="C198" s="247"/>
      <c r="D198" s="246" t="str">
        <f t="shared" si="12"/>
        <v>Ream</v>
      </c>
      <c r="E198" s="246" t="s">
        <v>922</v>
      </c>
      <c r="F198" s="246">
        <v>70</v>
      </c>
      <c r="G198" s="248">
        <v>35.83</v>
      </c>
      <c r="H198" s="248">
        <v>22.76</v>
      </c>
      <c r="I198" s="249">
        <v>91.01</v>
      </c>
      <c r="J198" s="249">
        <v>57.81</v>
      </c>
      <c r="K198" s="251">
        <v>18.495000000000001</v>
      </c>
      <c r="L198" s="246" t="s">
        <v>923</v>
      </c>
      <c r="M198" s="246" t="s">
        <v>1150</v>
      </c>
      <c r="N198" s="246" t="s">
        <v>856</v>
      </c>
      <c r="O198" s="246" t="s">
        <v>851</v>
      </c>
      <c r="P198" s="246">
        <v>22</v>
      </c>
      <c r="Q198" s="246">
        <v>0</v>
      </c>
      <c r="R198" s="254">
        <v>1.35</v>
      </c>
      <c r="S198" s="246" t="str">
        <f t="shared" si="13"/>
        <v xml:space="preserve"> Uncoated</v>
      </c>
      <c r="T198" s="69" t="s">
        <v>312</v>
      </c>
      <c r="U198" s="69">
        <v>1107</v>
      </c>
      <c r="XEH198" s="256">
        <v>1213</v>
      </c>
      <c r="XEI198" t="s">
        <v>1347</v>
      </c>
      <c r="XEJ198" t="s">
        <v>1347</v>
      </c>
      <c r="XEK198">
        <v>1</v>
      </c>
      <c r="XEL198">
        <v>0</v>
      </c>
      <c r="XEM198">
        <v>1</v>
      </c>
      <c r="XEN198" s="215">
        <v>44091</v>
      </c>
      <c r="XEO198" t="s">
        <v>795</v>
      </c>
      <c r="XEP198" t="s">
        <v>795</v>
      </c>
      <c r="XEQ198" t="s">
        <v>304</v>
      </c>
      <c r="XER198" t="s">
        <v>304</v>
      </c>
    </row>
    <row r="199" spans="1:21 16362:16372" hidden="1">
      <c r="A199" s="246">
        <v>405</v>
      </c>
      <c r="B199" s="247" t="s">
        <v>934</v>
      </c>
      <c r="C199" s="247"/>
      <c r="D199" s="246" t="str">
        <f t="shared" si="12"/>
        <v>Ream</v>
      </c>
      <c r="E199" s="246" t="s">
        <v>935</v>
      </c>
      <c r="F199" s="246">
        <v>70</v>
      </c>
      <c r="G199" s="248">
        <v>35.83</v>
      </c>
      <c r="H199" s="248">
        <v>22.76</v>
      </c>
      <c r="I199" s="249">
        <v>91</v>
      </c>
      <c r="J199" s="249">
        <v>57.8</v>
      </c>
      <c r="K199" s="251">
        <v>18.405999999999999</v>
      </c>
      <c r="L199" s="246" t="s">
        <v>923</v>
      </c>
      <c r="M199" s="246" t="s">
        <v>1150</v>
      </c>
      <c r="N199" s="246" t="s">
        <v>856</v>
      </c>
      <c r="O199" s="246" t="s">
        <v>851</v>
      </c>
      <c r="P199" s="246">
        <v>22</v>
      </c>
      <c r="Q199" s="246">
        <v>0</v>
      </c>
      <c r="R199" s="254">
        <v>1.35</v>
      </c>
      <c r="S199" s="246" t="str">
        <f t="shared" si="13"/>
        <v xml:space="preserve"> Uncoated</v>
      </c>
      <c r="T199" s="69" t="s">
        <v>312</v>
      </c>
      <c r="U199" s="69">
        <v>1107</v>
      </c>
      <c r="XEH199" s="256">
        <v>1214</v>
      </c>
      <c r="XEI199" t="s">
        <v>1348</v>
      </c>
      <c r="XEJ199" t="s">
        <v>1348</v>
      </c>
      <c r="XEK199">
        <v>1</v>
      </c>
      <c r="XEL199">
        <v>0</v>
      </c>
      <c r="XEM199">
        <v>1</v>
      </c>
      <c r="XEN199" s="215">
        <v>44091</v>
      </c>
      <c r="XEO199" t="s">
        <v>795</v>
      </c>
      <c r="XEP199" t="s">
        <v>795</v>
      </c>
      <c r="XEQ199" t="s">
        <v>304</v>
      </c>
      <c r="XER199" t="s">
        <v>304</v>
      </c>
    </row>
    <row r="200" spans="1:21 16362:16372" hidden="1">
      <c r="A200" s="246">
        <v>406</v>
      </c>
      <c r="B200" s="247" t="s">
        <v>936</v>
      </c>
      <c r="C200" s="247"/>
      <c r="D200" s="246" t="str">
        <f t="shared" si="12"/>
        <v>Ream</v>
      </c>
      <c r="E200" s="246" t="s">
        <v>937</v>
      </c>
      <c r="F200" s="246">
        <v>105</v>
      </c>
      <c r="G200" s="248">
        <v>28</v>
      </c>
      <c r="H200" s="248">
        <v>40</v>
      </c>
      <c r="I200" s="249">
        <v>71.12</v>
      </c>
      <c r="J200" s="249">
        <v>101.6</v>
      </c>
      <c r="K200" s="251">
        <v>38.020000000000003</v>
      </c>
      <c r="L200" s="246" t="s">
        <v>938</v>
      </c>
      <c r="M200" s="246" t="s">
        <v>606</v>
      </c>
      <c r="N200" s="246" t="s">
        <v>856</v>
      </c>
      <c r="O200" s="246" t="s">
        <v>851</v>
      </c>
      <c r="P200" s="246">
        <v>2</v>
      </c>
      <c r="Q200" s="246">
        <v>66</v>
      </c>
      <c r="R200" s="254">
        <v>1.35</v>
      </c>
      <c r="S200" s="246" t="str">
        <f t="shared" si="13"/>
        <v xml:space="preserve"> Uncoated</v>
      </c>
      <c r="T200" s="69" t="s">
        <v>312</v>
      </c>
      <c r="U200" s="69">
        <v>1107</v>
      </c>
      <c r="XEH200" s="256">
        <v>1217</v>
      </c>
      <c r="XEI200" t="s">
        <v>1349</v>
      </c>
      <c r="XEJ200" t="s">
        <v>1350</v>
      </c>
      <c r="XEK200">
        <v>17</v>
      </c>
      <c r="XEL200">
        <v>0</v>
      </c>
      <c r="XEM200">
        <v>1</v>
      </c>
      <c r="XEN200" s="215">
        <v>44091</v>
      </c>
      <c r="XEO200" t="s">
        <v>795</v>
      </c>
      <c r="XEP200" t="s">
        <v>795</v>
      </c>
      <c r="XEQ200" t="s">
        <v>304</v>
      </c>
      <c r="XER200" t="s">
        <v>304</v>
      </c>
    </row>
    <row r="201" spans="1:21 16362:16372" hidden="1">
      <c r="A201" s="246">
        <v>407</v>
      </c>
      <c r="B201" s="247" t="s">
        <v>939</v>
      </c>
      <c r="C201" s="247"/>
      <c r="D201" s="246" t="str">
        <f t="shared" si="12"/>
        <v>Ream</v>
      </c>
      <c r="E201" s="246" t="s">
        <v>922</v>
      </c>
      <c r="F201" s="246">
        <v>70</v>
      </c>
      <c r="G201" s="248">
        <v>35.83</v>
      </c>
      <c r="H201" s="248">
        <v>22.76</v>
      </c>
      <c r="I201" s="249">
        <v>91.01</v>
      </c>
      <c r="J201" s="249">
        <v>57.81</v>
      </c>
      <c r="K201" s="251">
        <v>18.495000000000001</v>
      </c>
      <c r="L201" s="246" t="s">
        <v>923</v>
      </c>
      <c r="M201" s="246" t="s">
        <v>1150</v>
      </c>
      <c r="N201" s="246" t="s">
        <v>856</v>
      </c>
      <c r="O201" s="246" t="s">
        <v>851</v>
      </c>
      <c r="P201" s="263">
        <v>22</v>
      </c>
      <c r="Q201" s="263">
        <v>0</v>
      </c>
      <c r="R201" s="264">
        <v>1.35</v>
      </c>
      <c r="S201" s="263" t="str">
        <f t="shared" si="13"/>
        <v xml:space="preserve"> Uncoated</v>
      </c>
      <c r="T201" s="69" t="s">
        <v>312</v>
      </c>
      <c r="U201" s="69">
        <v>1107</v>
      </c>
      <c r="XEH201" s="256">
        <v>1218</v>
      </c>
      <c r="XEI201" t="s">
        <v>1195</v>
      </c>
      <c r="XEJ201" t="s">
        <v>1195</v>
      </c>
      <c r="XEK201">
        <v>15</v>
      </c>
      <c r="XEL201">
        <v>700</v>
      </c>
      <c r="XEM201">
        <v>1</v>
      </c>
      <c r="XEN201" s="215">
        <v>44091</v>
      </c>
      <c r="XEO201" t="s">
        <v>795</v>
      </c>
      <c r="XEP201" t="s">
        <v>795</v>
      </c>
      <c r="XEQ201" t="s">
        <v>304</v>
      </c>
      <c r="XER201" t="s">
        <v>304</v>
      </c>
    </row>
    <row r="202" spans="1:21 16362:16372" hidden="1">
      <c r="A202" s="244"/>
      <c r="B202" s="245" t="s">
        <v>275</v>
      </c>
      <c r="C202" s="245"/>
      <c r="D202" s="244"/>
      <c r="E202" s="244"/>
      <c r="F202" s="244" t="s">
        <v>839</v>
      </c>
      <c r="G202" s="244" t="s">
        <v>1526</v>
      </c>
      <c r="H202" s="244" t="s">
        <v>1527</v>
      </c>
      <c r="I202" s="244" t="s">
        <v>1526</v>
      </c>
      <c r="J202" s="244" t="s">
        <v>1527</v>
      </c>
      <c r="K202" s="250" t="s">
        <v>842</v>
      </c>
      <c r="L202" s="244" t="s">
        <v>841</v>
      </c>
      <c r="M202" s="244" t="s">
        <v>738</v>
      </c>
      <c r="N202" s="244" t="s">
        <v>201</v>
      </c>
      <c r="O202" s="244" t="s">
        <v>847</v>
      </c>
      <c r="P202" s="64"/>
      <c r="Q202" s="64"/>
      <c r="R202" s="261"/>
      <c r="S202" s="64"/>
      <c r="T202" s="69" t="s">
        <v>845</v>
      </c>
      <c r="U202" s="69" t="s">
        <v>838</v>
      </c>
      <c r="XEH202" s="241" t="s">
        <v>19</v>
      </c>
      <c r="XEI202" t="s">
        <v>275</v>
      </c>
      <c r="XEJ202" t="s">
        <v>276</v>
      </c>
      <c r="XEK202" t="s">
        <v>201</v>
      </c>
      <c r="XEL202" t="s">
        <v>306</v>
      </c>
      <c r="XEM202" t="s">
        <v>300</v>
      </c>
      <c r="XEN202" t="s">
        <v>301</v>
      </c>
      <c r="XEO202" t="s">
        <v>302</v>
      </c>
      <c r="XEP202" t="s">
        <v>303</v>
      </c>
      <c r="XEQ202" t="s">
        <v>439</v>
      </c>
      <c r="XER202" t="s">
        <v>440</v>
      </c>
    </row>
    <row r="203" spans="1:21 16362:16372" hidden="1">
      <c r="A203" s="260" t="s">
        <v>1530</v>
      </c>
      <c r="B203" s="257" t="s">
        <v>922</v>
      </c>
      <c r="C203" s="527" t="s">
        <v>1531</v>
      </c>
      <c r="D203" s="260" t="s">
        <v>1529</v>
      </c>
      <c r="E203" s="260" t="s">
        <v>1529</v>
      </c>
      <c r="F203" s="257">
        <v>70</v>
      </c>
      <c r="G203" s="258">
        <v>18</v>
      </c>
      <c r="H203" s="258">
        <v>23</v>
      </c>
      <c r="I203" s="258">
        <v>71.12</v>
      </c>
      <c r="J203" s="258">
        <v>101.6</v>
      </c>
      <c r="K203" s="261"/>
      <c r="M203" s="258" t="s">
        <v>1150</v>
      </c>
      <c r="N203" s="258" t="s">
        <v>856</v>
      </c>
      <c r="O203" s="258" t="s">
        <v>851</v>
      </c>
      <c r="XEH203" s="256">
        <v>1221</v>
      </c>
      <c r="XEI203" t="s">
        <v>1351</v>
      </c>
      <c r="XEJ203" t="s">
        <v>1351</v>
      </c>
      <c r="XEK203">
        <v>1</v>
      </c>
      <c r="XEL203">
        <v>0</v>
      </c>
      <c r="XEM203">
        <v>1</v>
      </c>
      <c r="XEN203" s="215">
        <v>44091</v>
      </c>
      <c r="XEO203" t="s">
        <v>795</v>
      </c>
      <c r="XEP203" t="s">
        <v>795</v>
      </c>
      <c r="XEQ203" t="s">
        <v>304</v>
      </c>
      <c r="XER203" t="s">
        <v>304</v>
      </c>
    </row>
    <row r="204" spans="1:21 16362:16372" hidden="1">
      <c r="C204" s="528"/>
      <c r="D204" s="260" t="s">
        <v>1532</v>
      </c>
      <c r="E204" s="260" t="s">
        <v>1532</v>
      </c>
      <c r="F204" s="259">
        <v>3</v>
      </c>
      <c r="G204" s="259">
        <v>1</v>
      </c>
      <c r="H204" s="259">
        <v>1</v>
      </c>
      <c r="I204" s="259">
        <v>5</v>
      </c>
      <c r="J204" s="259">
        <v>5</v>
      </c>
      <c r="K204" s="262"/>
      <c r="M204" s="64"/>
      <c r="N204" s="64"/>
      <c r="O204" s="64"/>
      <c r="XEH204" s="256">
        <v>1222</v>
      </c>
      <c r="XEI204" t="s">
        <v>1352</v>
      </c>
      <c r="XEJ204" t="s">
        <v>1352</v>
      </c>
      <c r="XEK204">
        <v>11</v>
      </c>
      <c r="XEL204">
        <v>0</v>
      </c>
      <c r="XEM204">
        <v>1</v>
      </c>
      <c r="XEN204" s="215">
        <v>44091</v>
      </c>
      <c r="XEO204" t="s">
        <v>795</v>
      </c>
      <c r="XEP204" t="s">
        <v>795</v>
      </c>
      <c r="XEQ204" t="s">
        <v>304</v>
      </c>
      <c r="XER204" t="s">
        <v>304</v>
      </c>
    </row>
    <row r="205" spans="1:21 16362:16372" hidden="1">
      <c r="XEH205" s="256">
        <v>1224</v>
      </c>
      <c r="XEI205" t="s">
        <v>1353</v>
      </c>
      <c r="XEJ205" t="s">
        <v>1353</v>
      </c>
      <c r="XEK205">
        <v>11</v>
      </c>
      <c r="XEL205">
        <v>0</v>
      </c>
      <c r="XEM205">
        <v>6</v>
      </c>
      <c r="XEN205" s="215">
        <v>44091</v>
      </c>
      <c r="XEO205" t="s">
        <v>795</v>
      </c>
      <c r="XEP205" t="s">
        <v>795</v>
      </c>
      <c r="XEQ205" t="s">
        <v>304</v>
      </c>
      <c r="XER205" t="s">
        <v>304</v>
      </c>
    </row>
    <row r="206" spans="1:21 16362:16372" hidden="1">
      <c r="XEH206" s="256">
        <v>1225</v>
      </c>
      <c r="XEI206" t="s">
        <v>1354</v>
      </c>
      <c r="XEJ206" t="s">
        <v>1355</v>
      </c>
      <c r="XEK206">
        <v>17</v>
      </c>
      <c r="XEL206">
        <v>0</v>
      </c>
      <c r="XEM206">
        <v>1</v>
      </c>
      <c r="XEN206" s="215">
        <v>44091</v>
      </c>
      <c r="XEO206" t="s">
        <v>795</v>
      </c>
      <c r="XEP206" t="s">
        <v>795</v>
      </c>
      <c r="XEQ206" t="s">
        <v>304</v>
      </c>
      <c r="XER206" t="s">
        <v>304</v>
      </c>
    </row>
    <row r="207" spans="1:21 16362:16372" hidden="1">
      <c r="XEH207" s="256">
        <v>1227</v>
      </c>
      <c r="XEI207" t="s">
        <v>1356</v>
      </c>
      <c r="XEJ207" t="s">
        <v>1356</v>
      </c>
      <c r="XEK207">
        <v>11</v>
      </c>
      <c r="XEL207">
        <v>0</v>
      </c>
      <c r="XEM207">
        <v>1</v>
      </c>
      <c r="XEN207" s="215">
        <v>44091</v>
      </c>
      <c r="XEO207" t="s">
        <v>795</v>
      </c>
      <c r="XEP207" t="s">
        <v>795</v>
      </c>
      <c r="XEQ207" t="s">
        <v>304</v>
      </c>
      <c r="XER207" t="s">
        <v>304</v>
      </c>
    </row>
    <row r="208" spans="1:21 16362:16372" hidden="1">
      <c r="XEH208" s="256">
        <v>1230</v>
      </c>
      <c r="XEI208" t="s">
        <v>1357</v>
      </c>
      <c r="XEJ208" t="s">
        <v>1357</v>
      </c>
      <c r="XEK208">
        <v>11</v>
      </c>
      <c r="XEL208">
        <v>0</v>
      </c>
      <c r="XEM208">
        <v>3</v>
      </c>
      <c r="XEN208" s="215">
        <v>44091</v>
      </c>
      <c r="XEO208" t="s">
        <v>795</v>
      </c>
      <c r="XEP208" t="s">
        <v>795</v>
      </c>
      <c r="XEQ208" t="s">
        <v>304</v>
      </c>
      <c r="XER208" t="s">
        <v>304</v>
      </c>
    </row>
    <row r="209" spans="16362:16372" hidden="1">
      <c r="XEH209" s="256">
        <v>1231</v>
      </c>
      <c r="XEI209" t="s">
        <v>1358</v>
      </c>
      <c r="XEJ209" t="s">
        <v>1358</v>
      </c>
      <c r="XEK209">
        <v>7</v>
      </c>
      <c r="XEL209">
        <v>0</v>
      </c>
      <c r="XEM209">
        <v>3</v>
      </c>
      <c r="XEN209" s="215">
        <v>44091</v>
      </c>
      <c r="XEO209" t="s">
        <v>795</v>
      </c>
      <c r="XEP209" t="s">
        <v>795</v>
      </c>
      <c r="XEQ209" t="s">
        <v>304</v>
      </c>
      <c r="XER209" t="s">
        <v>304</v>
      </c>
    </row>
    <row r="210" spans="16362:16372" hidden="1">
      <c r="XEH210" s="256">
        <v>1237</v>
      </c>
      <c r="XEI210" t="s">
        <v>1359</v>
      </c>
      <c r="XEJ210" t="s">
        <v>1359</v>
      </c>
      <c r="XEK210">
        <v>11</v>
      </c>
      <c r="XEL210">
        <v>0</v>
      </c>
      <c r="XEM210">
        <v>6</v>
      </c>
      <c r="XEN210" s="215">
        <v>44091</v>
      </c>
      <c r="XEO210" t="s">
        <v>795</v>
      </c>
      <c r="XEP210" t="s">
        <v>795</v>
      </c>
      <c r="XEQ210" t="s">
        <v>304</v>
      </c>
      <c r="XER210" t="s">
        <v>304</v>
      </c>
    </row>
    <row r="211" spans="16362:16372" hidden="1">
      <c r="XEH211" s="256">
        <v>1275</v>
      </c>
      <c r="XEI211" t="s">
        <v>450</v>
      </c>
      <c r="XEJ211" t="s">
        <v>450</v>
      </c>
      <c r="XEK211">
        <v>5</v>
      </c>
      <c r="XEL211">
        <v>0</v>
      </c>
      <c r="XEM211">
        <v>8</v>
      </c>
      <c r="XEN211" s="215">
        <v>44091</v>
      </c>
      <c r="XEO211" t="s">
        <v>795</v>
      </c>
      <c r="XEP211" t="s">
        <v>795</v>
      </c>
      <c r="XEQ211" t="s">
        <v>304</v>
      </c>
      <c r="XER211" t="s">
        <v>304</v>
      </c>
    </row>
    <row r="212" spans="16362:16372" hidden="1">
      <c r="XEH212" s="256">
        <v>1279</v>
      </c>
      <c r="XEI212" t="s">
        <v>1360</v>
      </c>
      <c r="XEJ212" t="s">
        <v>1360</v>
      </c>
      <c r="XEK212">
        <v>1</v>
      </c>
      <c r="XEL212">
        <v>0</v>
      </c>
      <c r="XEM212">
        <v>6</v>
      </c>
      <c r="XEN212" s="215">
        <v>44091</v>
      </c>
      <c r="XEO212" t="s">
        <v>795</v>
      </c>
      <c r="XEP212" t="s">
        <v>795</v>
      </c>
      <c r="XEQ212" t="s">
        <v>304</v>
      </c>
      <c r="XER212" t="s">
        <v>304</v>
      </c>
    </row>
    <row r="213" spans="16362:16372" hidden="1">
      <c r="XEH213" s="256">
        <v>1283</v>
      </c>
      <c r="XEI213" t="s">
        <v>1207</v>
      </c>
      <c r="XEJ213" t="s">
        <v>1207</v>
      </c>
      <c r="XEK213">
        <v>11</v>
      </c>
      <c r="XEL213">
        <v>0</v>
      </c>
      <c r="XEM213">
        <v>1</v>
      </c>
      <c r="XEN213" s="215">
        <v>44091</v>
      </c>
      <c r="XEO213" t="s">
        <v>795</v>
      </c>
      <c r="XEP213" t="s">
        <v>795</v>
      </c>
      <c r="XEQ213" t="s">
        <v>304</v>
      </c>
      <c r="XER213" t="s">
        <v>304</v>
      </c>
    </row>
    <row r="214" spans="16362:16372" hidden="1">
      <c r="XEH214" s="256">
        <v>1286</v>
      </c>
      <c r="XEI214" t="s">
        <v>1361</v>
      </c>
      <c r="XEJ214" t="s">
        <v>1361</v>
      </c>
      <c r="XEK214">
        <v>1</v>
      </c>
      <c r="XEL214">
        <v>0</v>
      </c>
      <c r="XEM214">
        <v>1</v>
      </c>
      <c r="XEN214" s="215">
        <v>44091</v>
      </c>
      <c r="XEO214" t="s">
        <v>795</v>
      </c>
      <c r="XEP214" t="s">
        <v>795</v>
      </c>
      <c r="XEQ214" t="s">
        <v>304</v>
      </c>
      <c r="XER214" t="s">
        <v>304</v>
      </c>
    </row>
    <row r="215" spans="16362:16372" hidden="1">
      <c r="XEH215" s="256">
        <v>1287</v>
      </c>
      <c r="XEI215" t="s">
        <v>1362</v>
      </c>
      <c r="XEJ215" t="s">
        <v>1362</v>
      </c>
      <c r="XEK215">
        <v>1</v>
      </c>
      <c r="XEL215">
        <v>0</v>
      </c>
      <c r="XEM215">
        <v>6</v>
      </c>
      <c r="XEN215" s="215">
        <v>44091</v>
      </c>
      <c r="XEO215" t="s">
        <v>795</v>
      </c>
      <c r="XEP215" t="s">
        <v>795</v>
      </c>
      <c r="XEQ215" t="s">
        <v>304</v>
      </c>
      <c r="XER215" t="s">
        <v>304</v>
      </c>
    </row>
    <row r="216" spans="16362:16372" hidden="1">
      <c r="XEH216" s="256">
        <v>1288</v>
      </c>
      <c r="XEI216" t="s">
        <v>1363</v>
      </c>
      <c r="XEJ216" t="s">
        <v>1363</v>
      </c>
      <c r="XEK216">
        <v>1</v>
      </c>
      <c r="XEL216">
        <v>0</v>
      </c>
      <c r="XEM216">
        <v>6</v>
      </c>
      <c r="XEN216" s="215">
        <v>44091</v>
      </c>
      <c r="XEO216" t="s">
        <v>795</v>
      </c>
      <c r="XEP216" t="s">
        <v>795</v>
      </c>
      <c r="XEQ216" t="s">
        <v>304</v>
      </c>
      <c r="XER216" t="s">
        <v>304</v>
      </c>
    </row>
    <row r="217" spans="16362:16372" ht="15" customHeight="1">
      <c r="XEH217" s="256">
        <v>1290</v>
      </c>
      <c r="XEI217" t="s">
        <v>1364</v>
      </c>
      <c r="XEJ217" t="s">
        <v>1364</v>
      </c>
      <c r="XEK217">
        <v>10</v>
      </c>
      <c r="XEL217">
        <v>0</v>
      </c>
      <c r="XEM217">
        <v>3</v>
      </c>
      <c r="XEN217" s="215">
        <v>44091</v>
      </c>
      <c r="XEO217" t="s">
        <v>795</v>
      </c>
      <c r="XEP217" t="s">
        <v>795</v>
      </c>
      <c r="XEQ217" t="s">
        <v>304</v>
      </c>
      <c r="XER217" t="s">
        <v>304</v>
      </c>
    </row>
    <row r="218" spans="16362:16372" ht="15" customHeight="1">
      <c r="XEH218" s="256">
        <v>1291</v>
      </c>
      <c r="XEI218" t="s">
        <v>1365</v>
      </c>
      <c r="XEJ218" t="s">
        <v>1365</v>
      </c>
      <c r="XEK218">
        <v>10</v>
      </c>
      <c r="XEL218">
        <v>0</v>
      </c>
      <c r="XEM218">
        <v>3</v>
      </c>
      <c r="XEN218" s="215">
        <v>44091</v>
      </c>
      <c r="XEO218" t="s">
        <v>795</v>
      </c>
      <c r="XEP218" t="s">
        <v>795</v>
      </c>
      <c r="XEQ218" t="s">
        <v>304</v>
      </c>
      <c r="XER218" t="s">
        <v>304</v>
      </c>
    </row>
    <row r="219" spans="16362:16372" hidden="1">
      <c r="XEH219" s="256">
        <v>1292</v>
      </c>
      <c r="XEI219" t="s">
        <v>1366</v>
      </c>
      <c r="XEJ219" t="s">
        <v>1366</v>
      </c>
      <c r="XEK219">
        <v>7</v>
      </c>
      <c r="XEL219">
        <v>0</v>
      </c>
      <c r="XEM219">
        <v>3</v>
      </c>
      <c r="XEN219" s="215">
        <v>44091</v>
      </c>
      <c r="XEO219" t="s">
        <v>795</v>
      </c>
      <c r="XEP219" t="s">
        <v>795</v>
      </c>
      <c r="XEQ219" t="s">
        <v>304</v>
      </c>
      <c r="XER219" t="s">
        <v>304</v>
      </c>
    </row>
    <row r="220" spans="16362:16372" hidden="1">
      <c r="XEH220" s="256">
        <v>1294</v>
      </c>
      <c r="XEI220" t="s">
        <v>1367</v>
      </c>
      <c r="XEJ220" t="s">
        <v>1367</v>
      </c>
      <c r="XEK220">
        <v>1</v>
      </c>
      <c r="XEL220">
        <v>0</v>
      </c>
      <c r="XEM220">
        <v>6</v>
      </c>
      <c r="XEN220" s="215">
        <v>44091</v>
      </c>
      <c r="XEO220" t="s">
        <v>795</v>
      </c>
      <c r="XEP220" t="s">
        <v>795</v>
      </c>
      <c r="XEQ220" t="s">
        <v>304</v>
      </c>
      <c r="XER220" t="s">
        <v>304</v>
      </c>
    </row>
    <row r="221" spans="16362:16372" hidden="1">
      <c r="XEH221" s="256">
        <v>1295</v>
      </c>
      <c r="XEI221" t="s">
        <v>1290</v>
      </c>
      <c r="XEJ221" t="s">
        <v>1290</v>
      </c>
      <c r="XEK221">
        <v>1</v>
      </c>
      <c r="XEL221">
        <v>0</v>
      </c>
      <c r="XEM221">
        <v>6</v>
      </c>
      <c r="XEN221" s="215">
        <v>44091</v>
      </c>
      <c r="XEO221" t="s">
        <v>795</v>
      </c>
      <c r="XEP221" t="s">
        <v>795</v>
      </c>
      <c r="XEQ221" t="s">
        <v>304</v>
      </c>
      <c r="XER221" t="s">
        <v>304</v>
      </c>
    </row>
    <row r="222" spans="16362:16372" hidden="1">
      <c r="XEH222" s="256">
        <v>1296</v>
      </c>
      <c r="XEI222" t="s">
        <v>1368</v>
      </c>
      <c r="XEJ222" t="s">
        <v>1368</v>
      </c>
      <c r="XEK222">
        <v>11</v>
      </c>
      <c r="XEL222">
        <v>0</v>
      </c>
      <c r="XEM222">
        <v>6</v>
      </c>
      <c r="XEN222" s="215">
        <v>44091</v>
      </c>
      <c r="XEO222" t="s">
        <v>795</v>
      </c>
      <c r="XEP222" t="s">
        <v>795</v>
      </c>
      <c r="XEQ222" t="s">
        <v>304</v>
      </c>
      <c r="XER222" t="s">
        <v>304</v>
      </c>
    </row>
    <row r="223" spans="16362:16372" hidden="1">
      <c r="XEH223" s="256">
        <v>1297</v>
      </c>
      <c r="XEI223" t="s">
        <v>1369</v>
      </c>
      <c r="XEJ223" t="s">
        <v>1369</v>
      </c>
      <c r="XEK223">
        <v>1</v>
      </c>
      <c r="XEL223">
        <v>0</v>
      </c>
      <c r="XEM223">
        <v>6</v>
      </c>
      <c r="XEN223" s="215">
        <v>44091</v>
      </c>
      <c r="XEO223" t="s">
        <v>795</v>
      </c>
      <c r="XEP223" t="s">
        <v>795</v>
      </c>
      <c r="XEQ223" t="s">
        <v>304</v>
      </c>
      <c r="XER223" t="s">
        <v>304</v>
      </c>
    </row>
    <row r="224" spans="16362:16372" hidden="1">
      <c r="XEH224" s="256">
        <v>1299</v>
      </c>
      <c r="XEI224" t="s">
        <v>1222</v>
      </c>
      <c r="XEJ224" t="s">
        <v>1222</v>
      </c>
      <c r="XEK224">
        <v>11</v>
      </c>
      <c r="XEL224">
        <v>0</v>
      </c>
      <c r="XEM224">
        <v>6</v>
      </c>
      <c r="XEN224" s="215">
        <v>44091</v>
      </c>
      <c r="XEO224">
        <v>1</v>
      </c>
      <c r="XEP224" s="215">
        <v>44215.423310185186</v>
      </c>
      <c r="XEQ224" t="s">
        <v>441</v>
      </c>
      <c r="XER224" t="s">
        <v>304</v>
      </c>
    </row>
    <row r="225" spans="16362:16372" hidden="1">
      <c r="XEH225" s="256">
        <v>1300</v>
      </c>
      <c r="XEI225" t="s">
        <v>1370</v>
      </c>
      <c r="XEJ225" t="s">
        <v>1370</v>
      </c>
      <c r="XEK225">
        <v>1</v>
      </c>
      <c r="XEL225">
        <v>0</v>
      </c>
      <c r="XEM225">
        <v>6</v>
      </c>
      <c r="XEN225" s="215">
        <v>44091</v>
      </c>
      <c r="XEO225" t="s">
        <v>795</v>
      </c>
      <c r="XEP225" t="s">
        <v>795</v>
      </c>
      <c r="XEQ225" t="s">
        <v>304</v>
      </c>
      <c r="XER225" t="s">
        <v>304</v>
      </c>
    </row>
    <row r="226" spans="16362:16372" hidden="1">
      <c r="XEH226" s="256">
        <v>1305</v>
      </c>
      <c r="XEI226" t="s">
        <v>1371</v>
      </c>
      <c r="XEJ226" t="s">
        <v>1371</v>
      </c>
      <c r="XEK226">
        <v>11</v>
      </c>
      <c r="XEL226">
        <v>0</v>
      </c>
      <c r="XEM226">
        <v>6</v>
      </c>
      <c r="XEN226" s="215">
        <v>44091</v>
      </c>
      <c r="XEO226" t="s">
        <v>795</v>
      </c>
      <c r="XEP226" t="s">
        <v>795</v>
      </c>
      <c r="XEQ226" t="s">
        <v>304</v>
      </c>
      <c r="XER226" t="s">
        <v>304</v>
      </c>
    </row>
    <row r="227" spans="16362:16372" hidden="1">
      <c r="XEH227" s="256">
        <v>1306</v>
      </c>
      <c r="XEI227" t="s">
        <v>1371</v>
      </c>
      <c r="XEJ227" t="s">
        <v>1371</v>
      </c>
      <c r="XEK227">
        <v>1</v>
      </c>
      <c r="XEL227">
        <v>0</v>
      </c>
      <c r="XEM227">
        <v>6</v>
      </c>
      <c r="XEN227" s="215">
        <v>44091</v>
      </c>
      <c r="XEO227" t="s">
        <v>795</v>
      </c>
      <c r="XEP227" t="s">
        <v>795</v>
      </c>
      <c r="XEQ227" t="s">
        <v>304</v>
      </c>
      <c r="XER227" t="s">
        <v>304</v>
      </c>
    </row>
    <row r="228" spans="16362:16372" hidden="1">
      <c r="XEH228" s="256">
        <v>1307</v>
      </c>
      <c r="XEI228" t="s">
        <v>1372</v>
      </c>
      <c r="XEJ228" t="s">
        <v>1372</v>
      </c>
      <c r="XEK228">
        <v>11</v>
      </c>
      <c r="XEL228">
        <v>0</v>
      </c>
      <c r="XEM228">
        <v>5</v>
      </c>
      <c r="XEN228" s="215">
        <v>44091</v>
      </c>
      <c r="XEO228" t="s">
        <v>795</v>
      </c>
      <c r="XEP228" t="s">
        <v>795</v>
      </c>
      <c r="XEQ228" t="s">
        <v>304</v>
      </c>
      <c r="XER228" t="s">
        <v>304</v>
      </c>
    </row>
    <row r="229" spans="16362:16372" hidden="1">
      <c r="XEH229" s="256">
        <v>1308</v>
      </c>
      <c r="XEI229">
        <v>49111010</v>
      </c>
      <c r="XEJ229">
        <v>49111010</v>
      </c>
      <c r="XEK229">
        <v>18</v>
      </c>
      <c r="XEL229">
        <v>0</v>
      </c>
      <c r="XEM229">
        <v>5</v>
      </c>
      <c r="XEN229" s="215">
        <v>44091</v>
      </c>
      <c r="XEO229" t="s">
        <v>795</v>
      </c>
      <c r="XEP229" t="s">
        <v>795</v>
      </c>
      <c r="XEQ229" t="s">
        <v>304</v>
      </c>
      <c r="XER229" t="s">
        <v>304</v>
      </c>
    </row>
    <row r="230" spans="16362:16372" hidden="1">
      <c r="XEH230" s="256">
        <v>1313</v>
      </c>
      <c r="XEI230" t="s">
        <v>1373</v>
      </c>
      <c r="XEJ230" t="s">
        <v>1373</v>
      </c>
      <c r="XEK230">
        <v>11</v>
      </c>
      <c r="XEL230">
        <v>0</v>
      </c>
      <c r="XEM230">
        <v>6</v>
      </c>
      <c r="XEN230" s="215">
        <v>44091</v>
      </c>
      <c r="XEO230" t="s">
        <v>795</v>
      </c>
      <c r="XEP230" t="s">
        <v>795</v>
      </c>
      <c r="XEQ230" t="s">
        <v>304</v>
      </c>
      <c r="XER230" t="s">
        <v>304</v>
      </c>
    </row>
    <row r="231" spans="16362:16372" hidden="1">
      <c r="XEH231" s="256">
        <v>1316</v>
      </c>
      <c r="XEI231" t="s">
        <v>1374</v>
      </c>
      <c r="XEJ231" t="s">
        <v>1374</v>
      </c>
      <c r="XEK231">
        <v>1</v>
      </c>
      <c r="XEL231">
        <v>0</v>
      </c>
      <c r="XEM231">
        <v>6</v>
      </c>
      <c r="XEN231" s="215">
        <v>44091</v>
      </c>
      <c r="XEO231" t="s">
        <v>795</v>
      </c>
      <c r="XEP231" t="s">
        <v>795</v>
      </c>
      <c r="XEQ231" t="s">
        <v>304</v>
      </c>
      <c r="XER231" t="s">
        <v>304</v>
      </c>
    </row>
    <row r="232" spans="16362:16372" hidden="1">
      <c r="XEH232" s="256">
        <v>1317</v>
      </c>
      <c r="XEI232" t="s">
        <v>1375</v>
      </c>
      <c r="XEJ232" t="s">
        <v>1375</v>
      </c>
      <c r="XEK232">
        <v>1</v>
      </c>
      <c r="XEL232">
        <v>0</v>
      </c>
      <c r="XEM232">
        <v>6</v>
      </c>
      <c r="XEN232" s="215">
        <v>44091</v>
      </c>
      <c r="XEO232" t="s">
        <v>795</v>
      </c>
      <c r="XEP232" t="s">
        <v>795</v>
      </c>
      <c r="XEQ232" t="s">
        <v>304</v>
      </c>
      <c r="XER232" t="s">
        <v>304</v>
      </c>
    </row>
    <row r="233" spans="16362:16372" hidden="1">
      <c r="XEH233" s="256">
        <v>1318</v>
      </c>
      <c r="XEI233" t="s">
        <v>1376</v>
      </c>
      <c r="XEJ233" t="s">
        <v>1376</v>
      </c>
      <c r="XEK233">
        <v>11</v>
      </c>
      <c r="XEL233">
        <v>0</v>
      </c>
      <c r="XEM233">
        <v>6</v>
      </c>
      <c r="XEN233" s="215">
        <v>44091</v>
      </c>
      <c r="XEO233" t="s">
        <v>795</v>
      </c>
      <c r="XEP233" t="s">
        <v>795</v>
      </c>
      <c r="XEQ233" t="s">
        <v>304</v>
      </c>
      <c r="XER233" t="s">
        <v>304</v>
      </c>
    </row>
    <row r="234" spans="16362:16372" hidden="1">
      <c r="XEH234" s="256">
        <v>1319</v>
      </c>
      <c r="XEI234" t="s">
        <v>1376</v>
      </c>
      <c r="XEJ234" t="s">
        <v>1376</v>
      </c>
      <c r="XEK234">
        <v>1</v>
      </c>
      <c r="XEL234">
        <v>0</v>
      </c>
      <c r="XEM234">
        <v>6</v>
      </c>
      <c r="XEN234" s="215">
        <v>44091</v>
      </c>
      <c r="XEO234" t="s">
        <v>795</v>
      </c>
      <c r="XEP234" t="s">
        <v>795</v>
      </c>
      <c r="XEQ234" t="s">
        <v>304</v>
      </c>
      <c r="XER234" t="s">
        <v>304</v>
      </c>
    </row>
    <row r="235" spans="16362:16372" hidden="1">
      <c r="XEH235" s="256">
        <v>1322</v>
      </c>
      <c r="XEI235" t="s">
        <v>1377</v>
      </c>
      <c r="XEJ235" t="s">
        <v>1377</v>
      </c>
      <c r="XEK235">
        <v>1</v>
      </c>
      <c r="XEL235">
        <v>0</v>
      </c>
      <c r="XEM235">
        <v>6</v>
      </c>
      <c r="XEN235" s="215">
        <v>44091</v>
      </c>
      <c r="XEO235" t="s">
        <v>795</v>
      </c>
      <c r="XEP235" t="s">
        <v>795</v>
      </c>
      <c r="XEQ235" t="s">
        <v>304</v>
      </c>
      <c r="XER235" t="s">
        <v>304</v>
      </c>
    </row>
    <row r="236" spans="16362:16372" hidden="1">
      <c r="XEH236" s="256">
        <v>1323</v>
      </c>
      <c r="XEI236" t="s">
        <v>1378</v>
      </c>
      <c r="XEJ236" t="s">
        <v>1378</v>
      </c>
      <c r="XEK236">
        <v>11</v>
      </c>
      <c r="XEL236">
        <v>0</v>
      </c>
      <c r="XEM236">
        <v>6</v>
      </c>
      <c r="XEN236" s="215">
        <v>44091</v>
      </c>
      <c r="XEO236" t="s">
        <v>795</v>
      </c>
      <c r="XEP236" t="s">
        <v>795</v>
      </c>
      <c r="XEQ236" t="s">
        <v>304</v>
      </c>
      <c r="XER236" t="s">
        <v>304</v>
      </c>
    </row>
    <row r="237" spans="16362:16372" hidden="1">
      <c r="XEH237" s="256">
        <v>1324</v>
      </c>
      <c r="XEI237" t="s">
        <v>1379</v>
      </c>
      <c r="XEJ237" t="s">
        <v>1379</v>
      </c>
      <c r="XEK237">
        <v>1</v>
      </c>
      <c r="XEL237">
        <v>0</v>
      </c>
      <c r="XEM237">
        <v>6</v>
      </c>
      <c r="XEN237" s="215">
        <v>44091</v>
      </c>
      <c r="XEO237" t="s">
        <v>795</v>
      </c>
      <c r="XEP237" t="s">
        <v>795</v>
      </c>
      <c r="XEQ237" t="s">
        <v>304</v>
      </c>
      <c r="XER237" t="s">
        <v>304</v>
      </c>
    </row>
    <row r="238" spans="16362:16372" hidden="1">
      <c r="XEH238" s="256">
        <v>1325</v>
      </c>
      <c r="XEI238" t="s">
        <v>1380</v>
      </c>
      <c r="XEJ238" t="s">
        <v>1380</v>
      </c>
      <c r="XEK238">
        <v>11</v>
      </c>
      <c r="XEL238">
        <v>0</v>
      </c>
      <c r="XEM238">
        <v>6</v>
      </c>
      <c r="XEN238" s="215">
        <v>44091</v>
      </c>
      <c r="XEO238" t="s">
        <v>795</v>
      </c>
      <c r="XEP238" t="s">
        <v>795</v>
      </c>
      <c r="XEQ238" t="s">
        <v>304</v>
      </c>
      <c r="XER238" t="s">
        <v>304</v>
      </c>
    </row>
    <row r="239" spans="16362:16372" hidden="1">
      <c r="XEH239" s="256">
        <v>1326</v>
      </c>
      <c r="XEI239" t="s">
        <v>1381</v>
      </c>
      <c r="XEJ239" t="s">
        <v>1381</v>
      </c>
      <c r="XEK239">
        <v>11</v>
      </c>
      <c r="XEL239">
        <v>0</v>
      </c>
      <c r="XEM239">
        <v>6</v>
      </c>
      <c r="XEN239" s="215">
        <v>44091</v>
      </c>
      <c r="XEO239" t="s">
        <v>795</v>
      </c>
      <c r="XEP239" t="s">
        <v>795</v>
      </c>
      <c r="XEQ239" t="s">
        <v>304</v>
      </c>
      <c r="XER239" t="s">
        <v>304</v>
      </c>
    </row>
    <row r="240" spans="16362:16372" hidden="1">
      <c r="XEH240" s="256">
        <v>1328</v>
      </c>
      <c r="XEI240" t="s">
        <v>1382</v>
      </c>
      <c r="XEJ240" t="s">
        <v>1382</v>
      </c>
      <c r="XEK240">
        <v>11</v>
      </c>
      <c r="XEL240">
        <v>0</v>
      </c>
      <c r="XEM240">
        <v>6</v>
      </c>
      <c r="XEN240" s="215">
        <v>44091</v>
      </c>
      <c r="XEO240" t="s">
        <v>795</v>
      </c>
      <c r="XEP240" t="s">
        <v>795</v>
      </c>
      <c r="XEQ240" t="s">
        <v>304</v>
      </c>
      <c r="XER240" t="s">
        <v>304</v>
      </c>
    </row>
    <row r="241" spans="16362:16372" hidden="1">
      <c r="XEH241" s="256">
        <v>1329</v>
      </c>
      <c r="XEI241" t="s">
        <v>1383</v>
      </c>
      <c r="XEJ241" t="s">
        <v>1383</v>
      </c>
      <c r="XEK241">
        <v>11</v>
      </c>
      <c r="XEL241">
        <v>0</v>
      </c>
      <c r="XEM241">
        <v>6</v>
      </c>
      <c r="XEN241" s="215">
        <v>44091</v>
      </c>
      <c r="XEO241" t="s">
        <v>795</v>
      </c>
      <c r="XEP241" t="s">
        <v>795</v>
      </c>
      <c r="XEQ241" t="s">
        <v>304</v>
      </c>
      <c r="XER241" t="s">
        <v>304</v>
      </c>
    </row>
    <row r="242" spans="16362:16372" hidden="1">
      <c r="XEH242" s="256">
        <v>1330</v>
      </c>
      <c r="XEI242" t="s">
        <v>1384</v>
      </c>
      <c r="XEJ242" t="s">
        <v>1384</v>
      </c>
      <c r="XEK242">
        <v>1</v>
      </c>
      <c r="XEL242">
        <v>0</v>
      </c>
      <c r="XEM242">
        <v>6</v>
      </c>
      <c r="XEN242" s="215">
        <v>44091</v>
      </c>
      <c r="XEO242" t="s">
        <v>795</v>
      </c>
      <c r="XEP242" t="s">
        <v>795</v>
      </c>
      <c r="XEQ242" t="s">
        <v>304</v>
      </c>
      <c r="XER242" t="s">
        <v>304</v>
      </c>
    </row>
    <row r="243" spans="16362:16372" hidden="1">
      <c r="XEH243" s="256">
        <v>1331</v>
      </c>
      <c r="XEI243" t="s">
        <v>1385</v>
      </c>
      <c r="XEJ243" t="s">
        <v>1385</v>
      </c>
      <c r="XEK243">
        <v>1</v>
      </c>
      <c r="XEL243">
        <v>0</v>
      </c>
      <c r="XEM243">
        <v>6</v>
      </c>
      <c r="XEN243" s="215">
        <v>44091</v>
      </c>
      <c r="XEO243" t="s">
        <v>795</v>
      </c>
      <c r="XEP243" t="s">
        <v>795</v>
      </c>
      <c r="XEQ243" t="s">
        <v>304</v>
      </c>
      <c r="XER243" t="s">
        <v>304</v>
      </c>
    </row>
    <row r="244" spans="16362:16372" hidden="1">
      <c r="XEH244" s="256">
        <v>1333</v>
      </c>
      <c r="XEI244" t="s">
        <v>1386</v>
      </c>
      <c r="XEJ244" t="s">
        <v>1386</v>
      </c>
      <c r="XEK244">
        <v>11</v>
      </c>
      <c r="XEL244">
        <v>0</v>
      </c>
      <c r="XEM244">
        <v>6</v>
      </c>
      <c r="XEN244" s="215">
        <v>44091</v>
      </c>
      <c r="XEO244" t="s">
        <v>795</v>
      </c>
      <c r="XEP244" t="s">
        <v>795</v>
      </c>
      <c r="XEQ244" t="s">
        <v>304</v>
      </c>
      <c r="XER244" t="s">
        <v>304</v>
      </c>
    </row>
    <row r="245" spans="16362:16372" hidden="1">
      <c r="XEH245" s="256">
        <v>1334</v>
      </c>
      <c r="XEI245" t="s">
        <v>1387</v>
      </c>
      <c r="XEJ245" t="s">
        <v>1387</v>
      </c>
      <c r="XEK245">
        <v>11</v>
      </c>
      <c r="XEL245">
        <v>0</v>
      </c>
      <c r="XEM245">
        <v>6</v>
      </c>
      <c r="XEN245" s="215">
        <v>44091</v>
      </c>
      <c r="XEO245" t="s">
        <v>795</v>
      </c>
      <c r="XEP245" t="s">
        <v>795</v>
      </c>
      <c r="XEQ245" t="s">
        <v>304</v>
      </c>
      <c r="XER245" t="s">
        <v>304</v>
      </c>
    </row>
    <row r="246" spans="16362:16372" hidden="1">
      <c r="XEH246" s="256">
        <v>1336</v>
      </c>
      <c r="XEI246" t="s">
        <v>1388</v>
      </c>
      <c r="XEJ246" t="s">
        <v>1388</v>
      </c>
      <c r="XEK246">
        <v>1</v>
      </c>
      <c r="XEL246">
        <v>0</v>
      </c>
      <c r="XEM246">
        <v>6</v>
      </c>
      <c r="XEN246" s="215">
        <v>44091</v>
      </c>
      <c r="XEO246" t="s">
        <v>795</v>
      </c>
      <c r="XEP246" t="s">
        <v>795</v>
      </c>
      <c r="XEQ246" t="s">
        <v>304</v>
      </c>
      <c r="XER246" t="s">
        <v>304</v>
      </c>
    </row>
    <row r="247" spans="16362:16372" hidden="1">
      <c r="XEH247" s="256">
        <v>1337</v>
      </c>
      <c r="XEI247" t="s">
        <v>1389</v>
      </c>
      <c r="XEJ247" t="s">
        <v>1389</v>
      </c>
      <c r="XEK247">
        <v>1</v>
      </c>
      <c r="XEL247">
        <v>0</v>
      </c>
      <c r="XEM247">
        <v>6</v>
      </c>
      <c r="XEN247" s="215">
        <v>44091</v>
      </c>
      <c r="XEO247" t="s">
        <v>795</v>
      </c>
      <c r="XEP247" t="s">
        <v>795</v>
      </c>
      <c r="XEQ247" t="s">
        <v>304</v>
      </c>
      <c r="XER247" t="s">
        <v>304</v>
      </c>
    </row>
    <row r="248" spans="16362:16372" hidden="1">
      <c r="XEH248" s="256">
        <v>1338</v>
      </c>
      <c r="XEI248" t="s">
        <v>1390</v>
      </c>
      <c r="XEJ248" t="s">
        <v>1390</v>
      </c>
      <c r="XEK248">
        <v>1</v>
      </c>
      <c r="XEL248">
        <v>0</v>
      </c>
      <c r="XEM248">
        <v>6</v>
      </c>
      <c r="XEN248" s="215">
        <v>44091</v>
      </c>
      <c r="XEO248" t="s">
        <v>795</v>
      </c>
      <c r="XEP248" t="s">
        <v>795</v>
      </c>
      <c r="XEQ248" t="s">
        <v>304</v>
      </c>
      <c r="XER248" t="s">
        <v>304</v>
      </c>
    </row>
    <row r="249" spans="16362:16372" hidden="1">
      <c r="XEH249" s="256">
        <v>1339</v>
      </c>
      <c r="XEI249" t="s">
        <v>1391</v>
      </c>
      <c r="XEJ249" t="s">
        <v>1391</v>
      </c>
      <c r="XEK249">
        <v>1</v>
      </c>
      <c r="XEL249">
        <v>0</v>
      </c>
      <c r="XEM249">
        <v>6</v>
      </c>
      <c r="XEN249" s="215">
        <v>44091</v>
      </c>
      <c r="XEO249" t="s">
        <v>795</v>
      </c>
      <c r="XEP249" t="s">
        <v>795</v>
      </c>
      <c r="XEQ249" t="s">
        <v>304</v>
      </c>
      <c r="XER249" t="s">
        <v>304</v>
      </c>
    </row>
    <row r="250" spans="16362:16372" hidden="1">
      <c r="XEH250" s="256">
        <v>1347</v>
      </c>
      <c r="XEI250" t="s">
        <v>1392</v>
      </c>
      <c r="XEJ250" t="s">
        <v>1392</v>
      </c>
      <c r="XEK250">
        <v>11</v>
      </c>
      <c r="XEL250">
        <v>0</v>
      </c>
      <c r="XEM250">
        <v>6</v>
      </c>
      <c r="XEN250" s="215">
        <v>44091</v>
      </c>
      <c r="XEO250" t="s">
        <v>795</v>
      </c>
      <c r="XEP250" t="s">
        <v>795</v>
      </c>
      <c r="XEQ250" t="s">
        <v>304</v>
      </c>
      <c r="XER250" t="s">
        <v>304</v>
      </c>
    </row>
    <row r="251" spans="16362:16372" hidden="1">
      <c r="XEH251" s="256">
        <v>1348</v>
      </c>
      <c r="XEI251" t="s">
        <v>1393</v>
      </c>
      <c r="XEJ251" t="s">
        <v>1393</v>
      </c>
      <c r="XEK251">
        <v>1</v>
      </c>
      <c r="XEL251">
        <v>0</v>
      </c>
      <c r="XEM251">
        <v>6</v>
      </c>
      <c r="XEN251" s="215">
        <v>44091</v>
      </c>
      <c r="XEO251" t="s">
        <v>795</v>
      </c>
      <c r="XEP251" t="s">
        <v>795</v>
      </c>
      <c r="XEQ251" t="s">
        <v>304</v>
      </c>
      <c r="XER251" t="s">
        <v>304</v>
      </c>
    </row>
    <row r="252" spans="16362:16372" hidden="1">
      <c r="XEH252" s="256">
        <v>1349</v>
      </c>
      <c r="XEI252" t="s">
        <v>1394</v>
      </c>
      <c r="XEJ252" t="s">
        <v>1394</v>
      </c>
      <c r="XEK252">
        <v>1</v>
      </c>
      <c r="XEL252">
        <v>0</v>
      </c>
      <c r="XEM252">
        <v>6</v>
      </c>
      <c r="XEN252" s="215">
        <v>44091</v>
      </c>
      <c r="XEO252" t="s">
        <v>795</v>
      </c>
      <c r="XEP252" t="s">
        <v>795</v>
      </c>
      <c r="XEQ252" t="s">
        <v>304</v>
      </c>
      <c r="XER252" t="s">
        <v>304</v>
      </c>
    </row>
    <row r="253" spans="16362:16372" hidden="1">
      <c r="XEH253" s="256">
        <v>1350</v>
      </c>
      <c r="XEI253" t="s">
        <v>1395</v>
      </c>
      <c r="XEJ253" t="s">
        <v>1395</v>
      </c>
      <c r="XEK253">
        <v>1</v>
      </c>
      <c r="XEL253">
        <v>0</v>
      </c>
      <c r="XEM253">
        <v>6</v>
      </c>
      <c r="XEN253" s="215">
        <v>44091</v>
      </c>
      <c r="XEO253" t="s">
        <v>795</v>
      </c>
      <c r="XEP253" t="s">
        <v>795</v>
      </c>
      <c r="XEQ253" t="s">
        <v>304</v>
      </c>
      <c r="XER253" t="s">
        <v>304</v>
      </c>
    </row>
    <row r="254" spans="16362:16372" hidden="1">
      <c r="XEH254" s="256">
        <v>1352</v>
      </c>
      <c r="XEI254" t="s">
        <v>1396</v>
      </c>
      <c r="XEJ254" t="s">
        <v>1396</v>
      </c>
      <c r="XEK254">
        <v>11</v>
      </c>
      <c r="XEL254">
        <v>0</v>
      </c>
      <c r="XEM254">
        <v>6</v>
      </c>
      <c r="XEN254" s="215">
        <v>44091</v>
      </c>
      <c r="XEO254" t="s">
        <v>795</v>
      </c>
      <c r="XEP254" t="s">
        <v>795</v>
      </c>
      <c r="XEQ254" t="s">
        <v>304</v>
      </c>
      <c r="XER254" t="s">
        <v>304</v>
      </c>
    </row>
    <row r="255" spans="16362:16372" hidden="1">
      <c r="XEH255" s="256">
        <v>1355</v>
      </c>
      <c r="XEI255" t="s">
        <v>1397</v>
      </c>
      <c r="XEJ255" t="s">
        <v>1397</v>
      </c>
      <c r="XEK255">
        <v>11</v>
      </c>
      <c r="XEL255">
        <v>0</v>
      </c>
      <c r="XEM255">
        <v>5</v>
      </c>
      <c r="XEN255" s="215">
        <v>44091</v>
      </c>
      <c r="XEO255" t="s">
        <v>795</v>
      </c>
      <c r="XEP255" t="s">
        <v>795</v>
      </c>
      <c r="XEQ255" t="s">
        <v>304</v>
      </c>
      <c r="XER255" t="s">
        <v>304</v>
      </c>
    </row>
    <row r="256" spans="16362:16372" hidden="1">
      <c r="XEH256" s="256">
        <v>1356</v>
      </c>
      <c r="XEI256" t="s">
        <v>1398</v>
      </c>
      <c r="XEJ256" t="s">
        <v>1398</v>
      </c>
      <c r="XEK256">
        <v>11</v>
      </c>
      <c r="XEL256">
        <v>0</v>
      </c>
      <c r="XEM256">
        <v>5</v>
      </c>
      <c r="XEN256" s="215">
        <v>44091</v>
      </c>
      <c r="XEO256" t="s">
        <v>795</v>
      </c>
      <c r="XEP256" t="s">
        <v>795</v>
      </c>
      <c r="XEQ256" t="s">
        <v>304</v>
      </c>
      <c r="XER256" t="s">
        <v>304</v>
      </c>
    </row>
    <row r="257" spans="16362:16372" hidden="1">
      <c r="XEH257" s="256">
        <v>1359</v>
      </c>
      <c r="XEI257" t="s">
        <v>1399</v>
      </c>
      <c r="XEJ257" t="s">
        <v>1399</v>
      </c>
      <c r="XEK257">
        <v>7</v>
      </c>
      <c r="XEL257">
        <v>0</v>
      </c>
      <c r="XEM257">
        <v>1</v>
      </c>
      <c r="XEN257" s="215">
        <v>44091</v>
      </c>
      <c r="XEO257" t="s">
        <v>795</v>
      </c>
      <c r="XEP257" t="s">
        <v>795</v>
      </c>
      <c r="XEQ257" t="s">
        <v>304</v>
      </c>
      <c r="XER257" t="s">
        <v>304</v>
      </c>
    </row>
    <row r="258" spans="16362:16372" hidden="1">
      <c r="XEH258" s="256">
        <v>1360</v>
      </c>
      <c r="XEI258" t="s">
        <v>1400</v>
      </c>
      <c r="XEJ258" t="s">
        <v>1400</v>
      </c>
      <c r="XEK258">
        <v>7</v>
      </c>
      <c r="XEL258">
        <v>0</v>
      </c>
      <c r="XEM258">
        <v>1</v>
      </c>
      <c r="XEN258" s="215">
        <v>44091</v>
      </c>
      <c r="XEO258" t="s">
        <v>795</v>
      </c>
      <c r="XEP258" t="s">
        <v>795</v>
      </c>
      <c r="XEQ258" t="s">
        <v>304</v>
      </c>
      <c r="XER258" t="s">
        <v>304</v>
      </c>
    </row>
    <row r="259" spans="16362:16372" hidden="1">
      <c r="XEH259" s="256">
        <v>1361</v>
      </c>
      <c r="XEI259" t="s">
        <v>1401</v>
      </c>
      <c r="XEJ259" t="s">
        <v>1401</v>
      </c>
      <c r="XEK259">
        <v>7</v>
      </c>
      <c r="XEL259">
        <v>0</v>
      </c>
      <c r="XEM259">
        <v>1</v>
      </c>
      <c r="XEN259" s="215">
        <v>44091</v>
      </c>
      <c r="XEO259" t="s">
        <v>795</v>
      </c>
      <c r="XEP259" t="s">
        <v>795</v>
      </c>
      <c r="XEQ259" t="s">
        <v>304</v>
      </c>
      <c r="XER259" t="s">
        <v>304</v>
      </c>
    </row>
    <row r="260" spans="16362:16372" hidden="1">
      <c r="XEH260" s="256">
        <v>1363</v>
      </c>
      <c r="XEI260" t="s">
        <v>1402</v>
      </c>
      <c r="XEJ260" t="s">
        <v>1402</v>
      </c>
      <c r="XEK260">
        <v>6</v>
      </c>
      <c r="XEL260">
        <v>0</v>
      </c>
      <c r="XEM260">
        <v>1</v>
      </c>
      <c r="XEN260" s="215">
        <v>44091</v>
      </c>
      <c r="XEO260" t="s">
        <v>795</v>
      </c>
      <c r="XEP260" t="s">
        <v>795</v>
      </c>
      <c r="XEQ260" t="s">
        <v>304</v>
      </c>
      <c r="XER260" t="s">
        <v>304</v>
      </c>
    </row>
    <row r="261" spans="16362:16372" hidden="1">
      <c r="XEH261" s="256">
        <v>1365</v>
      </c>
      <c r="XEI261" t="s">
        <v>1403</v>
      </c>
      <c r="XEJ261" t="s">
        <v>1403</v>
      </c>
      <c r="XEK261">
        <v>7</v>
      </c>
      <c r="XEL261">
        <v>0</v>
      </c>
      <c r="XEM261">
        <v>1</v>
      </c>
      <c r="XEN261" s="215">
        <v>44091</v>
      </c>
      <c r="XEO261" t="s">
        <v>795</v>
      </c>
      <c r="XEP261" t="s">
        <v>795</v>
      </c>
      <c r="XEQ261" t="s">
        <v>304</v>
      </c>
      <c r="XER261" t="s">
        <v>304</v>
      </c>
    </row>
    <row r="262" spans="16362:16372" hidden="1">
      <c r="XEH262" s="256">
        <v>1366</v>
      </c>
      <c r="XEI262" t="s">
        <v>1404</v>
      </c>
      <c r="XEJ262" t="s">
        <v>1404</v>
      </c>
      <c r="XEK262">
        <v>7</v>
      </c>
      <c r="XEL262">
        <v>0</v>
      </c>
      <c r="XEM262">
        <v>1</v>
      </c>
      <c r="XEN262" s="215">
        <v>44091</v>
      </c>
      <c r="XEO262" t="s">
        <v>795</v>
      </c>
      <c r="XEP262" t="s">
        <v>795</v>
      </c>
      <c r="XEQ262" t="s">
        <v>304</v>
      </c>
      <c r="XER262" t="s">
        <v>304</v>
      </c>
    </row>
    <row r="263" spans="16362:16372" hidden="1">
      <c r="XEH263" s="256">
        <v>1369</v>
      </c>
      <c r="XEI263" t="s">
        <v>1405</v>
      </c>
      <c r="XEJ263" t="s">
        <v>1405</v>
      </c>
      <c r="XEK263">
        <v>11</v>
      </c>
      <c r="XEL263">
        <v>0</v>
      </c>
      <c r="XEM263">
        <v>1</v>
      </c>
      <c r="XEN263" s="215">
        <v>44091</v>
      </c>
      <c r="XEO263" t="s">
        <v>795</v>
      </c>
      <c r="XEP263" t="s">
        <v>795</v>
      </c>
      <c r="XEQ263" t="s">
        <v>304</v>
      </c>
      <c r="XER263" t="s">
        <v>304</v>
      </c>
    </row>
    <row r="264" spans="16362:16372" hidden="1">
      <c r="XEH264" s="256">
        <v>1370</v>
      </c>
      <c r="XEI264" t="s">
        <v>554</v>
      </c>
      <c r="XEJ264" t="s">
        <v>554</v>
      </c>
      <c r="XEK264">
        <v>7</v>
      </c>
      <c r="XEL264">
        <v>0</v>
      </c>
      <c r="XEM264">
        <v>1</v>
      </c>
      <c r="XEN264" s="215">
        <v>44091</v>
      </c>
      <c r="XEO264" t="s">
        <v>795</v>
      </c>
      <c r="XEP264" t="s">
        <v>795</v>
      </c>
      <c r="XEQ264" t="s">
        <v>304</v>
      </c>
      <c r="XER264" t="s">
        <v>304</v>
      </c>
    </row>
    <row r="265" spans="16362:16372" hidden="1">
      <c r="XEH265" s="256">
        <v>1371</v>
      </c>
      <c r="XEI265" t="s">
        <v>1406</v>
      </c>
      <c r="XEJ265" t="s">
        <v>1406</v>
      </c>
      <c r="XEK265">
        <v>7</v>
      </c>
      <c r="XEL265">
        <v>0</v>
      </c>
      <c r="XEM265">
        <v>1</v>
      </c>
      <c r="XEN265" s="215">
        <v>44091</v>
      </c>
      <c r="XEO265" t="s">
        <v>795</v>
      </c>
      <c r="XEP265" t="s">
        <v>795</v>
      </c>
      <c r="XEQ265" t="s">
        <v>304</v>
      </c>
      <c r="XER265" t="s">
        <v>304</v>
      </c>
    </row>
    <row r="266" spans="16362:16372" hidden="1">
      <c r="XEH266" s="256">
        <v>1372</v>
      </c>
      <c r="XEI266" t="s">
        <v>1407</v>
      </c>
      <c r="XEJ266" t="s">
        <v>1407</v>
      </c>
      <c r="XEK266">
        <v>7</v>
      </c>
      <c r="XEL266">
        <v>0</v>
      </c>
      <c r="XEM266">
        <v>1</v>
      </c>
      <c r="XEN266" s="215">
        <v>44091</v>
      </c>
      <c r="XEO266" t="s">
        <v>795</v>
      </c>
      <c r="XEP266" t="s">
        <v>795</v>
      </c>
      <c r="XEQ266" t="s">
        <v>304</v>
      </c>
      <c r="XER266" t="s">
        <v>304</v>
      </c>
    </row>
    <row r="267" spans="16362:16372" hidden="1">
      <c r="XEH267" s="256">
        <v>1373</v>
      </c>
      <c r="XEI267" t="s">
        <v>1408</v>
      </c>
      <c r="XEJ267" t="s">
        <v>1408</v>
      </c>
      <c r="XEK267">
        <v>11</v>
      </c>
      <c r="XEL267">
        <v>0</v>
      </c>
      <c r="XEM267">
        <v>1</v>
      </c>
      <c r="XEN267" s="215">
        <v>44091</v>
      </c>
      <c r="XEO267" t="s">
        <v>795</v>
      </c>
      <c r="XEP267" t="s">
        <v>795</v>
      </c>
      <c r="XEQ267" t="s">
        <v>304</v>
      </c>
      <c r="XER267" t="s">
        <v>304</v>
      </c>
    </row>
    <row r="268" spans="16362:16372" hidden="1">
      <c r="XEH268" s="256">
        <v>1374</v>
      </c>
      <c r="XEI268" t="s">
        <v>1409</v>
      </c>
      <c r="XEJ268" t="s">
        <v>1409</v>
      </c>
      <c r="XEK268">
        <v>1</v>
      </c>
      <c r="XEL268">
        <v>0</v>
      </c>
      <c r="XEM268">
        <v>1</v>
      </c>
      <c r="XEN268" s="215">
        <v>44091</v>
      </c>
      <c r="XEO268" t="s">
        <v>795</v>
      </c>
      <c r="XEP268" t="s">
        <v>795</v>
      </c>
      <c r="XEQ268" t="s">
        <v>304</v>
      </c>
      <c r="XER268" t="s">
        <v>304</v>
      </c>
    </row>
    <row r="269" spans="16362:16372" hidden="1">
      <c r="XEH269" s="256">
        <v>1375</v>
      </c>
      <c r="XEI269" t="s">
        <v>1410</v>
      </c>
      <c r="XEJ269" t="s">
        <v>1410</v>
      </c>
      <c r="XEK269">
        <v>11</v>
      </c>
      <c r="XEL269">
        <v>0</v>
      </c>
      <c r="XEM269">
        <v>1</v>
      </c>
      <c r="XEN269" s="215">
        <v>44091</v>
      </c>
      <c r="XEO269" t="s">
        <v>795</v>
      </c>
      <c r="XEP269" t="s">
        <v>795</v>
      </c>
      <c r="XEQ269" t="s">
        <v>304</v>
      </c>
      <c r="XER269" t="s">
        <v>304</v>
      </c>
    </row>
    <row r="270" spans="16362:16372" hidden="1">
      <c r="XEH270" s="256">
        <v>1376</v>
      </c>
      <c r="XEI270" t="s">
        <v>1411</v>
      </c>
      <c r="XEJ270" t="s">
        <v>1411</v>
      </c>
      <c r="XEK270">
        <v>1</v>
      </c>
      <c r="XEL270">
        <v>0</v>
      </c>
      <c r="XEM270">
        <v>1</v>
      </c>
      <c r="XEN270" s="215">
        <v>44091</v>
      </c>
      <c r="XEO270" t="s">
        <v>795</v>
      </c>
      <c r="XEP270" t="s">
        <v>795</v>
      </c>
      <c r="XEQ270" t="s">
        <v>304</v>
      </c>
      <c r="XER270" t="s">
        <v>304</v>
      </c>
    </row>
    <row r="271" spans="16362:16372" hidden="1">
      <c r="XEH271" s="256">
        <v>1377</v>
      </c>
      <c r="XEI271" t="s">
        <v>1411</v>
      </c>
      <c r="XEJ271" t="s">
        <v>1411</v>
      </c>
      <c r="XEK271">
        <v>11</v>
      </c>
      <c r="XEL271">
        <v>0</v>
      </c>
      <c r="XEM271">
        <v>1</v>
      </c>
      <c r="XEN271" s="215">
        <v>44091</v>
      </c>
      <c r="XEO271" t="s">
        <v>795</v>
      </c>
      <c r="XEP271" t="s">
        <v>795</v>
      </c>
      <c r="XEQ271" t="s">
        <v>304</v>
      </c>
      <c r="XER271" t="s">
        <v>304</v>
      </c>
    </row>
    <row r="272" spans="16362:16372" hidden="1">
      <c r="XEH272" s="256">
        <v>1378</v>
      </c>
      <c r="XEI272" t="s">
        <v>1412</v>
      </c>
      <c r="XEJ272" t="s">
        <v>1412</v>
      </c>
      <c r="XEK272">
        <v>7</v>
      </c>
      <c r="XEL272">
        <v>0</v>
      </c>
      <c r="XEM272">
        <v>1</v>
      </c>
      <c r="XEN272" s="215">
        <v>44091</v>
      </c>
      <c r="XEO272" t="s">
        <v>795</v>
      </c>
      <c r="XEP272" t="s">
        <v>795</v>
      </c>
      <c r="XEQ272" t="s">
        <v>304</v>
      </c>
      <c r="XER272" t="s">
        <v>304</v>
      </c>
    </row>
    <row r="273" spans="16362:16372" hidden="1">
      <c r="XEH273" s="256">
        <v>1379</v>
      </c>
      <c r="XEI273" t="s">
        <v>1413</v>
      </c>
      <c r="XEJ273" t="s">
        <v>1413</v>
      </c>
      <c r="XEK273">
        <v>1</v>
      </c>
      <c r="XEL273">
        <v>0</v>
      </c>
      <c r="XEM273">
        <v>1</v>
      </c>
      <c r="XEN273" s="215">
        <v>44091</v>
      </c>
      <c r="XEO273" t="s">
        <v>795</v>
      </c>
      <c r="XEP273" t="s">
        <v>795</v>
      </c>
      <c r="XEQ273" t="s">
        <v>304</v>
      </c>
      <c r="XER273" t="s">
        <v>304</v>
      </c>
    </row>
    <row r="274" spans="16362:16372" hidden="1">
      <c r="XEH274" s="256">
        <v>1380</v>
      </c>
      <c r="XEI274" t="s">
        <v>1196</v>
      </c>
      <c r="XEJ274" t="s">
        <v>1196</v>
      </c>
      <c r="XEK274">
        <v>15</v>
      </c>
      <c r="XEL274">
        <v>200</v>
      </c>
      <c r="XEM274">
        <v>1</v>
      </c>
      <c r="XEN274" s="215">
        <v>44091</v>
      </c>
      <c r="XEO274">
        <v>1</v>
      </c>
      <c r="XEP274" s="215">
        <v>44113.612222222226</v>
      </c>
      <c r="XEQ274" t="s">
        <v>441</v>
      </c>
      <c r="XER274" t="s">
        <v>304</v>
      </c>
    </row>
    <row r="275" spans="16362:16372" hidden="1">
      <c r="XEH275" s="256">
        <v>1381</v>
      </c>
      <c r="XEI275" t="s">
        <v>1414</v>
      </c>
      <c r="XEJ275" t="s">
        <v>1414</v>
      </c>
      <c r="XEK275">
        <v>12</v>
      </c>
      <c r="XEL275">
        <v>0</v>
      </c>
      <c r="XEM275">
        <v>1</v>
      </c>
      <c r="XEN275" s="215">
        <v>44091</v>
      </c>
      <c r="XEO275" t="s">
        <v>795</v>
      </c>
      <c r="XEP275" t="s">
        <v>795</v>
      </c>
      <c r="XEQ275" t="s">
        <v>304</v>
      </c>
      <c r="XER275" t="s">
        <v>304</v>
      </c>
    </row>
    <row r="276" spans="16362:16372" hidden="1">
      <c r="XEH276" s="256">
        <v>1384</v>
      </c>
      <c r="XEI276" t="s">
        <v>1213</v>
      </c>
      <c r="XEJ276" t="s">
        <v>1213</v>
      </c>
      <c r="XEK276">
        <v>11</v>
      </c>
      <c r="XEL276">
        <v>0</v>
      </c>
      <c r="XEM276">
        <v>1</v>
      </c>
      <c r="XEN276" s="215">
        <v>44091</v>
      </c>
      <c r="XEO276" t="s">
        <v>795</v>
      </c>
      <c r="XEP276" t="s">
        <v>795</v>
      </c>
      <c r="XEQ276" t="s">
        <v>304</v>
      </c>
      <c r="XER276" t="s">
        <v>304</v>
      </c>
    </row>
    <row r="277" spans="16362:16372" hidden="1">
      <c r="XEH277" s="256">
        <v>1385</v>
      </c>
      <c r="XEI277" t="s">
        <v>1415</v>
      </c>
      <c r="XEJ277" t="s">
        <v>1415</v>
      </c>
      <c r="XEK277">
        <v>7</v>
      </c>
      <c r="XEL277">
        <v>0</v>
      </c>
      <c r="XEM277">
        <v>1</v>
      </c>
      <c r="XEN277" s="215">
        <v>44091</v>
      </c>
      <c r="XEO277" t="s">
        <v>795</v>
      </c>
      <c r="XEP277" t="s">
        <v>795</v>
      </c>
      <c r="XEQ277" t="s">
        <v>304</v>
      </c>
      <c r="XER277" t="s">
        <v>304</v>
      </c>
    </row>
    <row r="278" spans="16362:16372" hidden="1">
      <c r="XEH278" s="256">
        <v>1386</v>
      </c>
      <c r="XEI278" t="s">
        <v>1408</v>
      </c>
      <c r="XEJ278" t="s">
        <v>1408</v>
      </c>
      <c r="XEK278">
        <v>1</v>
      </c>
      <c r="XEL278">
        <v>0</v>
      </c>
      <c r="XEM278">
        <v>1</v>
      </c>
      <c r="XEN278" s="215">
        <v>44091</v>
      </c>
      <c r="XEO278" t="s">
        <v>795</v>
      </c>
      <c r="XEP278" t="s">
        <v>795</v>
      </c>
      <c r="XEQ278" t="s">
        <v>304</v>
      </c>
      <c r="XER278" t="s">
        <v>304</v>
      </c>
    </row>
    <row r="279" spans="16362:16372" hidden="1">
      <c r="XEH279" s="256">
        <v>1387</v>
      </c>
      <c r="XEI279" t="s">
        <v>1305</v>
      </c>
      <c r="XEJ279" t="s">
        <v>1305</v>
      </c>
      <c r="XEK279">
        <v>7</v>
      </c>
      <c r="XEL279">
        <v>0</v>
      </c>
      <c r="XEM279">
        <v>1</v>
      </c>
      <c r="XEN279" s="215">
        <v>44091</v>
      </c>
      <c r="XEO279" t="s">
        <v>795</v>
      </c>
      <c r="XEP279" t="s">
        <v>795</v>
      </c>
      <c r="XEQ279" t="s">
        <v>304</v>
      </c>
      <c r="XER279" t="s">
        <v>304</v>
      </c>
    </row>
    <row r="280" spans="16362:16372" hidden="1">
      <c r="XEH280" s="256">
        <v>1388</v>
      </c>
      <c r="XEI280" t="s">
        <v>1416</v>
      </c>
      <c r="XEJ280" t="s">
        <v>1416</v>
      </c>
      <c r="XEK280">
        <v>7</v>
      </c>
      <c r="XEL280">
        <v>0</v>
      </c>
      <c r="XEM280">
        <v>1</v>
      </c>
      <c r="XEN280" s="215">
        <v>44091</v>
      </c>
      <c r="XEO280" t="s">
        <v>795</v>
      </c>
      <c r="XEP280" t="s">
        <v>795</v>
      </c>
      <c r="XEQ280" t="s">
        <v>304</v>
      </c>
      <c r="XER280" t="s">
        <v>304</v>
      </c>
    </row>
    <row r="281" spans="16362:16372" hidden="1">
      <c r="XEH281" s="256">
        <v>1389</v>
      </c>
      <c r="XEI281" t="s">
        <v>1225</v>
      </c>
      <c r="XEJ281" t="s">
        <v>1225</v>
      </c>
      <c r="XEK281">
        <v>11</v>
      </c>
      <c r="XEL281">
        <v>0</v>
      </c>
      <c r="XEM281">
        <v>1</v>
      </c>
      <c r="XEN281" s="215">
        <v>44091</v>
      </c>
      <c r="XEO281">
        <v>1</v>
      </c>
      <c r="XEP281" s="215">
        <v>44146.682025462964</v>
      </c>
      <c r="XEQ281" t="s">
        <v>441</v>
      </c>
      <c r="XER281" t="s">
        <v>304</v>
      </c>
    </row>
    <row r="282" spans="16362:16372" hidden="1">
      <c r="XEH282" s="256">
        <v>1390</v>
      </c>
      <c r="XEI282" t="s">
        <v>1385</v>
      </c>
      <c r="XEJ282" t="s">
        <v>1385</v>
      </c>
      <c r="XEK282">
        <v>11</v>
      </c>
      <c r="XEL282">
        <v>0</v>
      </c>
      <c r="XEM282">
        <v>1</v>
      </c>
      <c r="XEN282" s="215">
        <v>44091</v>
      </c>
      <c r="XEO282" t="s">
        <v>795</v>
      </c>
      <c r="XEP282" t="s">
        <v>795</v>
      </c>
      <c r="XEQ282" t="s">
        <v>304</v>
      </c>
      <c r="XER282" t="s">
        <v>304</v>
      </c>
    </row>
    <row r="283" spans="16362:16372" hidden="1">
      <c r="XEH283" s="256">
        <v>1391</v>
      </c>
      <c r="XEI283" t="s">
        <v>1417</v>
      </c>
      <c r="XEJ283" t="s">
        <v>1417</v>
      </c>
      <c r="XEK283">
        <v>7</v>
      </c>
      <c r="XEL283">
        <v>0</v>
      </c>
      <c r="XEM283">
        <v>1</v>
      </c>
      <c r="XEN283" s="215">
        <v>44091</v>
      </c>
      <c r="XEO283" t="s">
        <v>795</v>
      </c>
      <c r="XEP283" t="s">
        <v>795</v>
      </c>
      <c r="XEQ283" t="s">
        <v>304</v>
      </c>
      <c r="XER283" t="s">
        <v>304</v>
      </c>
    </row>
    <row r="284" spans="16362:16372" hidden="1">
      <c r="XEH284" s="256">
        <v>1393</v>
      </c>
      <c r="XEI284" t="s">
        <v>1418</v>
      </c>
      <c r="XEJ284" t="s">
        <v>1418</v>
      </c>
      <c r="XEK284">
        <v>11</v>
      </c>
      <c r="XEL284">
        <v>0</v>
      </c>
      <c r="XEM284">
        <v>1</v>
      </c>
      <c r="XEN284" s="215">
        <v>44091</v>
      </c>
      <c r="XEO284" t="s">
        <v>795</v>
      </c>
      <c r="XEP284" t="s">
        <v>795</v>
      </c>
      <c r="XEQ284" t="s">
        <v>304</v>
      </c>
      <c r="XER284" t="s">
        <v>304</v>
      </c>
    </row>
    <row r="285" spans="16362:16372" hidden="1">
      <c r="XEH285" s="256">
        <v>1394</v>
      </c>
      <c r="XEI285" t="s">
        <v>1419</v>
      </c>
      <c r="XEJ285" t="s">
        <v>1419</v>
      </c>
      <c r="XEK285">
        <v>1</v>
      </c>
      <c r="XEL285">
        <v>0</v>
      </c>
      <c r="XEM285">
        <v>1</v>
      </c>
      <c r="XEN285" s="215">
        <v>44091</v>
      </c>
      <c r="XEO285" t="s">
        <v>795</v>
      </c>
      <c r="XEP285" t="s">
        <v>795</v>
      </c>
      <c r="XEQ285" t="s">
        <v>304</v>
      </c>
      <c r="XER285" t="s">
        <v>304</v>
      </c>
    </row>
    <row r="286" spans="16362:16372" ht="15" customHeight="1">
      <c r="XEH286" s="256">
        <v>1395</v>
      </c>
      <c r="XEI286" t="s">
        <v>1420</v>
      </c>
      <c r="XEJ286" t="s">
        <v>1420</v>
      </c>
      <c r="XEK286">
        <v>10</v>
      </c>
      <c r="XEL286">
        <v>0</v>
      </c>
      <c r="XEM286">
        <v>1</v>
      </c>
      <c r="XEN286" s="215">
        <v>44091</v>
      </c>
      <c r="XEO286" t="s">
        <v>795</v>
      </c>
      <c r="XEP286" t="s">
        <v>795</v>
      </c>
      <c r="XEQ286" t="s">
        <v>304</v>
      </c>
      <c r="XER286" t="s">
        <v>304</v>
      </c>
    </row>
    <row r="287" spans="16362:16372" hidden="1">
      <c r="XEH287" s="256">
        <v>1396</v>
      </c>
      <c r="XEI287" t="s">
        <v>1421</v>
      </c>
      <c r="XEJ287" t="s">
        <v>1421</v>
      </c>
      <c r="XEK287">
        <v>11</v>
      </c>
      <c r="XEL287">
        <v>0</v>
      </c>
      <c r="XEM287">
        <v>1</v>
      </c>
      <c r="XEN287" s="215">
        <v>44091</v>
      </c>
      <c r="XEO287" t="s">
        <v>795</v>
      </c>
      <c r="XEP287" t="s">
        <v>795</v>
      </c>
      <c r="XEQ287" t="s">
        <v>304</v>
      </c>
      <c r="XER287" t="s">
        <v>304</v>
      </c>
    </row>
    <row r="288" spans="16362:16372" hidden="1">
      <c r="XEH288" s="256">
        <v>1397</v>
      </c>
      <c r="XEI288" t="s">
        <v>1422</v>
      </c>
      <c r="XEJ288" t="s">
        <v>1422</v>
      </c>
      <c r="XEK288">
        <v>7</v>
      </c>
      <c r="XEL288">
        <v>0</v>
      </c>
      <c r="XEM288">
        <v>1</v>
      </c>
      <c r="XEN288" s="215">
        <v>44091</v>
      </c>
      <c r="XEO288" t="s">
        <v>795</v>
      </c>
      <c r="XEP288" t="s">
        <v>795</v>
      </c>
      <c r="XEQ288" t="s">
        <v>304</v>
      </c>
      <c r="XER288" t="s">
        <v>304</v>
      </c>
    </row>
    <row r="289" spans="16362:16372" hidden="1">
      <c r="XEH289" s="256">
        <v>1398</v>
      </c>
      <c r="XEI289" t="s">
        <v>1423</v>
      </c>
      <c r="XEJ289" t="s">
        <v>1424</v>
      </c>
      <c r="XEK289">
        <v>17</v>
      </c>
      <c r="XEL289">
        <v>0</v>
      </c>
      <c r="XEM289">
        <v>1</v>
      </c>
      <c r="XEN289" s="215">
        <v>44091</v>
      </c>
      <c r="XEO289" t="s">
        <v>795</v>
      </c>
      <c r="XEP289" t="s">
        <v>795</v>
      </c>
      <c r="XEQ289" t="s">
        <v>304</v>
      </c>
      <c r="XER289" t="s">
        <v>304</v>
      </c>
    </row>
    <row r="290" spans="16362:16372" hidden="1">
      <c r="XEH290" s="256">
        <v>1399</v>
      </c>
      <c r="XEI290" t="s">
        <v>1425</v>
      </c>
      <c r="XEJ290" t="s">
        <v>1425</v>
      </c>
      <c r="XEK290">
        <v>11</v>
      </c>
      <c r="XEL290">
        <v>0</v>
      </c>
      <c r="XEM290">
        <v>1</v>
      </c>
      <c r="XEN290" s="215">
        <v>44091</v>
      </c>
      <c r="XEO290" t="s">
        <v>795</v>
      </c>
      <c r="XEP290" t="s">
        <v>795</v>
      </c>
      <c r="XEQ290" t="s">
        <v>304</v>
      </c>
      <c r="XER290" t="s">
        <v>304</v>
      </c>
    </row>
    <row r="291" spans="16362:16372" hidden="1">
      <c r="XEH291" s="256">
        <v>1400</v>
      </c>
      <c r="XEI291" t="s">
        <v>1426</v>
      </c>
      <c r="XEJ291" t="s">
        <v>1426</v>
      </c>
      <c r="XEK291">
        <v>7</v>
      </c>
      <c r="XEL291">
        <v>0</v>
      </c>
      <c r="XEM291">
        <v>1</v>
      </c>
      <c r="XEN291" s="215">
        <v>44091</v>
      </c>
      <c r="XEO291" t="s">
        <v>795</v>
      </c>
      <c r="XEP291" t="s">
        <v>795</v>
      </c>
      <c r="XEQ291" t="s">
        <v>304</v>
      </c>
      <c r="XER291" t="s">
        <v>304</v>
      </c>
    </row>
    <row r="292" spans="16362:16372" hidden="1">
      <c r="XEH292" s="256">
        <v>1401</v>
      </c>
      <c r="XEI292" t="s">
        <v>1427</v>
      </c>
      <c r="XEJ292" t="s">
        <v>1427</v>
      </c>
      <c r="XEK292">
        <v>7</v>
      </c>
      <c r="XEL292">
        <v>0</v>
      </c>
      <c r="XEM292">
        <v>1</v>
      </c>
      <c r="XEN292" s="215">
        <v>44091</v>
      </c>
      <c r="XEO292" t="s">
        <v>795</v>
      </c>
      <c r="XEP292" t="s">
        <v>795</v>
      </c>
      <c r="XEQ292" t="s">
        <v>304</v>
      </c>
      <c r="XER292" t="s">
        <v>304</v>
      </c>
    </row>
    <row r="293" spans="16362:16372" hidden="1">
      <c r="XEH293" s="256">
        <v>1402</v>
      </c>
      <c r="XEI293" t="s">
        <v>1428</v>
      </c>
      <c r="XEJ293" t="s">
        <v>1428</v>
      </c>
      <c r="XEK293">
        <v>11</v>
      </c>
      <c r="XEL293">
        <v>0</v>
      </c>
      <c r="XEM293">
        <v>1</v>
      </c>
      <c r="XEN293" s="215">
        <v>44091</v>
      </c>
      <c r="XEO293" t="s">
        <v>795</v>
      </c>
      <c r="XEP293" t="s">
        <v>795</v>
      </c>
      <c r="XEQ293" t="s">
        <v>304</v>
      </c>
      <c r="XER293" t="s">
        <v>304</v>
      </c>
    </row>
    <row r="294" spans="16362:16372" hidden="1">
      <c r="XEH294" s="256">
        <v>1403</v>
      </c>
      <c r="XEI294" t="s">
        <v>1429</v>
      </c>
      <c r="XEJ294" t="s">
        <v>1429</v>
      </c>
      <c r="XEK294">
        <v>6</v>
      </c>
      <c r="XEL294">
        <v>0</v>
      </c>
      <c r="XEM294">
        <v>1</v>
      </c>
      <c r="XEN294" s="215">
        <v>44091</v>
      </c>
      <c r="XEO294" t="s">
        <v>795</v>
      </c>
      <c r="XEP294" t="s">
        <v>795</v>
      </c>
      <c r="XEQ294" t="s">
        <v>304</v>
      </c>
      <c r="XER294" t="s">
        <v>304</v>
      </c>
    </row>
    <row r="295" spans="16362:16372" hidden="1">
      <c r="XEH295" s="256">
        <v>1404</v>
      </c>
      <c r="XEI295" t="s">
        <v>1430</v>
      </c>
      <c r="XEJ295" t="s">
        <v>1430</v>
      </c>
      <c r="XEK295">
        <v>7</v>
      </c>
      <c r="XEL295">
        <v>0</v>
      </c>
      <c r="XEM295">
        <v>1</v>
      </c>
      <c r="XEN295" s="215">
        <v>44091</v>
      </c>
      <c r="XEO295" t="s">
        <v>795</v>
      </c>
      <c r="XEP295" t="s">
        <v>795</v>
      </c>
      <c r="XEQ295" t="s">
        <v>304</v>
      </c>
      <c r="XER295" t="s">
        <v>304</v>
      </c>
    </row>
    <row r="296" spans="16362:16372" hidden="1">
      <c r="XEH296" s="256">
        <v>1405</v>
      </c>
      <c r="XEI296" t="s">
        <v>1431</v>
      </c>
      <c r="XEJ296" t="s">
        <v>1432</v>
      </c>
      <c r="XEK296">
        <v>17</v>
      </c>
      <c r="XEL296">
        <v>0</v>
      </c>
      <c r="XEM296">
        <v>1</v>
      </c>
      <c r="XEN296" s="215">
        <v>44091</v>
      </c>
      <c r="XEO296" t="s">
        <v>795</v>
      </c>
      <c r="XEP296" t="s">
        <v>795</v>
      </c>
      <c r="XEQ296" t="s">
        <v>304</v>
      </c>
      <c r="XER296" t="s">
        <v>304</v>
      </c>
    </row>
    <row r="297" spans="16362:16372" hidden="1">
      <c r="XEH297" s="256">
        <v>1406</v>
      </c>
      <c r="XEI297" t="s">
        <v>1433</v>
      </c>
      <c r="XEJ297" t="s">
        <v>1433</v>
      </c>
      <c r="XEK297">
        <v>6</v>
      </c>
      <c r="XEL297">
        <v>0</v>
      </c>
      <c r="XEM297">
        <v>1</v>
      </c>
      <c r="XEN297" s="215">
        <v>44091</v>
      </c>
      <c r="XEO297" t="s">
        <v>795</v>
      </c>
      <c r="XEP297" t="s">
        <v>795</v>
      </c>
      <c r="XEQ297" t="s">
        <v>304</v>
      </c>
      <c r="XER297" t="s">
        <v>304</v>
      </c>
    </row>
    <row r="298" spans="16362:16372" hidden="1">
      <c r="XEH298" s="256">
        <v>1408</v>
      </c>
      <c r="XEI298" t="s">
        <v>1434</v>
      </c>
      <c r="XEJ298" t="s">
        <v>1434</v>
      </c>
      <c r="XEK298">
        <v>6</v>
      </c>
      <c r="XEL298">
        <v>0</v>
      </c>
      <c r="XEM298">
        <v>1</v>
      </c>
      <c r="XEN298" s="215">
        <v>44091</v>
      </c>
      <c r="XEO298" t="s">
        <v>795</v>
      </c>
      <c r="XEP298" t="s">
        <v>795</v>
      </c>
      <c r="XEQ298" t="s">
        <v>304</v>
      </c>
      <c r="XER298" t="s">
        <v>304</v>
      </c>
    </row>
    <row r="299" spans="16362:16372" hidden="1">
      <c r="XEH299" s="256">
        <v>1409</v>
      </c>
      <c r="XEI299" t="s">
        <v>1435</v>
      </c>
      <c r="XEJ299" t="s">
        <v>1435</v>
      </c>
      <c r="XEK299">
        <v>11</v>
      </c>
      <c r="XEL299">
        <v>0</v>
      </c>
      <c r="XEM299">
        <v>1</v>
      </c>
      <c r="XEN299" s="215">
        <v>44091</v>
      </c>
      <c r="XEO299" t="s">
        <v>795</v>
      </c>
      <c r="XEP299" t="s">
        <v>795</v>
      </c>
      <c r="XEQ299" t="s">
        <v>304</v>
      </c>
      <c r="XER299" t="s">
        <v>304</v>
      </c>
    </row>
    <row r="300" spans="16362:16372" hidden="1">
      <c r="XEH300" s="256">
        <v>1410</v>
      </c>
      <c r="XEI300" t="s">
        <v>1436</v>
      </c>
      <c r="XEJ300" t="s">
        <v>1436</v>
      </c>
      <c r="XEK300">
        <v>7</v>
      </c>
      <c r="XEL300">
        <v>0</v>
      </c>
      <c r="XEM300">
        <v>1</v>
      </c>
      <c r="XEN300" s="215">
        <v>44091</v>
      </c>
      <c r="XEO300" t="s">
        <v>795</v>
      </c>
      <c r="XEP300" t="s">
        <v>795</v>
      </c>
      <c r="XEQ300" t="s">
        <v>304</v>
      </c>
      <c r="XER300" t="s">
        <v>304</v>
      </c>
    </row>
    <row r="301" spans="16362:16372" hidden="1">
      <c r="XEH301" s="256">
        <v>1411</v>
      </c>
      <c r="XEI301" t="s">
        <v>1437</v>
      </c>
      <c r="XEJ301" t="s">
        <v>1437</v>
      </c>
      <c r="XEK301">
        <v>7</v>
      </c>
      <c r="XEL301">
        <v>0</v>
      </c>
      <c r="XEM301">
        <v>1</v>
      </c>
      <c r="XEN301" s="215">
        <v>44091</v>
      </c>
      <c r="XEO301" t="s">
        <v>795</v>
      </c>
      <c r="XEP301" t="s">
        <v>795</v>
      </c>
      <c r="XEQ301" t="s">
        <v>304</v>
      </c>
      <c r="XER301" t="s">
        <v>304</v>
      </c>
    </row>
    <row r="302" spans="16362:16372" hidden="1">
      <c r="XEH302" s="256">
        <v>1412</v>
      </c>
      <c r="XEI302" t="s">
        <v>1438</v>
      </c>
      <c r="XEJ302" t="s">
        <v>1438</v>
      </c>
      <c r="XEK302">
        <v>6</v>
      </c>
      <c r="XEL302">
        <v>0</v>
      </c>
      <c r="XEM302">
        <v>1</v>
      </c>
      <c r="XEN302" s="215">
        <v>44091</v>
      </c>
      <c r="XEO302" t="s">
        <v>795</v>
      </c>
      <c r="XEP302" t="s">
        <v>795</v>
      </c>
      <c r="XEQ302" t="s">
        <v>304</v>
      </c>
      <c r="XER302" t="s">
        <v>304</v>
      </c>
    </row>
    <row r="303" spans="16362:16372" hidden="1">
      <c r="XEH303" s="256">
        <v>1413</v>
      </c>
      <c r="XEI303" t="s">
        <v>1439</v>
      </c>
      <c r="XEJ303" t="s">
        <v>1439</v>
      </c>
      <c r="XEK303">
        <v>6</v>
      </c>
      <c r="XEL303">
        <v>0</v>
      </c>
      <c r="XEM303">
        <v>1</v>
      </c>
      <c r="XEN303" s="215">
        <v>44091</v>
      </c>
      <c r="XEO303" t="s">
        <v>795</v>
      </c>
      <c r="XEP303" t="s">
        <v>795</v>
      </c>
      <c r="XEQ303" t="s">
        <v>304</v>
      </c>
      <c r="XER303" t="s">
        <v>304</v>
      </c>
    </row>
    <row r="304" spans="16362:16372" hidden="1">
      <c r="XEH304" s="256">
        <v>1414</v>
      </c>
      <c r="XEI304" t="s">
        <v>1440</v>
      </c>
      <c r="XEJ304" t="s">
        <v>1440</v>
      </c>
      <c r="XEK304">
        <v>7</v>
      </c>
      <c r="XEL304">
        <v>0</v>
      </c>
      <c r="XEM304">
        <v>1</v>
      </c>
      <c r="XEN304" s="215">
        <v>44091</v>
      </c>
      <c r="XEO304" t="s">
        <v>795</v>
      </c>
      <c r="XEP304" t="s">
        <v>795</v>
      </c>
      <c r="XEQ304" t="s">
        <v>304</v>
      </c>
      <c r="XER304" t="s">
        <v>304</v>
      </c>
    </row>
    <row r="305" spans="16362:16372" hidden="1">
      <c r="XEH305" s="256">
        <v>1415</v>
      </c>
      <c r="XEI305" t="s">
        <v>1441</v>
      </c>
      <c r="XEJ305" t="s">
        <v>1441</v>
      </c>
      <c r="XEK305">
        <v>1</v>
      </c>
      <c r="XEL305">
        <v>0</v>
      </c>
      <c r="XEM305">
        <v>1</v>
      </c>
      <c r="XEN305" s="215">
        <v>44091</v>
      </c>
      <c r="XEO305" t="s">
        <v>795</v>
      </c>
      <c r="XEP305" t="s">
        <v>795</v>
      </c>
      <c r="XEQ305" t="s">
        <v>304</v>
      </c>
      <c r="XER305" t="s">
        <v>304</v>
      </c>
    </row>
    <row r="306" spans="16362:16372" hidden="1">
      <c r="XEH306" s="256">
        <v>1416</v>
      </c>
      <c r="XEI306" t="s">
        <v>1441</v>
      </c>
      <c r="XEJ306" t="s">
        <v>1441</v>
      </c>
      <c r="XEK306">
        <v>11</v>
      </c>
      <c r="XEL306">
        <v>0</v>
      </c>
      <c r="XEM306">
        <v>1</v>
      </c>
      <c r="XEN306" s="215">
        <v>44091</v>
      </c>
      <c r="XEO306" t="s">
        <v>795</v>
      </c>
      <c r="XEP306" t="s">
        <v>795</v>
      </c>
      <c r="XEQ306" t="s">
        <v>304</v>
      </c>
      <c r="XER306" t="s">
        <v>304</v>
      </c>
    </row>
    <row r="307" spans="16362:16372" hidden="1">
      <c r="XEH307" s="256">
        <v>1417</v>
      </c>
      <c r="XEI307" t="s">
        <v>1442</v>
      </c>
      <c r="XEJ307" t="s">
        <v>1442</v>
      </c>
      <c r="XEK307">
        <v>7</v>
      </c>
      <c r="XEL307">
        <v>0</v>
      </c>
      <c r="XEM307">
        <v>1</v>
      </c>
      <c r="XEN307" s="215">
        <v>44091</v>
      </c>
      <c r="XEO307" t="s">
        <v>795</v>
      </c>
      <c r="XEP307" t="s">
        <v>795</v>
      </c>
      <c r="XEQ307" t="s">
        <v>304</v>
      </c>
      <c r="XER307" t="s">
        <v>304</v>
      </c>
    </row>
    <row r="308" spans="16362:16372" hidden="1">
      <c r="XEH308" s="256">
        <v>1418</v>
      </c>
      <c r="XEI308" t="s">
        <v>1443</v>
      </c>
      <c r="XEJ308" t="s">
        <v>1443</v>
      </c>
      <c r="XEK308">
        <v>7</v>
      </c>
      <c r="XEL308">
        <v>0</v>
      </c>
      <c r="XEM308">
        <v>1</v>
      </c>
      <c r="XEN308" s="215">
        <v>44091</v>
      </c>
      <c r="XEO308" t="s">
        <v>795</v>
      </c>
      <c r="XEP308" t="s">
        <v>795</v>
      </c>
      <c r="XEQ308" t="s">
        <v>304</v>
      </c>
      <c r="XER308" t="s">
        <v>304</v>
      </c>
    </row>
    <row r="309" spans="16362:16372" hidden="1">
      <c r="XEH309" s="256">
        <v>1419</v>
      </c>
      <c r="XEI309" t="s">
        <v>1444</v>
      </c>
      <c r="XEJ309" t="s">
        <v>1444</v>
      </c>
      <c r="XEK309">
        <v>21</v>
      </c>
      <c r="XEL309">
        <v>0</v>
      </c>
      <c r="XEM309">
        <v>1</v>
      </c>
      <c r="XEN309" s="215">
        <v>44091</v>
      </c>
      <c r="XEO309" t="s">
        <v>795</v>
      </c>
      <c r="XEP309" t="s">
        <v>795</v>
      </c>
      <c r="XEQ309" t="s">
        <v>304</v>
      </c>
      <c r="XER309" t="s">
        <v>304</v>
      </c>
    </row>
    <row r="310" spans="16362:16372" hidden="1">
      <c r="XEH310" s="256">
        <v>1420</v>
      </c>
      <c r="XEI310" t="s">
        <v>1445</v>
      </c>
      <c r="XEJ310" t="s">
        <v>1445</v>
      </c>
      <c r="XEK310">
        <v>21</v>
      </c>
      <c r="XEL310">
        <v>0</v>
      </c>
      <c r="XEM310">
        <v>1</v>
      </c>
      <c r="XEN310" s="215">
        <v>44091</v>
      </c>
      <c r="XEO310" t="s">
        <v>795</v>
      </c>
      <c r="XEP310" t="s">
        <v>795</v>
      </c>
      <c r="XEQ310" t="s">
        <v>304</v>
      </c>
      <c r="XER310" t="s">
        <v>304</v>
      </c>
    </row>
    <row r="311" spans="16362:16372" hidden="1">
      <c r="XEH311" s="256">
        <v>1421</v>
      </c>
      <c r="XEI311" t="s">
        <v>1446</v>
      </c>
      <c r="XEJ311" t="s">
        <v>1446</v>
      </c>
      <c r="XEK311">
        <v>11</v>
      </c>
      <c r="XEL311">
        <v>0</v>
      </c>
      <c r="XEM311">
        <v>1</v>
      </c>
      <c r="XEN311" s="215">
        <v>44091</v>
      </c>
      <c r="XEO311" t="s">
        <v>795</v>
      </c>
      <c r="XEP311" t="s">
        <v>795</v>
      </c>
      <c r="XEQ311" t="s">
        <v>304</v>
      </c>
      <c r="XER311" t="s">
        <v>304</v>
      </c>
    </row>
    <row r="312" spans="16362:16372" hidden="1">
      <c r="XEH312" s="256">
        <v>1422</v>
      </c>
      <c r="XEI312" t="s">
        <v>1447</v>
      </c>
      <c r="XEJ312" t="s">
        <v>1447</v>
      </c>
      <c r="XEK312">
        <v>7</v>
      </c>
      <c r="XEL312">
        <v>0</v>
      </c>
      <c r="XEM312">
        <v>1</v>
      </c>
      <c r="XEN312" s="215">
        <v>44091</v>
      </c>
      <c r="XEO312" t="s">
        <v>795</v>
      </c>
      <c r="XEP312" t="s">
        <v>795</v>
      </c>
      <c r="XEQ312" t="s">
        <v>304</v>
      </c>
      <c r="XER312" t="s">
        <v>304</v>
      </c>
    </row>
    <row r="313" spans="16362:16372" hidden="1">
      <c r="XEH313" s="256">
        <v>1423</v>
      </c>
      <c r="XEI313" t="s">
        <v>610</v>
      </c>
      <c r="XEJ313" t="s">
        <v>610</v>
      </c>
      <c r="XEK313">
        <v>7</v>
      </c>
      <c r="XEL313">
        <v>0</v>
      </c>
      <c r="XEM313">
        <v>1</v>
      </c>
      <c r="XEN313" s="215">
        <v>44091</v>
      </c>
      <c r="XEO313" t="s">
        <v>795</v>
      </c>
      <c r="XEP313" t="s">
        <v>795</v>
      </c>
      <c r="XEQ313" t="s">
        <v>304</v>
      </c>
      <c r="XER313" t="s">
        <v>304</v>
      </c>
    </row>
    <row r="314" spans="16362:16372" hidden="1">
      <c r="XEH314" s="256">
        <v>1424</v>
      </c>
      <c r="XEI314" t="s">
        <v>1448</v>
      </c>
      <c r="XEJ314" t="s">
        <v>1448</v>
      </c>
      <c r="XEK314">
        <v>21</v>
      </c>
      <c r="XEL314">
        <v>0</v>
      </c>
      <c r="XEM314">
        <v>1</v>
      </c>
      <c r="XEN314" s="215">
        <v>44091</v>
      </c>
      <c r="XEO314" t="s">
        <v>795</v>
      </c>
      <c r="XEP314" t="s">
        <v>795</v>
      </c>
      <c r="XEQ314" t="s">
        <v>304</v>
      </c>
      <c r="XER314" t="s">
        <v>304</v>
      </c>
    </row>
    <row r="315" spans="16362:16372" hidden="1">
      <c r="XEH315" s="256">
        <v>1425</v>
      </c>
      <c r="XEI315" t="s">
        <v>1449</v>
      </c>
      <c r="XEJ315" t="s">
        <v>1449</v>
      </c>
      <c r="XEK315">
        <v>21</v>
      </c>
      <c r="XEL315">
        <v>0</v>
      </c>
      <c r="XEM315">
        <v>1</v>
      </c>
      <c r="XEN315" s="215">
        <v>44091</v>
      </c>
      <c r="XEO315" t="s">
        <v>795</v>
      </c>
      <c r="XEP315" t="s">
        <v>795</v>
      </c>
      <c r="XEQ315" t="s">
        <v>304</v>
      </c>
      <c r="XER315" t="s">
        <v>304</v>
      </c>
    </row>
    <row r="316" spans="16362:16372" hidden="1">
      <c r="XEH316" s="256">
        <v>1426</v>
      </c>
      <c r="XEI316" t="s">
        <v>1450</v>
      </c>
      <c r="XEJ316" t="s">
        <v>1450</v>
      </c>
      <c r="XEK316">
        <v>12</v>
      </c>
      <c r="XEL316">
        <v>0</v>
      </c>
      <c r="XEM316">
        <v>4</v>
      </c>
      <c r="XEN316" s="215">
        <v>44091</v>
      </c>
      <c r="XEO316" t="s">
        <v>795</v>
      </c>
      <c r="XEP316" t="s">
        <v>795</v>
      </c>
      <c r="XEQ316" t="s">
        <v>304</v>
      </c>
      <c r="XER316" t="s">
        <v>304</v>
      </c>
    </row>
    <row r="317" spans="16362:16372" hidden="1">
      <c r="XEH317" s="256">
        <v>1427</v>
      </c>
      <c r="XEI317" t="s">
        <v>1451</v>
      </c>
      <c r="XEJ317" t="s">
        <v>1451</v>
      </c>
      <c r="XEK317">
        <v>11</v>
      </c>
      <c r="XEL317">
        <v>0</v>
      </c>
      <c r="XEM317">
        <v>1</v>
      </c>
      <c r="XEN317" s="215">
        <v>44091</v>
      </c>
      <c r="XEO317" t="s">
        <v>795</v>
      </c>
      <c r="XEP317" t="s">
        <v>795</v>
      </c>
      <c r="XEQ317" t="s">
        <v>304</v>
      </c>
      <c r="XER317" t="s">
        <v>304</v>
      </c>
    </row>
    <row r="318" spans="16362:16372" hidden="1">
      <c r="XEH318" s="256">
        <v>1428</v>
      </c>
      <c r="XEI318" t="s">
        <v>1452</v>
      </c>
      <c r="XEJ318" t="s">
        <v>1452</v>
      </c>
      <c r="XEK318">
        <v>7</v>
      </c>
      <c r="XEL318">
        <v>0</v>
      </c>
      <c r="XEM318">
        <v>1</v>
      </c>
      <c r="XEN318" s="215">
        <v>44091</v>
      </c>
      <c r="XEO318" t="s">
        <v>795</v>
      </c>
      <c r="XEP318" t="s">
        <v>795</v>
      </c>
      <c r="XEQ318" t="s">
        <v>304</v>
      </c>
      <c r="XER318" t="s">
        <v>304</v>
      </c>
    </row>
    <row r="319" spans="16362:16372" hidden="1">
      <c r="XEH319" s="256">
        <v>1429</v>
      </c>
      <c r="XEI319" t="s">
        <v>1453</v>
      </c>
      <c r="XEJ319" t="s">
        <v>1453</v>
      </c>
      <c r="XEK319">
        <v>17</v>
      </c>
      <c r="XEL319">
        <v>0</v>
      </c>
      <c r="XEM319">
        <v>1</v>
      </c>
      <c r="XEN319" s="215">
        <v>44091</v>
      </c>
      <c r="XEO319" t="s">
        <v>795</v>
      </c>
      <c r="XEP319" t="s">
        <v>795</v>
      </c>
      <c r="XEQ319" t="s">
        <v>304</v>
      </c>
      <c r="XER319" t="s">
        <v>304</v>
      </c>
    </row>
    <row r="320" spans="16362:16372" hidden="1">
      <c r="XEH320" s="256">
        <v>1430</v>
      </c>
      <c r="XEI320" t="s">
        <v>1454</v>
      </c>
      <c r="XEJ320" t="s">
        <v>1454</v>
      </c>
      <c r="XEK320">
        <v>1</v>
      </c>
      <c r="XEL320">
        <v>0</v>
      </c>
      <c r="XEM320">
        <v>3</v>
      </c>
      <c r="XEN320" s="215">
        <v>44091</v>
      </c>
      <c r="XEO320" t="s">
        <v>795</v>
      </c>
      <c r="XEP320" t="s">
        <v>795</v>
      </c>
      <c r="XEQ320" t="s">
        <v>304</v>
      </c>
      <c r="XER320" t="s">
        <v>304</v>
      </c>
    </row>
    <row r="321" spans="16362:16372" hidden="1">
      <c r="XEH321" s="256">
        <v>1431</v>
      </c>
      <c r="XEI321" t="s">
        <v>1455</v>
      </c>
      <c r="XEJ321" t="s">
        <v>1455</v>
      </c>
      <c r="XEK321">
        <v>11</v>
      </c>
      <c r="XEL321">
        <v>0</v>
      </c>
      <c r="XEM321">
        <v>1</v>
      </c>
      <c r="XEN321" s="215">
        <v>44091</v>
      </c>
      <c r="XEO321" t="s">
        <v>795</v>
      </c>
      <c r="XEP321" t="s">
        <v>795</v>
      </c>
      <c r="XEQ321" t="s">
        <v>304</v>
      </c>
      <c r="XER321" t="s">
        <v>304</v>
      </c>
    </row>
    <row r="322" spans="16362:16372" hidden="1">
      <c r="XEH322" s="256">
        <v>1432</v>
      </c>
      <c r="XEI322" t="s">
        <v>1456</v>
      </c>
      <c r="XEJ322" t="s">
        <v>1456</v>
      </c>
      <c r="XEK322">
        <v>1</v>
      </c>
      <c r="XEL322">
        <v>0</v>
      </c>
      <c r="XEM322">
        <v>1</v>
      </c>
      <c r="XEN322" s="215">
        <v>44091</v>
      </c>
      <c r="XEO322" t="s">
        <v>795</v>
      </c>
      <c r="XEP322" t="s">
        <v>795</v>
      </c>
      <c r="XEQ322" t="s">
        <v>304</v>
      </c>
      <c r="XER322" t="s">
        <v>304</v>
      </c>
    </row>
    <row r="323" spans="16362:16372" hidden="1">
      <c r="XEH323" s="256">
        <v>1433</v>
      </c>
      <c r="XEI323" t="s">
        <v>1457</v>
      </c>
      <c r="XEJ323" t="s">
        <v>1457</v>
      </c>
      <c r="XEK323">
        <v>13</v>
      </c>
      <c r="XEL323">
        <v>0</v>
      </c>
      <c r="XEM323">
        <v>1</v>
      </c>
      <c r="XEN323" s="215">
        <v>44104.509594907409</v>
      </c>
      <c r="XEO323">
        <v>1</v>
      </c>
      <c r="XEP323" s="215">
        <v>44105.55841435185</v>
      </c>
      <c r="XEQ323" t="s">
        <v>441</v>
      </c>
      <c r="XER323" t="s">
        <v>304</v>
      </c>
    </row>
    <row r="324" spans="16362:16372" hidden="1">
      <c r="XEH324" s="256">
        <v>1434</v>
      </c>
      <c r="XEI324" t="s">
        <v>1458</v>
      </c>
      <c r="XEJ324" t="s">
        <v>1458</v>
      </c>
      <c r="XEK324">
        <v>13</v>
      </c>
      <c r="XEL324">
        <v>0</v>
      </c>
      <c r="XEM324">
        <v>1</v>
      </c>
      <c r="XEN324" s="215">
        <v>44104.509768518517</v>
      </c>
      <c r="XEO324">
        <v>1</v>
      </c>
      <c r="XEP324" s="215">
        <v>44105.558634259258</v>
      </c>
      <c r="XEQ324" t="s">
        <v>441</v>
      </c>
      <c r="XER324" t="s">
        <v>304</v>
      </c>
    </row>
    <row r="325" spans="16362:16372" hidden="1">
      <c r="XEH325" s="256">
        <v>1435</v>
      </c>
      <c r="XEI325" t="s">
        <v>1459</v>
      </c>
      <c r="XEJ325" t="s">
        <v>1459</v>
      </c>
      <c r="XEK325">
        <v>13</v>
      </c>
      <c r="XEL325">
        <v>0</v>
      </c>
      <c r="XEM325">
        <v>1</v>
      </c>
      <c r="XEN325" s="215">
        <v>44104.509872685187</v>
      </c>
      <c r="XEO325">
        <v>1</v>
      </c>
      <c r="XEP325" s="215">
        <v>44105.558738425927</v>
      </c>
      <c r="XEQ325" t="s">
        <v>441</v>
      </c>
      <c r="XER325" t="s">
        <v>304</v>
      </c>
    </row>
    <row r="326" spans="16362:16372" hidden="1">
      <c r="XEH326" s="256">
        <v>1436</v>
      </c>
      <c r="XEI326" t="s">
        <v>1460</v>
      </c>
      <c r="XEJ326" t="s">
        <v>1460</v>
      </c>
      <c r="XEK326">
        <v>13</v>
      </c>
      <c r="XEL326">
        <v>0</v>
      </c>
      <c r="XEM326">
        <v>1</v>
      </c>
      <c r="XEN326" s="215">
        <v>44105.554293981484</v>
      </c>
      <c r="XEO326">
        <v>1</v>
      </c>
      <c r="XEP326" s="215">
        <v>44105.558171296296</v>
      </c>
      <c r="XEQ326" t="s">
        <v>441</v>
      </c>
      <c r="XER326" t="s">
        <v>304</v>
      </c>
    </row>
    <row r="327" spans="16362:16372" hidden="1">
      <c r="XEH327" s="256">
        <v>1437</v>
      </c>
      <c r="XEI327" t="s">
        <v>1461</v>
      </c>
      <c r="XEJ327" t="s">
        <v>1461</v>
      </c>
      <c r="XEK327">
        <v>13</v>
      </c>
      <c r="XEL327">
        <v>0</v>
      </c>
      <c r="XEM327">
        <v>1</v>
      </c>
      <c r="XEN327" s="215">
        <v>44105.559074074074</v>
      </c>
      <c r="XEO327" t="s">
        <v>795</v>
      </c>
      <c r="XEP327" t="s">
        <v>795</v>
      </c>
      <c r="XEQ327" t="s">
        <v>304</v>
      </c>
      <c r="XER327" t="s">
        <v>304</v>
      </c>
    </row>
    <row r="328" spans="16362:16372" hidden="1">
      <c r="XEH328" s="256">
        <v>1438</v>
      </c>
      <c r="XEI328" t="s">
        <v>1462</v>
      </c>
      <c r="XEJ328" t="s">
        <v>1462</v>
      </c>
      <c r="XEK328">
        <v>13</v>
      </c>
      <c r="XEL328">
        <v>0</v>
      </c>
      <c r="XEM328">
        <v>1</v>
      </c>
      <c r="XEN328" s="215">
        <v>44105.559236111112</v>
      </c>
      <c r="XEO328" t="s">
        <v>795</v>
      </c>
      <c r="XEP328" t="s">
        <v>795</v>
      </c>
      <c r="XEQ328" t="s">
        <v>304</v>
      </c>
      <c r="XER328" t="s">
        <v>304</v>
      </c>
    </row>
    <row r="329" spans="16362:16372" hidden="1">
      <c r="XEH329" s="256">
        <v>1439</v>
      </c>
      <c r="XEI329" t="s">
        <v>1463</v>
      </c>
      <c r="XEJ329" t="s">
        <v>1463</v>
      </c>
      <c r="XEK329">
        <v>13</v>
      </c>
      <c r="XEL329">
        <v>0</v>
      </c>
      <c r="XEM329">
        <v>1</v>
      </c>
      <c r="XEN329" s="215">
        <v>44105.559733796297</v>
      </c>
      <c r="XEO329" t="s">
        <v>795</v>
      </c>
      <c r="XEP329" t="s">
        <v>795</v>
      </c>
      <c r="XEQ329" t="s">
        <v>304</v>
      </c>
      <c r="XER329" t="s">
        <v>304</v>
      </c>
    </row>
    <row r="330" spans="16362:16372" hidden="1">
      <c r="XEH330" s="256">
        <v>1440</v>
      </c>
      <c r="XEI330" t="s">
        <v>1464</v>
      </c>
      <c r="XEJ330" t="s">
        <v>1464</v>
      </c>
      <c r="XEK330">
        <v>13</v>
      </c>
      <c r="XEL330">
        <v>0</v>
      </c>
      <c r="XEM330">
        <v>1</v>
      </c>
      <c r="XEN330" s="215">
        <v>44105.56</v>
      </c>
      <c r="XEO330" t="s">
        <v>795</v>
      </c>
      <c r="XEP330" t="s">
        <v>795</v>
      </c>
      <c r="XEQ330" t="s">
        <v>304</v>
      </c>
      <c r="XER330" t="s">
        <v>304</v>
      </c>
    </row>
    <row r="331" spans="16362:16372" hidden="1">
      <c r="XEH331" s="256">
        <v>1441</v>
      </c>
      <c r="XEI331" t="s">
        <v>1465</v>
      </c>
      <c r="XEJ331" t="s">
        <v>1465</v>
      </c>
      <c r="XEK331">
        <v>13</v>
      </c>
      <c r="XEL331">
        <v>0</v>
      </c>
      <c r="XEM331">
        <v>1</v>
      </c>
      <c r="XEN331" s="215">
        <v>44105.560995370368</v>
      </c>
      <c r="XEO331" t="s">
        <v>795</v>
      </c>
      <c r="XEP331" t="s">
        <v>795</v>
      </c>
      <c r="XEQ331" t="s">
        <v>304</v>
      </c>
      <c r="XER331" t="s">
        <v>304</v>
      </c>
    </row>
    <row r="332" spans="16362:16372" hidden="1">
      <c r="XEH332" s="256">
        <v>1442</v>
      </c>
      <c r="XEI332" t="s">
        <v>1466</v>
      </c>
      <c r="XEJ332" t="s">
        <v>1466</v>
      </c>
      <c r="XEK332">
        <v>13</v>
      </c>
      <c r="XEL332">
        <v>0</v>
      </c>
      <c r="XEM332">
        <v>1</v>
      </c>
      <c r="XEN332" s="215">
        <v>44105.561284722222</v>
      </c>
      <c r="XEO332" t="s">
        <v>795</v>
      </c>
      <c r="XEP332" t="s">
        <v>795</v>
      </c>
      <c r="XEQ332" t="s">
        <v>304</v>
      </c>
      <c r="XER332" t="s">
        <v>304</v>
      </c>
    </row>
    <row r="333" spans="16362:16372" hidden="1">
      <c r="XEH333" s="256">
        <v>1443</v>
      </c>
      <c r="XEI333" t="s">
        <v>1467</v>
      </c>
      <c r="XEJ333" t="s">
        <v>1467</v>
      </c>
      <c r="XEK333">
        <v>13</v>
      </c>
      <c r="XEL333">
        <v>0</v>
      </c>
      <c r="XEM333">
        <v>1</v>
      </c>
      <c r="XEN333" s="215">
        <v>44105.561423611114</v>
      </c>
      <c r="XEO333" t="s">
        <v>795</v>
      </c>
      <c r="XEP333" t="s">
        <v>795</v>
      </c>
      <c r="XEQ333" t="s">
        <v>304</v>
      </c>
      <c r="XER333" t="s">
        <v>304</v>
      </c>
    </row>
    <row r="334" spans="16362:16372" hidden="1">
      <c r="XEH334" s="256">
        <v>1444</v>
      </c>
      <c r="XEI334" t="s">
        <v>1468</v>
      </c>
      <c r="XEJ334" t="s">
        <v>1468</v>
      </c>
      <c r="XEK334">
        <v>13</v>
      </c>
      <c r="XEL334">
        <v>0</v>
      </c>
      <c r="XEM334">
        <v>1</v>
      </c>
      <c r="XEN334" s="215">
        <v>44105.561666666668</v>
      </c>
      <c r="XEO334" t="s">
        <v>795</v>
      </c>
      <c r="XEP334" t="s">
        <v>795</v>
      </c>
      <c r="XEQ334" t="s">
        <v>304</v>
      </c>
      <c r="XER334" t="s">
        <v>304</v>
      </c>
    </row>
    <row r="335" spans="16362:16372" hidden="1">
      <c r="XEH335" s="256">
        <v>1445</v>
      </c>
      <c r="XEI335" t="s">
        <v>1469</v>
      </c>
      <c r="XEJ335" t="s">
        <v>1469</v>
      </c>
      <c r="XEK335">
        <v>13</v>
      </c>
      <c r="XEL335">
        <v>0</v>
      </c>
      <c r="XEM335">
        <v>1</v>
      </c>
      <c r="XEN335" s="215">
        <v>44105.56181712963</v>
      </c>
      <c r="XEO335" t="s">
        <v>795</v>
      </c>
      <c r="XEP335" t="s">
        <v>795</v>
      </c>
      <c r="XEQ335" t="s">
        <v>304</v>
      </c>
      <c r="XER335" t="s">
        <v>304</v>
      </c>
    </row>
    <row r="336" spans="16362:16372" hidden="1">
      <c r="XEH336" s="256">
        <v>1446</v>
      </c>
      <c r="XEI336" t="s">
        <v>1470</v>
      </c>
      <c r="XEJ336" t="s">
        <v>1470</v>
      </c>
      <c r="XEK336">
        <v>14</v>
      </c>
      <c r="XEL336">
        <v>0</v>
      </c>
      <c r="XEM336">
        <v>1</v>
      </c>
      <c r="XEN336" s="215">
        <v>44105.565370370372</v>
      </c>
      <c r="XEO336">
        <v>1</v>
      </c>
      <c r="XEP336" s="215">
        <v>44105.567847222221</v>
      </c>
      <c r="XEQ336" t="s">
        <v>441</v>
      </c>
      <c r="XER336" t="s">
        <v>304</v>
      </c>
    </row>
    <row r="337" spans="16362:16372" hidden="1">
      <c r="XEH337" s="256">
        <v>1447</v>
      </c>
      <c r="XEI337" t="s">
        <v>1471</v>
      </c>
      <c r="XEJ337" t="s">
        <v>1471</v>
      </c>
      <c r="XEK337">
        <v>14</v>
      </c>
      <c r="XEL337">
        <v>0</v>
      </c>
      <c r="XEM337">
        <v>1</v>
      </c>
      <c r="XEN337" s="215">
        <v>44105.565509259257</v>
      </c>
      <c r="XEO337" t="s">
        <v>795</v>
      </c>
      <c r="XEP337" t="s">
        <v>795</v>
      </c>
      <c r="XEQ337" t="s">
        <v>304</v>
      </c>
      <c r="XER337" t="s">
        <v>304</v>
      </c>
    </row>
    <row r="338" spans="16362:16372" hidden="1">
      <c r="XEH338" s="256">
        <v>1448</v>
      </c>
      <c r="XEI338" t="s">
        <v>1472</v>
      </c>
      <c r="XEJ338" t="s">
        <v>1472</v>
      </c>
      <c r="XEK338">
        <v>14</v>
      </c>
      <c r="XEL338">
        <v>0</v>
      </c>
      <c r="XEM338">
        <v>1</v>
      </c>
      <c r="XEN338" s="215">
        <v>44105.565625000003</v>
      </c>
      <c r="XEO338" t="s">
        <v>795</v>
      </c>
      <c r="XEP338" t="s">
        <v>795</v>
      </c>
      <c r="XEQ338" t="s">
        <v>304</v>
      </c>
      <c r="XER338" t="s">
        <v>304</v>
      </c>
    </row>
    <row r="339" spans="16362:16372" hidden="1">
      <c r="XEH339" s="256">
        <v>1449</v>
      </c>
      <c r="XEI339" t="s">
        <v>1473</v>
      </c>
      <c r="XEJ339" t="s">
        <v>1473</v>
      </c>
      <c r="XEK339">
        <v>14</v>
      </c>
      <c r="XEL339">
        <v>0</v>
      </c>
      <c r="XEM339">
        <v>1</v>
      </c>
      <c r="XEN339" s="215">
        <v>44105.565752314818</v>
      </c>
      <c r="XEO339">
        <v>1</v>
      </c>
      <c r="XEP339" s="215">
        <v>44105.567662037036</v>
      </c>
      <c r="XEQ339" t="s">
        <v>441</v>
      </c>
      <c r="XER339" t="s">
        <v>304</v>
      </c>
    </row>
    <row r="340" spans="16362:16372" hidden="1">
      <c r="XEH340" s="256">
        <v>1450</v>
      </c>
      <c r="XEI340" t="s">
        <v>1474</v>
      </c>
      <c r="XEJ340" t="s">
        <v>1474</v>
      </c>
      <c r="XEK340">
        <v>14</v>
      </c>
      <c r="XEL340">
        <v>0</v>
      </c>
      <c r="XEM340">
        <v>1</v>
      </c>
      <c r="XEN340" s="215">
        <v>44105.565995370373</v>
      </c>
      <c r="XEO340" t="s">
        <v>795</v>
      </c>
      <c r="XEP340" t="s">
        <v>795</v>
      </c>
      <c r="XEQ340" t="s">
        <v>304</v>
      </c>
      <c r="XER340" t="s">
        <v>304</v>
      </c>
    </row>
    <row r="341" spans="16362:16372" hidden="1">
      <c r="XEH341" s="256">
        <v>1451</v>
      </c>
      <c r="XEI341" t="s">
        <v>1475</v>
      </c>
      <c r="XEJ341" t="s">
        <v>1475</v>
      </c>
      <c r="XEK341">
        <v>14</v>
      </c>
      <c r="XEL341">
        <v>0</v>
      </c>
      <c r="XEM341">
        <v>1</v>
      </c>
      <c r="XEN341" s="215">
        <v>44105.566412037035</v>
      </c>
      <c r="XEO341" t="s">
        <v>795</v>
      </c>
      <c r="XEP341" t="s">
        <v>795</v>
      </c>
      <c r="XEQ341" t="s">
        <v>304</v>
      </c>
      <c r="XER341" t="s">
        <v>304</v>
      </c>
    </row>
    <row r="342" spans="16362:16372" hidden="1">
      <c r="XEH342" s="256">
        <v>1452</v>
      </c>
      <c r="XEI342" t="s">
        <v>1476</v>
      </c>
      <c r="XEJ342" t="s">
        <v>1476</v>
      </c>
      <c r="XEK342">
        <v>14</v>
      </c>
      <c r="XEL342">
        <v>0</v>
      </c>
      <c r="XEM342">
        <v>1</v>
      </c>
      <c r="XEN342" s="215">
        <v>44105.566828703704</v>
      </c>
      <c r="XEO342" t="s">
        <v>795</v>
      </c>
      <c r="XEP342" t="s">
        <v>795</v>
      </c>
      <c r="XEQ342" t="s">
        <v>304</v>
      </c>
      <c r="XER342" t="s">
        <v>304</v>
      </c>
    </row>
    <row r="343" spans="16362:16372" hidden="1">
      <c r="XEH343" s="256">
        <v>1453</v>
      </c>
      <c r="XEI343" t="s">
        <v>1477</v>
      </c>
      <c r="XEJ343" t="s">
        <v>1477</v>
      </c>
      <c r="XEK343">
        <v>14</v>
      </c>
      <c r="XEL343">
        <v>0</v>
      </c>
      <c r="XEM343">
        <v>1</v>
      </c>
      <c r="XEN343" s="215">
        <v>44105.568668981483</v>
      </c>
      <c r="XEO343" t="s">
        <v>795</v>
      </c>
      <c r="XEP343" t="s">
        <v>795</v>
      </c>
      <c r="XEQ343" t="s">
        <v>304</v>
      </c>
      <c r="XER343" t="s">
        <v>304</v>
      </c>
    </row>
    <row r="344" spans="16362:16372" hidden="1">
      <c r="XEH344" s="256">
        <v>1454</v>
      </c>
      <c r="XEI344" t="s">
        <v>1478</v>
      </c>
      <c r="XEJ344" t="s">
        <v>1478</v>
      </c>
      <c r="XEK344">
        <v>14</v>
      </c>
      <c r="XEL344">
        <v>0</v>
      </c>
      <c r="XEM344">
        <v>1</v>
      </c>
      <c r="XEN344" s="215">
        <v>44105.568831018521</v>
      </c>
      <c r="XEO344" t="s">
        <v>795</v>
      </c>
      <c r="XEP344" t="s">
        <v>795</v>
      </c>
      <c r="XEQ344" t="s">
        <v>304</v>
      </c>
      <c r="XER344" t="s">
        <v>304</v>
      </c>
    </row>
    <row r="345" spans="16362:16372" hidden="1">
      <c r="XEH345" s="256">
        <v>1455</v>
      </c>
      <c r="XEI345" t="s">
        <v>1479</v>
      </c>
      <c r="XEJ345" t="s">
        <v>1479</v>
      </c>
      <c r="XEK345">
        <v>1</v>
      </c>
      <c r="XEL345">
        <v>0</v>
      </c>
      <c r="XEM345">
        <v>1</v>
      </c>
      <c r="XEN345" s="215">
        <v>44091</v>
      </c>
      <c r="XEO345" t="s">
        <v>795</v>
      </c>
      <c r="XEP345" t="s">
        <v>795</v>
      </c>
      <c r="XEQ345" t="s">
        <v>304</v>
      </c>
      <c r="XER345" t="s">
        <v>304</v>
      </c>
    </row>
    <row r="346" spans="16362:16372" ht="15" customHeight="1">
      <c r="XEH346" s="256">
        <v>1456</v>
      </c>
      <c r="XEI346" t="s">
        <v>1480</v>
      </c>
      <c r="XEJ346" t="s">
        <v>1480</v>
      </c>
      <c r="XEK346">
        <v>10</v>
      </c>
      <c r="XEL346">
        <v>0</v>
      </c>
      <c r="XEM346">
        <v>1</v>
      </c>
      <c r="XEN346" s="215">
        <v>44094.487141203703</v>
      </c>
      <c r="XEO346">
        <v>1</v>
      </c>
      <c r="XEP346" s="215">
        <v>44094.49113425926</v>
      </c>
      <c r="XEQ346" t="s">
        <v>441</v>
      </c>
      <c r="XER346" t="s">
        <v>304</v>
      </c>
    </row>
    <row r="347" spans="16362:16372" ht="15" customHeight="1">
      <c r="XEH347" s="256">
        <v>1457</v>
      </c>
      <c r="XEI347" t="s">
        <v>1481</v>
      </c>
      <c r="XEJ347" t="s">
        <v>1481</v>
      </c>
      <c r="XEK347">
        <v>10</v>
      </c>
      <c r="XEL347">
        <v>0</v>
      </c>
      <c r="XEM347">
        <v>1</v>
      </c>
      <c r="XEN347" s="215">
        <v>44094.487141203703</v>
      </c>
      <c r="XEO347">
        <v>1</v>
      </c>
      <c r="XEP347" s="215">
        <v>44094.49113425926</v>
      </c>
      <c r="XEQ347" t="s">
        <v>441</v>
      </c>
      <c r="XER347" t="s">
        <v>304</v>
      </c>
    </row>
    <row r="348" spans="16362:16372" ht="15" customHeight="1">
      <c r="XEH348" s="256">
        <v>1458</v>
      </c>
      <c r="XEI348" t="s">
        <v>1482</v>
      </c>
      <c r="XEJ348" t="s">
        <v>1482</v>
      </c>
      <c r="XEK348">
        <v>10</v>
      </c>
      <c r="XEL348">
        <v>0</v>
      </c>
      <c r="XEM348">
        <v>1</v>
      </c>
      <c r="XEN348" s="215">
        <v>44094.487141203703</v>
      </c>
      <c r="XEO348">
        <v>1</v>
      </c>
      <c r="XEP348" s="215">
        <v>44094.49113425926</v>
      </c>
      <c r="XEQ348" t="s">
        <v>441</v>
      </c>
      <c r="XER348" t="s">
        <v>304</v>
      </c>
    </row>
    <row r="349" spans="16362:16372" hidden="1">
      <c r="XEH349" s="256">
        <v>1459</v>
      </c>
      <c r="XEI349" t="s">
        <v>1483</v>
      </c>
      <c r="XEJ349" t="s">
        <v>1483</v>
      </c>
      <c r="XEK349">
        <v>1</v>
      </c>
      <c r="XEL349">
        <v>0</v>
      </c>
      <c r="XEM349">
        <v>1</v>
      </c>
      <c r="XEN349" s="215">
        <v>44091</v>
      </c>
      <c r="XEO349" t="s">
        <v>795</v>
      </c>
      <c r="XEP349" t="s">
        <v>795</v>
      </c>
      <c r="XEQ349" t="s">
        <v>304</v>
      </c>
      <c r="XER349" t="s">
        <v>304</v>
      </c>
    </row>
    <row r="350" spans="16362:16372" hidden="1">
      <c r="XEH350" s="256">
        <v>1460</v>
      </c>
      <c r="XEI350" t="s">
        <v>1484</v>
      </c>
      <c r="XEJ350" t="s">
        <v>1484</v>
      </c>
      <c r="XEK350">
        <v>1</v>
      </c>
      <c r="XEL350">
        <v>0</v>
      </c>
      <c r="XEM350">
        <v>1</v>
      </c>
      <c r="XEN350" s="215">
        <v>44091</v>
      </c>
      <c r="XEO350" t="s">
        <v>795</v>
      </c>
      <c r="XEP350" t="s">
        <v>795</v>
      </c>
      <c r="XEQ350" t="s">
        <v>304</v>
      </c>
      <c r="XER350" t="s">
        <v>304</v>
      </c>
    </row>
    <row r="351" spans="16362:16372" hidden="1">
      <c r="XEH351" s="256">
        <v>1461</v>
      </c>
      <c r="XEI351" t="s">
        <v>1485</v>
      </c>
      <c r="XEJ351" t="s">
        <v>1485</v>
      </c>
      <c r="XEK351">
        <v>5</v>
      </c>
      <c r="XEL351">
        <v>0</v>
      </c>
      <c r="XEM351">
        <v>1</v>
      </c>
      <c r="XEN351" s="215">
        <v>44113.47550925926</v>
      </c>
      <c r="XEO351" t="s">
        <v>795</v>
      </c>
      <c r="XEP351" t="s">
        <v>795</v>
      </c>
      <c r="XEQ351" t="s">
        <v>304</v>
      </c>
      <c r="XER351" t="s">
        <v>304</v>
      </c>
    </row>
    <row r="352" spans="16362:16372" hidden="1">
      <c r="XEH352" s="256">
        <v>1462</v>
      </c>
      <c r="XEI352" t="s">
        <v>1197</v>
      </c>
      <c r="XEJ352" t="s">
        <v>1197</v>
      </c>
      <c r="XEK352">
        <v>15</v>
      </c>
      <c r="XEL352">
        <v>1</v>
      </c>
      <c r="XEM352">
        <v>1</v>
      </c>
      <c r="XEN352" s="215">
        <v>44113.702280092592</v>
      </c>
      <c r="XEO352" t="s">
        <v>795</v>
      </c>
      <c r="XEP352" t="s">
        <v>795</v>
      </c>
      <c r="XEQ352" t="s">
        <v>304</v>
      </c>
      <c r="XER352" t="s">
        <v>304</v>
      </c>
    </row>
    <row r="353" spans="16362:16372" hidden="1">
      <c r="XEH353" s="256">
        <v>1463</v>
      </c>
      <c r="XEI353" t="s">
        <v>1486</v>
      </c>
      <c r="XEJ353" t="s">
        <v>1486</v>
      </c>
      <c r="XEK353">
        <v>5</v>
      </c>
      <c r="XEL353">
        <v>0</v>
      </c>
      <c r="XEM353">
        <v>1</v>
      </c>
      <c r="XEN353" s="215">
        <v>44114.613333333335</v>
      </c>
      <c r="XEO353" t="s">
        <v>795</v>
      </c>
      <c r="XEP353" t="s">
        <v>795</v>
      </c>
      <c r="XEQ353" t="s">
        <v>304</v>
      </c>
      <c r="XER353" t="s">
        <v>304</v>
      </c>
    </row>
    <row r="354" spans="16362:16372" hidden="1">
      <c r="XEH354" s="256">
        <v>1464</v>
      </c>
      <c r="XEI354" t="s">
        <v>1487</v>
      </c>
      <c r="XEJ354" t="s">
        <v>1487</v>
      </c>
      <c r="XEK354">
        <v>5</v>
      </c>
      <c r="XEL354">
        <v>0</v>
      </c>
      <c r="XEM354">
        <v>1</v>
      </c>
      <c r="XEN354" s="215">
        <v>44114.613425925927</v>
      </c>
      <c r="XEO354">
        <v>1</v>
      </c>
      <c r="XEP354" s="215">
        <v>44120.540636574071</v>
      </c>
      <c r="XEQ354" t="s">
        <v>441</v>
      </c>
      <c r="XER354" t="s">
        <v>304</v>
      </c>
    </row>
    <row r="355" spans="16362:16372" hidden="1">
      <c r="XEH355" s="256">
        <v>1465</v>
      </c>
      <c r="XEI355" t="s">
        <v>1488</v>
      </c>
      <c r="XEJ355" t="s">
        <v>1488</v>
      </c>
      <c r="XEK355">
        <v>5</v>
      </c>
      <c r="XEL355">
        <v>0</v>
      </c>
      <c r="XEM355">
        <v>1</v>
      </c>
      <c r="XEN355" s="215">
        <v>44114.613564814812</v>
      </c>
      <c r="XEO355">
        <v>1</v>
      </c>
      <c r="XEP355" s="215">
        <v>44134.423634259256</v>
      </c>
      <c r="XEQ355" t="s">
        <v>441</v>
      </c>
      <c r="XER355" t="s">
        <v>304</v>
      </c>
    </row>
    <row r="356" spans="16362:16372" hidden="1">
      <c r="XEH356" s="256">
        <v>1466</v>
      </c>
      <c r="XEI356" t="s">
        <v>1489</v>
      </c>
      <c r="XEJ356" t="s">
        <v>1489</v>
      </c>
      <c r="XEK356">
        <v>12</v>
      </c>
      <c r="XEL356">
        <v>0</v>
      </c>
      <c r="XEM356">
        <v>1</v>
      </c>
      <c r="XEN356" s="215">
        <v>44114.669328703705</v>
      </c>
      <c r="XEO356" t="s">
        <v>795</v>
      </c>
      <c r="XEP356" t="s">
        <v>795</v>
      </c>
      <c r="XEQ356" t="s">
        <v>304</v>
      </c>
      <c r="XER356" t="s">
        <v>304</v>
      </c>
    </row>
    <row r="357" spans="16362:16372" hidden="1">
      <c r="XEH357" s="256">
        <v>1467</v>
      </c>
      <c r="XEI357" t="s">
        <v>1490</v>
      </c>
      <c r="XEJ357" t="s">
        <v>1490</v>
      </c>
      <c r="XEK357">
        <v>1</v>
      </c>
      <c r="XEL357">
        <v>0</v>
      </c>
      <c r="XEM357">
        <v>1</v>
      </c>
      <c r="XEN357" s="215">
        <v>44116.618807870371</v>
      </c>
      <c r="XEO357" t="s">
        <v>795</v>
      </c>
      <c r="XEP357" t="s">
        <v>795</v>
      </c>
      <c r="XEQ357" t="s">
        <v>304</v>
      </c>
      <c r="XER357" t="s">
        <v>304</v>
      </c>
    </row>
    <row r="358" spans="16362:16372" hidden="1">
      <c r="XEH358" s="256">
        <v>1468</v>
      </c>
      <c r="XEI358" t="s">
        <v>1491</v>
      </c>
      <c r="XEJ358" t="s">
        <v>1491</v>
      </c>
      <c r="XEK358">
        <v>5</v>
      </c>
      <c r="XEL358">
        <v>0</v>
      </c>
      <c r="XEM358">
        <v>1</v>
      </c>
      <c r="XEN358" s="215">
        <v>44119.401886574073</v>
      </c>
      <c r="XEO358" t="s">
        <v>795</v>
      </c>
      <c r="XEP358" t="s">
        <v>795</v>
      </c>
      <c r="XEQ358" t="s">
        <v>304</v>
      </c>
      <c r="XER358" t="s">
        <v>304</v>
      </c>
    </row>
    <row r="359" spans="16362:16372" hidden="1">
      <c r="XEH359" s="256">
        <v>1469</v>
      </c>
      <c r="XEI359" t="s">
        <v>1492</v>
      </c>
      <c r="XEJ359" t="s">
        <v>1492</v>
      </c>
      <c r="XEK359">
        <v>5</v>
      </c>
      <c r="XEL359">
        <v>0</v>
      </c>
      <c r="XEM359">
        <v>1</v>
      </c>
      <c r="XEN359" s="215">
        <v>44119.426805555559</v>
      </c>
      <c r="XEO359" t="s">
        <v>795</v>
      </c>
      <c r="XEP359" t="s">
        <v>795</v>
      </c>
      <c r="XEQ359" t="s">
        <v>304</v>
      </c>
      <c r="XER359" t="s">
        <v>304</v>
      </c>
    </row>
    <row r="360" spans="16362:16372" hidden="1">
      <c r="XEH360" s="256">
        <v>1470</v>
      </c>
      <c r="XEI360" t="s">
        <v>1493</v>
      </c>
      <c r="XEJ360" t="s">
        <v>1493</v>
      </c>
      <c r="XEK360">
        <v>5</v>
      </c>
      <c r="XEL360">
        <v>0</v>
      </c>
      <c r="XEM360">
        <v>1</v>
      </c>
      <c r="XEN360" s="215">
        <v>44120.64943287037</v>
      </c>
      <c r="XEO360" t="s">
        <v>795</v>
      </c>
      <c r="XEP360" t="s">
        <v>795</v>
      </c>
      <c r="XEQ360" t="s">
        <v>304</v>
      </c>
      <c r="XER360" t="s">
        <v>304</v>
      </c>
    </row>
    <row r="361" spans="16362:16372" hidden="1">
      <c r="XEH361" s="256">
        <v>1471</v>
      </c>
      <c r="XEI361" t="s">
        <v>1494</v>
      </c>
      <c r="XEJ361" t="s">
        <v>1494</v>
      </c>
      <c r="XEK361">
        <v>5</v>
      </c>
      <c r="XEL361">
        <v>0</v>
      </c>
      <c r="XEM361">
        <v>1</v>
      </c>
      <c r="XEN361" s="215">
        <v>44120.692939814813</v>
      </c>
      <c r="XEO361">
        <v>1</v>
      </c>
      <c r="XEP361" s="215">
        <v>44120.693923611114</v>
      </c>
      <c r="XEQ361" t="s">
        <v>441</v>
      </c>
      <c r="XER361" t="s">
        <v>304</v>
      </c>
    </row>
    <row r="362" spans="16362:16372" hidden="1">
      <c r="XEH362" s="256">
        <v>1472</v>
      </c>
      <c r="XEI362" t="s">
        <v>1495</v>
      </c>
      <c r="XEJ362" t="s">
        <v>1495</v>
      </c>
      <c r="XEK362">
        <v>5</v>
      </c>
      <c r="XEL362">
        <v>0</v>
      </c>
      <c r="XEM362">
        <v>1</v>
      </c>
      <c r="XEN362" s="215">
        <v>44123.647199074076</v>
      </c>
      <c r="XEO362" t="s">
        <v>795</v>
      </c>
      <c r="XEP362" t="s">
        <v>795</v>
      </c>
      <c r="XEQ362" t="s">
        <v>304</v>
      </c>
      <c r="XER362" t="s">
        <v>304</v>
      </c>
    </row>
    <row r="363" spans="16362:16372" hidden="1">
      <c r="XEH363" s="256">
        <v>1473</v>
      </c>
      <c r="XEI363" t="s">
        <v>1496</v>
      </c>
      <c r="XEJ363" t="s">
        <v>1496</v>
      </c>
      <c r="XEK363">
        <v>11</v>
      </c>
      <c r="XEL363">
        <v>0</v>
      </c>
      <c r="XEM363">
        <v>1</v>
      </c>
      <c r="XEN363" s="215">
        <v>44123.657268518517</v>
      </c>
      <c r="XEO363" t="s">
        <v>795</v>
      </c>
      <c r="XEP363" t="s">
        <v>795</v>
      </c>
      <c r="XEQ363" t="s">
        <v>304</v>
      </c>
      <c r="XER363" t="s">
        <v>304</v>
      </c>
    </row>
    <row r="364" spans="16362:16372" hidden="1">
      <c r="XEH364" s="256">
        <v>1474</v>
      </c>
      <c r="XEI364" t="s">
        <v>1497</v>
      </c>
      <c r="XEJ364" t="s">
        <v>1497</v>
      </c>
      <c r="XEK364">
        <v>11</v>
      </c>
      <c r="XEL364">
        <v>0</v>
      </c>
      <c r="XEM364">
        <v>1</v>
      </c>
      <c r="XEN364" s="215">
        <v>44123.662187499998</v>
      </c>
      <c r="XEO364">
        <v>1</v>
      </c>
      <c r="XEP364" s="215">
        <v>44123.662361111114</v>
      </c>
      <c r="XEQ364" t="s">
        <v>441</v>
      </c>
      <c r="XER364" t="s">
        <v>304</v>
      </c>
    </row>
    <row r="365" spans="16362:16372" hidden="1">
      <c r="XEH365" s="256">
        <v>1475</v>
      </c>
      <c r="XEI365" t="s">
        <v>1498</v>
      </c>
      <c r="XEJ365" t="s">
        <v>1498</v>
      </c>
      <c r="XEK365">
        <v>5</v>
      </c>
      <c r="XEL365">
        <v>0</v>
      </c>
      <c r="XEM365">
        <v>1</v>
      </c>
      <c r="XEN365" s="215">
        <v>44124.418321759258</v>
      </c>
      <c r="XEO365">
        <v>1</v>
      </c>
      <c r="XEP365" s="215">
        <v>44124.452997685185</v>
      </c>
      <c r="XEQ365" t="s">
        <v>441</v>
      </c>
      <c r="XER365" t="s">
        <v>304</v>
      </c>
    </row>
    <row r="366" spans="16362:16372" hidden="1">
      <c r="XEH366" s="256">
        <v>1476</v>
      </c>
      <c r="XEI366" t="s">
        <v>1499</v>
      </c>
      <c r="XEJ366" t="s">
        <v>1499</v>
      </c>
      <c r="XEK366">
        <v>5</v>
      </c>
      <c r="XEL366">
        <v>0</v>
      </c>
      <c r="XEM366">
        <v>1</v>
      </c>
      <c r="XEN366" s="215">
        <v>44124.468159722222</v>
      </c>
      <c r="XEO366" t="s">
        <v>795</v>
      </c>
      <c r="XEP366" t="s">
        <v>795</v>
      </c>
      <c r="XEQ366" t="s">
        <v>304</v>
      </c>
      <c r="XER366" t="s">
        <v>304</v>
      </c>
    </row>
    <row r="367" spans="16362:16372" hidden="1">
      <c r="XEH367" s="256">
        <v>1477</v>
      </c>
      <c r="XEI367" t="s">
        <v>1500</v>
      </c>
      <c r="XEJ367" t="s">
        <v>1500</v>
      </c>
      <c r="XEK367">
        <v>5</v>
      </c>
      <c r="XEL367">
        <v>0</v>
      </c>
      <c r="XEM367">
        <v>1</v>
      </c>
      <c r="XEN367" s="215">
        <v>44124.479456018518</v>
      </c>
      <c r="XEO367" t="s">
        <v>795</v>
      </c>
      <c r="XEP367" t="s">
        <v>795</v>
      </c>
      <c r="XEQ367" t="s">
        <v>304</v>
      </c>
      <c r="XER367" t="s">
        <v>304</v>
      </c>
    </row>
    <row r="368" spans="16362:16372" hidden="1">
      <c r="XEH368" s="256">
        <v>1478</v>
      </c>
      <c r="XEI368" t="s">
        <v>1501</v>
      </c>
      <c r="XEJ368" t="s">
        <v>1501</v>
      </c>
      <c r="XEK368">
        <v>5</v>
      </c>
      <c r="XEL368">
        <v>0</v>
      </c>
      <c r="XEM368">
        <v>1</v>
      </c>
      <c r="XEN368" s="215">
        <v>44124.527233796296</v>
      </c>
      <c r="XEO368" t="s">
        <v>795</v>
      </c>
      <c r="XEP368" t="s">
        <v>795</v>
      </c>
      <c r="XEQ368" t="s">
        <v>304</v>
      </c>
      <c r="XER368" t="s">
        <v>304</v>
      </c>
    </row>
    <row r="369" spans="16362:16372" hidden="1">
      <c r="XEH369" s="256">
        <v>1479</v>
      </c>
      <c r="XEI369" t="s">
        <v>1502</v>
      </c>
      <c r="XEJ369" t="s">
        <v>1502</v>
      </c>
      <c r="XEK369">
        <v>5</v>
      </c>
      <c r="XEL369">
        <v>0</v>
      </c>
      <c r="XEM369">
        <v>1</v>
      </c>
      <c r="XEN369" s="215">
        <v>44124.624513888892</v>
      </c>
      <c r="XEO369" t="s">
        <v>795</v>
      </c>
      <c r="XEP369" t="s">
        <v>795</v>
      </c>
      <c r="XEQ369" t="s">
        <v>304</v>
      </c>
      <c r="XER369" t="s">
        <v>304</v>
      </c>
    </row>
    <row r="370" spans="16362:16372" hidden="1">
      <c r="XEH370" s="256">
        <v>1480</v>
      </c>
      <c r="XEI370" t="s">
        <v>1503</v>
      </c>
      <c r="XEJ370" t="s">
        <v>1503</v>
      </c>
      <c r="XEK370">
        <v>5</v>
      </c>
      <c r="XEL370">
        <v>0</v>
      </c>
      <c r="XEM370">
        <v>1</v>
      </c>
      <c r="XEN370" s="215">
        <v>44124.646909722222</v>
      </c>
      <c r="XEO370" t="s">
        <v>795</v>
      </c>
      <c r="XEP370" t="s">
        <v>795</v>
      </c>
      <c r="XEQ370" t="s">
        <v>304</v>
      </c>
      <c r="XER370" t="s">
        <v>304</v>
      </c>
    </row>
    <row r="371" spans="16362:16372" hidden="1">
      <c r="XEH371" s="256">
        <v>1481</v>
      </c>
      <c r="XEI371" t="s">
        <v>1504</v>
      </c>
      <c r="XEJ371" t="s">
        <v>1504</v>
      </c>
      <c r="XEK371">
        <v>5</v>
      </c>
      <c r="XEL371">
        <v>0</v>
      </c>
      <c r="XEM371">
        <v>1</v>
      </c>
      <c r="XEN371" s="215">
        <v>44124.723252314812</v>
      </c>
      <c r="XEO371" t="s">
        <v>795</v>
      </c>
      <c r="XEP371" t="s">
        <v>795</v>
      </c>
      <c r="XEQ371" t="s">
        <v>304</v>
      </c>
      <c r="XER371" t="s">
        <v>304</v>
      </c>
    </row>
    <row r="372" spans="16362:16372" hidden="1">
      <c r="XEH372" s="256">
        <v>1482</v>
      </c>
      <c r="XEI372" t="s">
        <v>1505</v>
      </c>
      <c r="XEJ372" t="s">
        <v>1505</v>
      </c>
      <c r="XEK372">
        <v>5</v>
      </c>
      <c r="XEL372">
        <v>0</v>
      </c>
      <c r="XEM372">
        <v>1</v>
      </c>
      <c r="XEN372" s="215">
        <v>44127.447141203702</v>
      </c>
      <c r="XEO372" t="s">
        <v>795</v>
      </c>
      <c r="XEP372" t="s">
        <v>795</v>
      </c>
      <c r="XEQ372" t="s">
        <v>304</v>
      </c>
      <c r="XER372" t="s">
        <v>304</v>
      </c>
    </row>
    <row r="373" spans="16362:16372" hidden="1">
      <c r="XEH373" s="256">
        <v>1483</v>
      </c>
      <c r="XEI373" t="s">
        <v>1506</v>
      </c>
      <c r="XEJ373" t="s">
        <v>1506</v>
      </c>
      <c r="XEK373">
        <v>5</v>
      </c>
      <c r="XEL373">
        <v>0</v>
      </c>
      <c r="XEM373">
        <v>1</v>
      </c>
      <c r="XEN373" s="215">
        <v>44130.565833333334</v>
      </c>
      <c r="XEO373" t="s">
        <v>795</v>
      </c>
      <c r="XEP373" t="s">
        <v>795</v>
      </c>
      <c r="XEQ373" t="s">
        <v>304</v>
      </c>
      <c r="XER373" t="s">
        <v>304</v>
      </c>
    </row>
    <row r="374" spans="16362:16372" hidden="1">
      <c r="XEH374" s="256">
        <v>1484</v>
      </c>
      <c r="XEI374" t="s">
        <v>1507</v>
      </c>
      <c r="XEJ374" t="s">
        <v>1507</v>
      </c>
      <c r="XEK374">
        <v>5</v>
      </c>
      <c r="XEL374">
        <v>0</v>
      </c>
      <c r="XEM374">
        <v>1</v>
      </c>
      <c r="XEN374" s="215">
        <v>44130.707083333335</v>
      </c>
      <c r="XEO374" t="s">
        <v>795</v>
      </c>
      <c r="XEP374" t="s">
        <v>795</v>
      </c>
      <c r="XEQ374" t="s">
        <v>304</v>
      </c>
      <c r="XER374" t="s">
        <v>304</v>
      </c>
    </row>
    <row r="375" spans="16362:16372" hidden="1">
      <c r="XEH375" s="256">
        <v>1485</v>
      </c>
      <c r="XEI375" t="s">
        <v>1508</v>
      </c>
      <c r="XEJ375" t="s">
        <v>1508</v>
      </c>
      <c r="XEK375">
        <v>5</v>
      </c>
      <c r="XEL375">
        <v>0</v>
      </c>
      <c r="XEM375">
        <v>1</v>
      </c>
      <c r="XEN375" s="215">
        <v>44132.459780092591</v>
      </c>
      <c r="XEO375" t="s">
        <v>795</v>
      </c>
      <c r="XEP375" t="s">
        <v>795</v>
      </c>
      <c r="XEQ375" t="s">
        <v>304</v>
      </c>
      <c r="XER375" t="s">
        <v>304</v>
      </c>
    </row>
    <row r="376" spans="16362:16372" hidden="1">
      <c r="XEH376" s="256">
        <v>1486</v>
      </c>
      <c r="XEI376" t="s">
        <v>1509</v>
      </c>
      <c r="XEJ376" t="s">
        <v>1509</v>
      </c>
      <c r="XEK376">
        <v>5</v>
      </c>
      <c r="XEL376">
        <v>0</v>
      </c>
      <c r="XEM376">
        <v>1</v>
      </c>
      <c r="XEN376" s="215">
        <v>44133.536400462966</v>
      </c>
      <c r="XEO376" t="s">
        <v>795</v>
      </c>
      <c r="XEP376" t="s">
        <v>795</v>
      </c>
      <c r="XEQ376" t="s">
        <v>304</v>
      </c>
      <c r="XER376" t="s">
        <v>304</v>
      </c>
    </row>
    <row r="377" spans="16362:16372" hidden="1">
      <c r="XEH377" s="256">
        <v>1487</v>
      </c>
      <c r="XEI377" t="s">
        <v>1510</v>
      </c>
      <c r="XEJ377" t="s">
        <v>1510</v>
      </c>
      <c r="XEK377">
        <v>5</v>
      </c>
      <c r="XEL377">
        <v>0</v>
      </c>
      <c r="XEM377">
        <v>1</v>
      </c>
      <c r="XEN377" s="215">
        <v>44133.654444444444</v>
      </c>
      <c r="XEO377" t="s">
        <v>795</v>
      </c>
      <c r="XEP377" t="s">
        <v>795</v>
      </c>
      <c r="XEQ377" t="s">
        <v>304</v>
      </c>
      <c r="XER377" t="s">
        <v>304</v>
      </c>
    </row>
    <row r="378" spans="16362:16372" hidden="1">
      <c r="XEH378" s="256">
        <v>1488</v>
      </c>
      <c r="XEI378" t="s">
        <v>1511</v>
      </c>
      <c r="XEJ378" t="s">
        <v>1511</v>
      </c>
      <c r="XEK378">
        <v>5</v>
      </c>
      <c r="XEL378">
        <v>0</v>
      </c>
      <c r="XEM378">
        <v>1</v>
      </c>
      <c r="XEN378" s="215">
        <v>44134.467499999999</v>
      </c>
      <c r="XEO378" t="s">
        <v>795</v>
      </c>
      <c r="XEP378" t="s">
        <v>795</v>
      </c>
      <c r="XEQ378" t="s">
        <v>304</v>
      </c>
      <c r="XER378" t="s">
        <v>304</v>
      </c>
    </row>
    <row r="379" spans="16362:16372" hidden="1">
      <c r="XEH379" s="256">
        <v>1489</v>
      </c>
      <c r="XEI379" t="s">
        <v>1512</v>
      </c>
      <c r="XEJ379" t="s">
        <v>1512</v>
      </c>
      <c r="XEK379">
        <v>5</v>
      </c>
      <c r="XEL379">
        <v>0</v>
      </c>
      <c r="XEM379">
        <v>1</v>
      </c>
      <c r="XEN379" s="215">
        <v>44134.468634259261</v>
      </c>
      <c r="XEO379" t="s">
        <v>795</v>
      </c>
      <c r="XEP379" t="s">
        <v>795</v>
      </c>
      <c r="XEQ379" t="s">
        <v>304</v>
      </c>
      <c r="XER379" t="s">
        <v>304</v>
      </c>
    </row>
    <row r="380" spans="16362:16372" hidden="1">
      <c r="XEH380" s="256">
        <v>1490</v>
      </c>
      <c r="XEI380" t="s">
        <v>1513</v>
      </c>
      <c r="XEJ380" t="s">
        <v>1513</v>
      </c>
      <c r="XEK380">
        <v>5</v>
      </c>
      <c r="XEL380">
        <v>0</v>
      </c>
      <c r="XEM380">
        <v>1</v>
      </c>
      <c r="XEN380" s="215">
        <v>44135.707418981481</v>
      </c>
      <c r="XEO380" t="s">
        <v>795</v>
      </c>
      <c r="XEP380" t="s">
        <v>795</v>
      </c>
      <c r="XEQ380" t="s">
        <v>304</v>
      </c>
      <c r="XER380" t="s">
        <v>304</v>
      </c>
    </row>
    <row r="381" spans="16362:16372" hidden="1">
      <c r="XEH381" s="256">
        <v>1491</v>
      </c>
      <c r="XEI381" t="s">
        <v>1514</v>
      </c>
      <c r="XEJ381" t="s">
        <v>1514</v>
      </c>
      <c r="XEK381">
        <v>5</v>
      </c>
      <c r="XEL381">
        <v>0</v>
      </c>
      <c r="XEM381">
        <v>1</v>
      </c>
      <c r="XEN381" s="215">
        <v>44137.605196759258</v>
      </c>
      <c r="XEO381" t="s">
        <v>795</v>
      </c>
      <c r="XEP381" t="s">
        <v>795</v>
      </c>
      <c r="XEQ381" t="s">
        <v>304</v>
      </c>
      <c r="XER381" t="s">
        <v>304</v>
      </c>
    </row>
    <row r="382" spans="16362:16372" hidden="1">
      <c r="XEH382" s="256">
        <v>1492</v>
      </c>
      <c r="XEI382" t="s">
        <v>1515</v>
      </c>
      <c r="XEJ382" t="s">
        <v>1515</v>
      </c>
      <c r="XEK382">
        <v>5</v>
      </c>
      <c r="XEL382">
        <v>0</v>
      </c>
      <c r="XEM382">
        <v>1</v>
      </c>
      <c r="XEN382" s="215">
        <v>44137.607615740744</v>
      </c>
      <c r="XEO382" t="s">
        <v>795</v>
      </c>
      <c r="XEP382" t="s">
        <v>795</v>
      </c>
      <c r="XEQ382" t="s">
        <v>304</v>
      </c>
      <c r="XER382" t="s">
        <v>304</v>
      </c>
    </row>
    <row r="383" spans="16362:16372" hidden="1">
      <c r="XEH383" s="256">
        <v>1493</v>
      </c>
      <c r="XEI383" t="s">
        <v>1516</v>
      </c>
      <c r="XEJ383" t="s">
        <v>1516</v>
      </c>
      <c r="XEK383">
        <v>5</v>
      </c>
      <c r="XEL383">
        <v>0</v>
      </c>
      <c r="XEM383">
        <v>1</v>
      </c>
      <c r="XEN383" s="215">
        <v>44137.614756944444</v>
      </c>
      <c r="XEO383" t="s">
        <v>795</v>
      </c>
      <c r="XEP383" t="s">
        <v>795</v>
      </c>
      <c r="XEQ383" t="s">
        <v>304</v>
      </c>
      <c r="XER383" t="s">
        <v>304</v>
      </c>
    </row>
    <row r="384" spans="16362:16372" hidden="1">
      <c r="XEH384" s="256">
        <v>1494</v>
      </c>
      <c r="XEI384" t="s">
        <v>1517</v>
      </c>
      <c r="XEJ384" t="s">
        <v>1517</v>
      </c>
      <c r="XEK384">
        <v>5</v>
      </c>
      <c r="XEL384">
        <v>0</v>
      </c>
      <c r="XEM384">
        <v>1</v>
      </c>
      <c r="XEN384" s="215">
        <v>44139.539467592593</v>
      </c>
      <c r="XEO384" t="s">
        <v>795</v>
      </c>
      <c r="XEP384" t="s">
        <v>795</v>
      </c>
      <c r="XEQ384" t="s">
        <v>304</v>
      </c>
      <c r="XER384" t="s">
        <v>304</v>
      </c>
    </row>
    <row r="385" spans="16362:16372" hidden="1">
      <c r="XEH385" s="256">
        <v>1495</v>
      </c>
      <c r="XEI385" t="s">
        <v>1198</v>
      </c>
      <c r="XEJ385" t="s">
        <v>1198</v>
      </c>
      <c r="XEK385">
        <v>15</v>
      </c>
      <c r="XEL385">
        <v>125</v>
      </c>
      <c r="XEM385">
        <v>1</v>
      </c>
      <c r="XEN385" s="215">
        <v>44140.480914351851</v>
      </c>
      <c r="XEO385" t="s">
        <v>795</v>
      </c>
      <c r="XEP385" t="s">
        <v>795</v>
      </c>
      <c r="XEQ385" t="s">
        <v>304</v>
      </c>
      <c r="XER385" t="s">
        <v>304</v>
      </c>
    </row>
    <row r="386" spans="16362:16372" hidden="1">
      <c r="XEH386" s="256">
        <v>1496</v>
      </c>
      <c r="XEI386" t="s">
        <v>1199</v>
      </c>
      <c r="XEJ386" t="s">
        <v>1199</v>
      </c>
      <c r="XEK386">
        <v>15</v>
      </c>
      <c r="XEL386">
        <v>144</v>
      </c>
      <c r="XEM386">
        <v>1</v>
      </c>
      <c r="XEN386" s="215">
        <v>44140.680231481485</v>
      </c>
      <c r="XEO386" t="s">
        <v>795</v>
      </c>
      <c r="XEP386" t="s">
        <v>795</v>
      </c>
      <c r="XEQ386" t="s">
        <v>304</v>
      </c>
      <c r="XER386" t="s">
        <v>304</v>
      </c>
    </row>
    <row r="387" spans="16362:16372" hidden="1">
      <c r="XEH387" s="256">
        <v>1497</v>
      </c>
      <c r="XEI387" t="s">
        <v>1200</v>
      </c>
      <c r="XEJ387" t="s">
        <v>1200</v>
      </c>
      <c r="XEK387">
        <v>15</v>
      </c>
      <c r="XEL387">
        <v>250</v>
      </c>
      <c r="XEM387">
        <v>1</v>
      </c>
      <c r="XEN387" s="215">
        <v>44141.6409375</v>
      </c>
      <c r="XEO387" t="s">
        <v>795</v>
      </c>
      <c r="XEP387" t="s">
        <v>795</v>
      </c>
      <c r="XEQ387" t="s">
        <v>304</v>
      </c>
      <c r="XER387" t="s">
        <v>304</v>
      </c>
    </row>
    <row r="388" spans="16362:16372" hidden="1">
      <c r="XEH388" s="256">
        <v>1498</v>
      </c>
      <c r="XEI388" t="s">
        <v>1518</v>
      </c>
      <c r="XEJ388" t="s">
        <v>1518</v>
      </c>
      <c r="XEK388">
        <v>5</v>
      </c>
      <c r="XEL388">
        <v>0</v>
      </c>
      <c r="XEM388">
        <v>1</v>
      </c>
      <c r="XEN388" s="215">
        <v>44144.559687499997</v>
      </c>
      <c r="XEO388" t="s">
        <v>795</v>
      </c>
      <c r="XEP388" t="s">
        <v>795</v>
      </c>
      <c r="XEQ388" t="s">
        <v>304</v>
      </c>
      <c r="XER388" t="s">
        <v>304</v>
      </c>
    </row>
    <row r="389" spans="16362:16372" hidden="1">
      <c r="XEH389" s="256">
        <v>1499</v>
      </c>
      <c r="XEI389" t="s">
        <v>1519</v>
      </c>
      <c r="XEJ389" t="s">
        <v>1519</v>
      </c>
      <c r="XEK389">
        <v>5</v>
      </c>
      <c r="XEL389">
        <v>0</v>
      </c>
      <c r="XEM389">
        <v>1</v>
      </c>
      <c r="XEN389" s="215">
        <v>44144.607372685183</v>
      </c>
      <c r="XEO389" t="s">
        <v>795</v>
      </c>
      <c r="XEP389" t="s">
        <v>795</v>
      </c>
      <c r="XEQ389" t="s">
        <v>304</v>
      </c>
      <c r="XER389" t="s">
        <v>304</v>
      </c>
    </row>
    <row r="390" spans="16362:16372" hidden="1">
      <c r="XEH390" s="256">
        <v>1500</v>
      </c>
      <c r="XEI390" t="s">
        <v>1520</v>
      </c>
      <c r="XEJ390" t="s">
        <v>1520</v>
      </c>
      <c r="XEK390">
        <v>11</v>
      </c>
      <c r="XEL390">
        <v>0</v>
      </c>
      <c r="XEM390">
        <v>1</v>
      </c>
      <c r="XEN390" s="215">
        <v>44147.541527777779</v>
      </c>
      <c r="XEO390" t="s">
        <v>795</v>
      </c>
      <c r="XEP390" t="s">
        <v>795</v>
      </c>
      <c r="XEQ390" t="s">
        <v>304</v>
      </c>
      <c r="XER390" t="s">
        <v>304</v>
      </c>
    </row>
    <row r="391" spans="16362:16372" hidden="1">
      <c r="XEH391" s="256">
        <v>1501</v>
      </c>
      <c r="XEI391" t="s">
        <v>1521</v>
      </c>
      <c r="XEJ391" t="s">
        <v>1521</v>
      </c>
      <c r="XEK391">
        <v>11</v>
      </c>
      <c r="XEL391">
        <v>0</v>
      </c>
      <c r="XEM391">
        <v>1</v>
      </c>
      <c r="XEN391" s="215">
        <v>44147.640335648146</v>
      </c>
      <c r="XEO391" t="s">
        <v>795</v>
      </c>
      <c r="XEP391" t="s">
        <v>795</v>
      </c>
      <c r="XEQ391" t="s">
        <v>304</v>
      </c>
      <c r="XER391" t="s">
        <v>304</v>
      </c>
    </row>
    <row r="392" spans="16362:16372" hidden="1">
      <c r="XEH392" s="256" t="s">
        <v>1522</v>
      </c>
      <c r="XEI392" t="s">
        <v>411</v>
      </c>
      <c r="XEJ392" t="s">
        <v>411</v>
      </c>
      <c r="XEK392">
        <v>12</v>
      </c>
      <c r="XEL392">
        <v>0</v>
      </c>
      <c r="XEM392">
        <v>1</v>
      </c>
      <c r="XEN392" s="215">
        <v>44091</v>
      </c>
      <c r="XEO392" t="s">
        <v>795</v>
      </c>
      <c r="XEP392" t="s">
        <v>795</v>
      </c>
      <c r="XEQ392" t="s">
        <v>304</v>
      </c>
      <c r="XER392" t="s">
        <v>304</v>
      </c>
    </row>
    <row r="393" spans="16362:16372" hidden="1">
      <c r="XEH393" s="256" t="s">
        <v>1523</v>
      </c>
      <c r="XEI393" t="s">
        <v>409</v>
      </c>
      <c r="XEJ393" t="s">
        <v>411</v>
      </c>
      <c r="XEK393">
        <v>12</v>
      </c>
      <c r="XEL393">
        <v>0</v>
      </c>
      <c r="XEM393">
        <v>1</v>
      </c>
      <c r="XEN393" s="215">
        <v>44091</v>
      </c>
      <c r="XEO393" t="s">
        <v>795</v>
      </c>
      <c r="XEP393" t="s">
        <v>795</v>
      </c>
      <c r="XEQ393" t="s">
        <v>304</v>
      </c>
      <c r="XER393" t="s">
        <v>304</v>
      </c>
    </row>
    <row r="394" spans="16362:16372" hidden="1">
      <c r="XEH394" s="256" t="s">
        <v>1524</v>
      </c>
      <c r="XEI394" t="s">
        <v>408</v>
      </c>
      <c r="XEJ394" t="s">
        <v>411</v>
      </c>
      <c r="XEK394">
        <v>12</v>
      </c>
      <c r="XEL394">
        <v>0</v>
      </c>
      <c r="XEM394">
        <v>1</v>
      </c>
      <c r="XEN394" s="215">
        <v>44091</v>
      </c>
      <c r="XEO394" t="s">
        <v>795</v>
      </c>
      <c r="XEP394" t="s">
        <v>795</v>
      </c>
      <c r="XEQ394" t="s">
        <v>304</v>
      </c>
      <c r="XER394" t="s">
        <v>304</v>
      </c>
    </row>
    <row r="395" spans="16362:16372" ht="14.25" customHeight="1">
      <c r="XEH395" s="256">
        <v>1502</v>
      </c>
      <c r="XEI395" t="s">
        <v>1525</v>
      </c>
      <c r="XEJ395" t="s">
        <v>1525</v>
      </c>
      <c r="XEK395">
        <v>1</v>
      </c>
      <c r="XEL395">
        <v>0</v>
      </c>
      <c r="XEM395">
        <v>1</v>
      </c>
      <c r="XEN395" s="215">
        <v>44186.510069444441</v>
      </c>
      <c r="XEO395">
        <v>1</v>
      </c>
      <c r="XEP395" s="215">
        <v>44186.510462962964</v>
      </c>
      <c r="XEQ395" t="s">
        <v>441</v>
      </c>
      <c r="XER395" t="s">
        <v>304</v>
      </c>
    </row>
  </sheetData>
  <autoFilter ref="XEH1:XER395" xr:uid="{8E14CF09-E8E1-4B18-B8EE-50C75C5F0429}">
    <filterColumn colId="3">
      <filters>
        <filter val="10"/>
      </filters>
    </filterColumn>
  </autoFilter>
  <mergeCells count="1">
    <mergeCell ref="C203:C20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7F95-2A60-45A3-AC75-2EC275EE73AB}">
  <sheetPr codeName="Sheet27"/>
  <dimension ref="A1:L34"/>
  <sheetViews>
    <sheetView topLeftCell="H1" zoomScale="70" zoomScaleNormal="70" workbookViewId="0">
      <selection activeCell="H16" sqref="H16:I16"/>
    </sheetView>
  </sheetViews>
  <sheetFormatPr defaultRowHeight="15"/>
  <cols>
    <col min="1" max="1" width="7" bestFit="1" customWidth="1"/>
    <col min="2" max="2" width="3" bestFit="1" customWidth="1"/>
    <col min="3" max="3" width="27.7109375" bestFit="1" customWidth="1"/>
    <col min="4" max="4" width="12.140625" bestFit="1" customWidth="1"/>
    <col min="5" max="5" width="6.5703125" bestFit="1" customWidth="1"/>
    <col min="6" max="6" width="36" bestFit="1" customWidth="1"/>
    <col min="7" max="7" width="31.5703125" bestFit="1" customWidth="1"/>
    <col min="8" max="8" width="48" bestFit="1" customWidth="1"/>
    <col min="9" max="9" width="54.85546875" bestFit="1" customWidth="1"/>
    <col min="10" max="10" width="50.5703125" bestFit="1" customWidth="1"/>
    <col min="11" max="11" width="51.42578125" bestFit="1" customWidth="1"/>
    <col min="12" max="12" width="31.28515625" bestFit="1" customWidth="1"/>
  </cols>
  <sheetData>
    <row r="1" spans="1:12">
      <c r="A1" s="306" t="s">
        <v>135</v>
      </c>
      <c r="B1" s="306" t="s">
        <v>57</v>
      </c>
      <c r="C1" s="306" t="s">
        <v>64</v>
      </c>
      <c r="D1" s="306" t="s">
        <v>1692</v>
      </c>
      <c r="E1" s="306" t="s">
        <v>797</v>
      </c>
      <c r="F1" s="306" t="s">
        <v>832</v>
      </c>
      <c r="G1" s="306" t="s">
        <v>833</v>
      </c>
      <c r="H1" s="306" t="s">
        <v>834</v>
      </c>
      <c r="I1" s="306" t="s">
        <v>835</v>
      </c>
      <c r="J1" s="306" t="s">
        <v>836</v>
      </c>
      <c r="K1" s="306" t="s">
        <v>837</v>
      </c>
      <c r="L1" s="241"/>
    </row>
    <row r="2" spans="1:12">
      <c r="A2" s="306" t="s">
        <v>135</v>
      </c>
      <c r="B2" s="306" t="s">
        <v>67</v>
      </c>
      <c r="C2" s="306" t="s">
        <v>104</v>
      </c>
      <c r="D2" s="306" t="s">
        <v>799</v>
      </c>
      <c r="E2" s="306" t="s">
        <v>797</v>
      </c>
      <c r="F2" s="306" t="s">
        <v>832</v>
      </c>
      <c r="G2" s="306" t="s">
        <v>833</v>
      </c>
      <c r="H2" s="306" t="s">
        <v>834</v>
      </c>
      <c r="I2" s="306" t="s">
        <v>835</v>
      </c>
      <c r="J2" s="306" t="s">
        <v>836</v>
      </c>
      <c r="K2" s="306" t="s">
        <v>837</v>
      </c>
      <c r="L2" s="241"/>
    </row>
    <row r="3" spans="1:12">
      <c r="A3" s="306" t="s">
        <v>135</v>
      </c>
      <c r="B3" s="306" t="s">
        <v>68</v>
      </c>
      <c r="C3" s="306" t="s">
        <v>105</v>
      </c>
      <c r="D3" s="306" t="s">
        <v>807</v>
      </c>
      <c r="E3" s="306" t="s">
        <v>797</v>
      </c>
      <c r="F3" s="306" t="s">
        <v>800</v>
      </c>
      <c r="G3" s="306" t="s">
        <v>801</v>
      </c>
      <c r="H3" s="306" t="s">
        <v>802</v>
      </c>
      <c r="I3" s="306" t="s">
        <v>803</v>
      </c>
      <c r="J3" s="306" t="s">
        <v>804</v>
      </c>
      <c r="K3" s="306" t="s">
        <v>805</v>
      </c>
      <c r="L3" s="241" t="s">
        <v>806</v>
      </c>
    </row>
    <row r="4" spans="1:12">
      <c r="A4" s="306" t="s">
        <v>135</v>
      </c>
      <c r="B4" s="306" t="s">
        <v>69</v>
      </c>
      <c r="C4" s="306" t="s">
        <v>65</v>
      </c>
      <c r="D4" s="306" t="s">
        <v>1693</v>
      </c>
      <c r="E4" s="306" t="s">
        <v>797</v>
      </c>
      <c r="F4" s="306" t="s">
        <v>800</v>
      </c>
      <c r="G4" s="306" t="s">
        <v>801</v>
      </c>
      <c r="H4" s="306" t="s">
        <v>802</v>
      </c>
      <c r="I4" s="306" t="s">
        <v>803</v>
      </c>
      <c r="J4" s="306" t="s">
        <v>804</v>
      </c>
      <c r="K4" s="306" t="s">
        <v>805</v>
      </c>
      <c r="L4" s="241" t="s">
        <v>806</v>
      </c>
    </row>
    <row r="5" spans="1:12">
      <c r="A5" s="306" t="s">
        <v>135</v>
      </c>
      <c r="B5" s="306" t="s">
        <v>70</v>
      </c>
      <c r="C5" s="306" t="s">
        <v>106</v>
      </c>
      <c r="D5" s="306" t="s">
        <v>798</v>
      </c>
      <c r="E5" s="306" t="s">
        <v>797</v>
      </c>
      <c r="F5" s="306" t="s">
        <v>832</v>
      </c>
      <c r="G5" s="306"/>
      <c r="H5" s="306"/>
      <c r="I5" s="306"/>
      <c r="J5" s="306"/>
      <c r="K5" s="306"/>
      <c r="L5" s="241"/>
    </row>
    <row r="6" spans="1:12">
      <c r="A6" s="306" t="s">
        <v>135</v>
      </c>
      <c r="B6" s="306" t="s">
        <v>71</v>
      </c>
      <c r="C6" s="306" t="s">
        <v>107</v>
      </c>
      <c r="D6" s="306" t="s">
        <v>828</v>
      </c>
      <c r="E6" s="306" t="s">
        <v>797</v>
      </c>
      <c r="F6" s="306" t="s">
        <v>832</v>
      </c>
      <c r="G6" s="306"/>
      <c r="H6" s="306"/>
      <c r="I6" s="306"/>
      <c r="J6" s="306"/>
      <c r="K6" s="306"/>
      <c r="L6" s="241"/>
    </row>
    <row r="7" spans="1:12">
      <c r="A7" s="306" t="s">
        <v>135</v>
      </c>
      <c r="B7" s="306" t="s">
        <v>82</v>
      </c>
      <c r="C7" s="306" t="s">
        <v>108</v>
      </c>
      <c r="D7" s="306" t="s">
        <v>829</v>
      </c>
      <c r="E7" s="306" t="s">
        <v>797</v>
      </c>
      <c r="F7" s="306" t="s">
        <v>800</v>
      </c>
      <c r="G7" s="306" t="s">
        <v>801</v>
      </c>
      <c r="H7" s="306" t="s">
        <v>802</v>
      </c>
      <c r="I7" s="306" t="s">
        <v>803</v>
      </c>
      <c r="J7" s="306" t="s">
        <v>804</v>
      </c>
      <c r="K7" s="306" t="s">
        <v>805</v>
      </c>
      <c r="L7" s="241" t="s">
        <v>806</v>
      </c>
    </row>
    <row r="8" spans="1:12">
      <c r="A8" s="306" t="s">
        <v>135</v>
      </c>
      <c r="B8" s="306" t="s">
        <v>83</v>
      </c>
      <c r="C8" s="306" t="s">
        <v>109</v>
      </c>
      <c r="D8" s="306" t="s">
        <v>808</v>
      </c>
      <c r="E8" s="306" t="s">
        <v>797</v>
      </c>
      <c r="F8" s="306" t="s">
        <v>800</v>
      </c>
      <c r="G8" s="306" t="s">
        <v>801</v>
      </c>
      <c r="H8" s="306" t="s">
        <v>802</v>
      </c>
      <c r="I8" s="306" t="s">
        <v>803</v>
      </c>
      <c r="J8" s="306" t="s">
        <v>804</v>
      </c>
      <c r="K8" s="306" t="s">
        <v>805</v>
      </c>
      <c r="L8" s="241" t="s">
        <v>806</v>
      </c>
    </row>
    <row r="9" spans="1:12">
      <c r="A9" s="306" t="s">
        <v>135</v>
      </c>
      <c r="B9" s="306" t="s">
        <v>88</v>
      </c>
      <c r="C9" s="306" t="s">
        <v>1694</v>
      </c>
      <c r="D9" s="306" t="s">
        <v>809</v>
      </c>
      <c r="E9" s="306" t="s">
        <v>797</v>
      </c>
      <c r="F9" s="306" t="s">
        <v>800</v>
      </c>
      <c r="G9" s="306" t="s">
        <v>801</v>
      </c>
      <c r="H9" s="306" t="s">
        <v>802</v>
      </c>
      <c r="I9" s="306" t="s">
        <v>803</v>
      </c>
      <c r="J9" s="306" t="s">
        <v>804</v>
      </c>
      <c r="K9" s="306" t="s">
        <v>805</v>
      </c>
      <c r="L9" s="241" t="s">
        <v>806</v>
      </c>
    </row>
    <row r="10" spans="1:12">
      <c r="A10" s="306" t="s">
        <v>135</v>
      </c>
      <c r="B10" s="306" t="s">
        <v>89</v>
      </c>
      <c r="C10" s="306" t="s">
        <v>1695</v>
      </c>
      <c r="D10" s="306" t="s">
        <v>808</v>
      </c>
      <c r="E10" s="306" t="s">
        <v>797</v>
      </c>
      <c r="F10" s="306" t="s">
        <v>800</v>
      </c>
      <c r="G10" s="306" t="s">
        <v>801</v>
      </c>
      <c r="H10" s="306" t="s">
        <v>802</v>
      </c>
      <c r="I10" s="306" t="s">
        <v>803</v>
      </c>
      <c r="J10" s="306" t="s">
        <v>804</v>
      </c>
      <c r="K10" s="306" t="s">
        <v>805</v>
      </c>
      <c r="L10" s="241" t="s">
        <v>806</v>
      </c>
    </row>
    <row r="11" spans="1:12">
      <c r="A11" s="306" t="s">
        <v>135</v>
      </c>
      <c r="B11" s="306" t="s">
        <v>103</v>
      </c>
      <c r="C11" s="306" t="s">
        <v>463</v>
      </c>
      <c r="D11" s="306" t="s">
        <v>810</v>
      </c>
      <c r="E11" s="306" t="s">
        <v>797</v>
      </c>
      <c r="F11" s="306" t="s">
        <v>800</v>
      </c>
      <c r="G11" s="306" t="s">
        <v>801</v>
      </c>
      <c r="H11" s="306" t="s">
        <v>802</v>
      </c>
      <c r="I11" s="306" t="s">
        <v>803</v>
      </c>
      <c r="J11" s="306" t="s">
        <v>804</v>
      </c>
      <c r="K11" s="306" t="s">
        <v>805</v>
      </c>
      <c r="L11" s="241" t="s">
        <v>806</v>
      </c>
    </row>
    <row r="12" spans="1:12">
      <c r="A12" s="306" t="s">
        <v>135</v>
      </c>
      <c r="B12" s="306" t="s">
        <v>465</v>
      </c>
      <c r="C12" s="306" t="s">
        <v>464</v>
      </c>
      <c r="D12" s="306" t="s">
        <v>1696</v>
      </c>
      <c r="E12" s="306" t="s">
        <v>797</v>
      </c>
      <c r="F12" s="306" t="s">
        <v>800</v>
      </c>
      <c r="G12" s="306" t="s">
        <v>801</v>
      </c>
      <c r="H12" s="306" t="s">
        <v>1697</v>
      </c>
      <c r="I12" s="306" t="s">
        <v>803</v>
      </c>
      <c r="J12" s="306" t="s">
        <v>804</v>
      </c>
      <c r="K12" s="306" t="s">
        <v>805</v>
      </c>
      <c r="L12" s="241" t="s">
        <v>806</v>
      </c>
    </row>
    <row r="13" spans="1:12">
      <c r="A13" s="306" t="s">
        <v>135</v>
      </c>
      <c r="B13" s="306" t="s">
        <v>469</v>
      </c>
      <c r="C13" s="306" t="s">
        <v>466</v>
      </c>
      <c r="D13" s="306" t="s">
        <v>808</v>
      </c>
      <c r="E13" s="306" t="s">
        <v>797</v>
      </c>
      <c r="F13" s="306" t="s">
        <v>800</v>
      </c>
      <c r="G13" s="306" t="s">
        <v>801</v>
      </c>
      <c r="H13" s="306" t="s">
        <v>802</v>
      </c>
      <c r="I13" s="306" t="s">
        <v>803</v>
      </c>
      <c r="J13" s="306" t="s">
        <v>804</v>
      </c>
      <c r="K13" s="306" t="s">
        <v>805</v>
      </c>
      <c r="L13" s="241" t="s">
        <v>806</v>
      </c>
    </row>
    <row r="14" spans="1:12">
      <c r="A14" s="306" t="s">
        <v>135</v>
      </c>
      <c r="B14" s="306" t="s">
        <v>470</v>
      </c>
      <c r="C14" s="306" t="s">
        <v>468</v>
      </c>
      <c r="D14" s="306" t="s">
        <v>808</v>
      </c>
      <c r="E14" s="306" t="s">
        <v>797</v>
      </c>
      <c r="F14" s="306" t="s">
        <v>800</v>
      </c>
      <c r="G14" s="306" t="s">
        <v>801</v>
      </c>
      <c r="H14" s="306" t="s">
        <v>802</v>
      </c>
      <c r="I14" s="306" t="s">
        <v>803</v>
      </c>
      <c r="J14" s="306" t="s">
        <v>804</v>
      </c>
      <c r="K14" s="306" t="s">
        <v>805</v>
      </c>
      <c r="L14" s="241" t="s">
        <v>806</v>
      </c>
    </row>
    <row r="15" spans="1:12">
      <c r="A15" s="306" t="s">
        <v>135</v>
      </c>
      <c r="B15" s="306" t="s">
        <v>471</v>
      </c>
      <c r="C15" s="306" t="s">
        <v>467</v>
      </c>
      <c r="D15" s="306" t="s">
        <v>808</v>
      </c>
      <c r="E15" s="306" t="s">
        <v>797</v>
      </c>
      <c r="F15" s="306" t="s">
        <v>800</v>
      </c>
      <c r="G15" s="306" t="s">
        <v>801</v>
      </c>
      <c r="H15" s="306" t="s">
        <v>802</v>
      </c>
      <c r="I15" s="306" t="s">
        <v>803</v>
      </c>
      <c r="J15" s="306" t="s">
        <v>804</v>
      </c>
      <c r="K15" s="306" t="s">
        <v>805</v>
      </c>
      <c r="L15" s="241" t="s">
        <v>806</v>
      </c>
    </row>
    <row r="16" spans="1:12">
      <c r="A16" s="306" t="s">
        <v>135</v>
      </c>
      <c r="B16" s="306" t="s">
        <v>309</v>
      </c>
      <c r="C16" s="306" t="s">
        <v>472</v>
      </c>
      <c r="D16" s="306" t="s">
        <v>808</v>
      </c>
      <c r="E16" s="306" t="s">
        <v>797</v>
      </c>
      <c r="F16" s="306" t="s">
        <v>800</v>
      </c>
      <c r="G16" s="306" t="s">
        <v>801</v>
      </c>
      <c r="H16" s="306" t="s">
        <v>802</v>
      </c>
      <c r="I16" s="306" t="s">
        <v>803</v>
      </c>
      <c r="J16" s="306" t="s">
        <v>804</v>
      </c>
      <c r="K16" s="306" t="s">
        <v>805</v>
      </c>
      <c r="L16" s="241" t="s">
        <v>806</v>
      </c>
    </row>
    <row r="17" spans="1:12">
      <c r="A17" s="306" t="s">
        <v>135</v>
      </c>
      <c r="B17" s="306" t="s">
        <v>319</v>
      </c>
      <c r="C17" s="306" t="s">
        <v>474</v>
      </c>
      <c r="D17" s="306" t="s">
        <v>811</v>
      </c>
      <c r="E17" s="306" t="s">
        <v>797</v>
      </c>
      <c r="F17" s="306" t="s">
        <v>832</v>
      </c>
      <c r="G17" s="306"/>
      <c r="H17" s="306"/>
      <c r="I17" s="306"/>
      <c r="J17" s="306"/>
      <c r="K17" s="306"/>
      <c r="L17" s="241"/>
    </row>
    <row r="18" spans="1:12">
      <c r="A18" s="306" t="s">
        <v>135</v>
      </c>
      <c r="B18" s="306" t="s">
        <v>473</v>
      </c>
      <c r="C18" s="306" t="s">
        <v>475</v>
      </c>
      <c r="D18" s="306" t="s">
        <v>812</v>
      </c>
      <c r="E18" s="306" t="s">
        <v>797</v>
      </c>
      <c r="F18" s="306" t="s">
        <v>800</v>
      </c>
      <c r="G18" s="306" t="s">
        <v>801</v>
      </c>
      <c r="H18" s="306" t="s">
        <v>802</v>
      </c>
      <c r="I18" s="306" t="s">
        <v>803</v>
      </c>
      <c r="J18" s="306" t="s">
        <v>804</v>
      </c>
      <c r="K18" s="306" t="s">
        <v>805</v>
      </c>
      <c r="L18" s="241" t="s">
        <v>806</v>
      </c>
    </row>
    <row r="19" spans="1:12">
      <c r="A19" s="306" t="s">
        <v>135</v>
      </c>
      <c r="B19" s="306" t="s">
        <v>337</v>
      </c>
      <c r="C19" s="306" t="s">
        <v>501</v>
      </c>
      <c r="D19" s="306" t="s">
        <v>813</v>
      </c>
      <c r="E19" s="306" t="s">
        <v>797</v>
      </c>
      <c r="F19" s="306" t="s">
        <v>800</v>
      </c>
      <c r="G19" s="306" t="s">
        <v>801</v>
      </c>
      <c r="H19" s="306" t="s">
        <v>802</v>
      </c>
      <c r="I19" s="306" t="s">
        <v>803</v>
      </c>
      <c r="J19" s="306" t="s">
        <v>804</v>
      </c>
      <c r="K19" s="306" t="s">
        <v>805</v>
      </c>
      <c r="L19" s="241" t="s">
        <v>806</v>
      </c>
    </row>
    <row r="20" spans="1:12">
      <c r="A20" s="306" t="s">
        <v>135</v>
      </c>
      <c r="B20" s="306" t="s">
        <v>357</v>
      </c>
      <c r="C20" s="306" t="s">
        <v>503</v>
      </c>
      <c r="D20" s="306" t="s">
        <v>796</v>
      </c>
      <c r="E20" s="306" t="s">
        <v>797</v>
      </c>
      <c r="F20" s="306"/>
      <c r="G20" s="306"/>
      <c r="H20" s="306"/>
      <c r="I20" s="306"/>
      <c r="J20" s="306"/>
      <c r="K20" s="306"/>
      <c r="L20" s="241"/>
    </row>
    <row r="21" spans="1:12">
      <c r="A21" s="306" t="s">
        <v>135</v>
      </c>
      <c r="B21" s="306" t="s">
        <v>394</v>
      </c>
      <c r="C21" s="306" t="s">
        <v>1581</v>
      </c>
      <c r="D21" s="306" t="s">
        <v>1698</v>
      </c>
      <c r="E21" s="306" t="s">
        <v>797</v>
      </c>
      <c r="F21" s="306" t="s">
        <v>800</v>
      </c>
      <c r="G21" s="306" t="s">
        <v>801</v>
      </c>
      <c r="H21" s="306" t="s">
        <v>1697</v>
      </c>
      <c r="I21" s="306" t="s">
        <v>803</v>
      </c>
      <c r="J21" s="306" t="s">
        <v>804</v>
      </c>
      <c r="K21" s="306" t="s">
        <v>805</v>
      </c>
      <c r="L21" s="241" t="s">
        <v>806</v>
      </c>
    </row>
    <row r="22" spans="1:12">
      <c r="A22" s="306" t="s">
        <v>135</v>
      </c>
      <c r="B22" s="306" t="s">
        <v>1689</v>
      </c>
      <c r="C22" s="306" t="s">
        <v>1699</v>
      </c>
      <c r="D22" s="306" t="s">
        <v>831</v>
      </c>
      <c r="E22" s="306" t="s">
        <v>797</v>
      </c>
      <c r="F22" s="306" t="s">
        <v>800</v>
      </c>
      <c r="G22" s="306" t="s">
        <v>801</v>
      </c>
      <c r="H22" s="306" t="s">
        <v>802</v>
      </c>
      <c r="I22" s="306" t="s">
        <v>803</v>
      </c>
      <c r="J22" s="306" t="s">
        <v>804</v>
      </c>
      <c r="K22" s="306" t="s">
        <v>805</v>
      </c>
      <c r="L22" s="241" t="s">
        <v>806</v>
      </c>
    </row>
    <row r="23" spans="1:12">
      <c r="A23" s="306" t="s">
        <v>135</v>
      </c>
      <c r="B23" s="306" t="s">
        <v>1690</v>
      </c>
      <c r="C23" s="306" t="s">
        <v>1691</v>
      </c>
      <c r="D23" s="306" t="s">
        <v>1696</v>
      </c>
      <c r="E23" s="306" t="s">
        <v>797</v>
      </c>
      <c r="F23" s="306" t="s">
        <v>800</v>
      </c>
      <c r="G23" s="306" t="s">
        <v>801</v>
      </c>
      <c r="H23" s="306" t="s">
        <v>1697</v>
      </c>
      <c r="I23" s="306" t="s">
        <v>803</v>
      </c>
      <c r="J23" s="306" t="s">
        <v>804</v>
      </c>
      <c r="K23" s="306" t="s">
        <v>805</v>
      </c>
      <c r="L23" s="241" t="s">
        <v>806</v>
      </c>
    </row>
    <row r="24" spans="1:12">
      <c r="A24" s="241" t="s">
        <v>135</v>
      </c>
      <c r="B24" s="241" t="s">
        <v>1700</v>
      </c>
      <c r="C24" s="241" t="s">
        <v>1701</v>
      </c>
      <c r="D24" s="241" t="s">
        <v>810</v>
      </c>
      <c r="E24" s="241" t="s">
        <v>797</v>
      </c>
      <c r="F24" s="241" t="s">
        <v>800</v>
      </c>
      <c r="G24" s="241" t="s">
        <v>801</v>
      </c>
      <c r="H24" s="241" t="s">
        <v>802</v>
      </c>
      <c r="I24" s="241" t="s">
        <v>803</v>
      </c>
      <c r="J24" s="241" t="s">
        <v>804</v>
      </c>
      <c r="K24" s="241" t="s">
        <v>805</v>
      </c>
      <c r="L24" s="241" t="s">
        <v>806</v>
      </c>
    </row>
    <row r="25" spans="1:12">
      <c r="A25" s="241" t="s">
        <v>135</v>
      </c>
      <c r="B25" s="241" t="s">
        <v>1702</v>
      </c>
      <c r="C25" s="241" t="s">
        <v>1708</v>
      </c>
      <c r="D25" s="241" t="s">
        <v>1712</v>
      </c>
      <c r="E25" s="241" t="s">
        <v>797</v>
      </c>
      <c r="F25" s="241"/>
      <c r="G25" s="241"/>
      <c r="H25" s="241"/>
      <c r="I25" s="241"/>
      <c r="J25" s="241"/>
      <c r="K25" s="241"/>
      <c r="L25" s="241"/>
    </row>
    <row r="26" spans="1:12">
      <c r="A26" s="241" t="s">
        <v>135</v>
      </c>
      <c r="B26" s="241" t="s">
        <v>1703</v>
      </c>
      <c r="C26" s="241" t="s">
        <v>533</v>
      </c>
      <c r="D26" s="241" t="s">
        <v>799</v>
      </c>
      <c r="E26" s="241" t="s">
        <v>797</v>
      </c>
      <c r="F26" s="241"/>
      <c r="G26" s="241"/>
      <c r="H26" s="241"/>
      <c r="I26" s="241"/>
      <c r="J26" s="241"/>
      <c r="K26" s="241"/>
      <c r="L26" s="241"/>
    </row>
    <row r="27" spans="1:12">
      <c r="A27" s="241" t="s">
        <v>135</v>
      </c>
      <c r="B27" s="241" t="s">
        <v>1704</v>
      </c>
      <c r="C27" s="241" t="s">
        <v>1709</v>
      </c>
      <c r="D27" s="241" t="s">
        <v>1713</v>
      </c>
      <c r="E27" s="241" t="s">
        <v>797</v>
      </c>
      <c r="F27" s="241"/>
      <c r="G27" s="241"/>
      <c r="H27" s="241"/>
      <c r="I27" s="241"/>
      <c r="J27" s="241"/>
      <c r="K27" s="241"/>
      <c r="L27" s="241"/>
    </row>
    <row r="28" spans="1:12">
      <c r="A28" s="241" t="s">
        <v>135</v>
      </c>
      <c r="B28" s="241" t="s">
        <v>1705</v>
      </c>
      <c r="C28" s="241" t="s">
        <v>1710</v>
      </c>
      <c r="D28" s="241" t="s">
        <v>1714</v>
      </c>
      <c r="E28" s="241" t="s">
        <v>797</v>
      </c>
      <c r="F28" s="241"/>
      <c r="G28" s="241"/>
      <c r="H28" s="241"/>
      <c r="I28" s="241"/>
      <c r="J28" s="241"/>
      <c r="K28" s="241"/>
      <c r="L28" s="241"/>
    </row>
    <row r="29" spans="1:12">
      <c r="A29" s="241" t="s">
        <v>135</v>
      </c>
      <c r="B29" s="241" t="s">
        <v>1706</v>
      </c>
      <c r="C29" s="241" t="s">
        <v>1701</v>
      </c>
      <c r="D29" s="241" t="s">
        <v>810</v>
      </c>
      <c r="E29" s="241" t="s">
        <v>797</v>
      </c>
      <c r="F29" s="241"/>
      <c r="G29" s="241"/>
      <c r="H29" s="241"/>
      <c r="I29" s="241"/>
      <c r="J29" s="241"/>
      <c r="K29" s="241"/>
      <c r="L29" s="241"/>
    </row>
    <row r="30" spans="1:12">
      <c r="A30" s="241" t="s">
        <v>135</v>
      </c>
      <c r="B30" s="241" t="s">
        <v>1707</v>
      </c>
      <c r="C30" s="241" t="s">
        <v>1711</v>
      </c>
      <c r="D30" s="241" t="s">
        <v>1715</v>
      </c>
      <c r="E30" s="241" t="s">
        <v>797</v>
      </c>
      <c r="F30" s="241"/>
      <c r="G30" s="241"/>
      <c r="H30" s="241"/>
      <c r="I30" s="241"/>
      <c r="J30" s="241"/>
      <c r="K30" s="241"/>
      <c r="L30" s="241"/>
    </row>
    <row r="31" spans="1:12">
      <c r="A31" s="241"/>
      <c r="B31" s="241"/>
      <c r="C31" s="241"/>
      <c r="D31" s="241"/>
      <c r="E31" s="241"/>
    </row>
    <row r="32" spans="1:12">
      <c r="I32">
        <v>99999</v>
      </c>
    </row>
    <row r="33" spans="9:9">
      <c r="I33">
        <v>99001</v>
      </c>
    </row>
    <row r="34" spans="9:9">
      <c r="I34">
        <f>I32-I33</f>
        <v>998</v>
      </c>
    </row>
  </sheetData>
  <phoneticPr fontId="2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B83-10D1-4C9C-B387-EC8F50C56D1E}">
  <dimension ref="A1:G82"/>
  <sheetViews>
    <sheetView topLeftCell="A2" workbookViewId="0">
      <selection activeCell="A2" sqref="A2"/>
    </sheetView>
  </sheetViews>
  <sheetFormatPr defaultRowHeight="15"/>
  <cols>
    <col min="1" max="1" width="7.85546875" bestFit="1" customWidth="1"/>
    <col min="2" max="2" width="13.85546875" bestFit="1" customWidth="1"/>
    <col min="3" max="3" width="5.5703125" bestFit="1" customWidth="1"/>
    <col min="4" max="4" width="27.5703125" bestFit="1" customWidth="1"/>
    <col min="5" max="5" width="7.5703125" bestFit="1" customWidth="1"/>
  </cols>
  <sheetData>
    <row r="1" spans="1:7">
      <c r="A1" s="241" t="s">
        <v>4189</v>
      </c>
      <c r="B1" s="241" t="s">
        <v>4190</v>
      </c>
      <c r="C1" s="241" t="s">
        <v>4191</v>
      </c>
      <c r="D1" s="241" t="s">
        <v>275</v>
      </c>
      <c r="E1" s="241" t="s">
        <v>201</v>
      </c>
    </row>
    <row r="2" spans="1:7">
      <c r="A2" s="241" t="s">
        <v>4244</v>
      </c>
      <c r="B2" s="241" t="s">
        <v>4244</v>
      </c>
      <c r="C2" s="241" t="s">
        <v>4245</v>
      </c>
      <c r="D2" s="241" t="s">
        <v>4192</v>
      </c>
      <c r="E2" s="241" t="s">
        <v>1</v>
      </c>
      <c r="G2" t="s">
        <v>4330</v>
      </c>
    </row>
    <row r="3" spans="1:7">
      <c r="A3" s="241" t="s">
        <v>4246</v>
      </c>
      <c r="B3" s="241" t="s">
        <v>4244</v>
      </c>
      <c r="C3" s="241" t="s">
        <v>4327</v>
      </c>
      <c r="D3" s="241" t="s">
        <v>1635</v>
      </c>
      <c r="E3" s="241" t="s">
        <v>4193</v>
      </c>
      <c r="G3">
        <f>LEN(G2)</f>
        <v>42</v>
      </c>
    </row>
    <row r="4" spans="1:7">
      <c r="A4" s="241" t="s">
        <v>4248</v>
      </c>
      <c r="B4" s="241" t="s">
        <v>4244</v>
      </c>
      <c r="C4" s="241" t="s">
        <v>4327</v>
      </c>
      <c r="D4" s="241" t="s">
        <v>1291</v>
      </c>
      <c r="E4" s="241" t="s">
        <v>4193</v>
      </c>
    </row>
    <row r="5" spans="1:7">
      <c r="A5" s="241" t="s">
        <v>4249</v>
      </c>
      <c r="B5" s="241" t="s">
        <v>4244</v>
      </c>
      <c r="C5" s="241" t="s">
        <v>4327</v>
      </c>
      <c r="D5" s="241" t="s">
        <v>126</v>
      </c>
      <c r="E5" s="241" t="s">
        <v>4193</v>
      </c>
    </row>
    <row r="6" spans="1:7">
      <c r="A6" s="241" t="s">
        <v>4250</v>
      </c>
      <c r="B6" s="241" t="s">
        <v>4244</v>
      </c>
      <c r="C6" s="241" t="s">
        <v>4328</v>
      </c>
      <c r="D6" s="241" t="s">
        <v>4194</v>
      </c>
      <c r="E6" s="241" t="s">
        <v>4193</v>
      </c>
    </row>
    <row r="7" spans="1:7">
      <c r="A7" s="241" t="s">
        <v>4251</v>
      </c>
      <c r="B7" s="241" t="s">
        <v>4244</v>
      </c>
      <c r="C7" s="241" t="s">
        <v>4328</v>
      </c>
      <c r="D7" s="241" t="s">
        <v>4195</v>
      </c>
      <c r="E7" s="241" t="s">
        <v>4193</v>
      </c>
    </row>
    <row r="8" spans="1:7">
      <c r="A8" s="241" t="s">
        <v>4252</v>
      </c>
      <c r="B8" s="241" t="s">
        <v>4244</v>
      </c>
      <c r="C8" s="241" t="s">
        <v>4328</v>
      </c>
      <c r="D8" s="241" t="s">
        <v>33</v>
      </c>
      <c r="E8" s="241" t="s">
        <v>4193</v>
      </c>
    </row>
    <row r="9" spans="1:7">
      <c r="A9" s="241" t="s">
        <v>4253</v>
      </c>
      <c r="B9" s="241" t="s">
        <v>4244</v>
      </c>
      <c r="C9" s="241" t="s">
        <v>4328</v>
      </c>
      <c r="D9" s="241" t="s">
        <v>4196</v>
      </c>
      <c r="E9" s="241" t="s">
        <v>4193</v>
      </c>
    </row>
    <row r="10" spans="1:7">
      <c r="A10" s="241" t="s">
        <v>4254</v>
      </c>
      <c r="B10" s="241" t="s">
        <v>4244</v>
      </c>
      <c r="C10" s="241" t="s">
        <v>4327</v>
      </c>
      <c r="D10" s="241" t="s">
        <v>123</v>
      </c>
      <c r="E10" s="241" t="s">
        <v>4193</v>
      </c>
    </row>
    <row r="11" spans="1:7">
      <c r="A11" s="241" t="s">
        <v>4255</v>
      </c>
      <c r="B11" s="241" t="s">
        <v>4244</v>
      </c>
      <c r="C11" s="241" t="s">
        <v>4328</v>
      </c>
      <c r="D11" s="241" t="s">
        <v>0</v>
      </c>
      <c r="E11" s="241" t="s">
        <v>4193</v>
      </c>
    </row>
    <row r="12" spans="1:7">
      <c r="A12" s="241" t="s">
        <v>4256</v>
      </c>
      <c r="B12" s="241" t="s">
        <v>4244</v>
      </c>
      <c r="C12" s="241" t="s">
        <v>4328</v>
      </c>
      <c r="D12" s="241" t="s">
        <v>348</v>
      </c>
      <c r="E12" s="241" t="s">
        <v>4193</v>
      </c>
    </row>
    <row r="13" spans="1:7">
      <c r="A13" s="241" t="s">
        <v>4257</v>
      </c>
      <c r="B13" s="241" t="s">
        <v>4244</v>
      </c>
      <c r="C13" s="241" t="s">
        <v>4327</v>
      </c>
      <c r="D13" s="241" t="s">
        <v>2790</v>
      </c>
      <c r="E13" s="241" t="s">
        <v>4193</v>
      </c>
    </row>
    <row r="14" spans="1:7">
      <c r="A14" s="241" t="s">
        <v>4258</v>
      </c>
      <c r="B14" s="241" t="s">
        <v>4244</v>
      </c>
      <c r="C14" s="241" t="s">
        <v>4327</v>
      </c>
      <c r="D14" s="241" t="s">
        <v>1811</v>
      </c>
      <c r="E14" s="241" t="s">
        <v>4193</v>
      </c>
    </row>
    <row r="15" spans="1:7">
      <c r="A15" s="241" t="s">
        <v>4259</v>
      </c>
      <c r="B15" s="241" t="s">
        <v>4244</v>
      </c>
      <c r="C15" s="241" t="s">
        <v>4327</v>
      </c>
      <c r="D15" s="241" t="s">
        <v>4197</v>
      </c>
      <c r="E15" s="241" t="s">
        <v>4193</v>
      </c>
    </row>
    <row r="16" spans="1:7">
      <c r="A16" s="241" t="s">
        <v>4260</v>
      </c>
      <c r="B16" s="241" t="s">
        <v>4244</v>
      </c>
      <c r="C16" s="241" t="s">
        <v>4327</v>
      </c>
      <c r="D16" s="241" t="s">
        <v>1800</v>
      </c>
      <c r="E16" s="241" t="s">
        <v>4193</v>
      </c>
    </row>
    <row r="17" spans="1:5">
      <c r="A17" s="241" t="s">
        <v>4261</v>
      </c>
      <c r="B17" s="241" t="s">
        <v>4244</v>
      </c>
      <c r="C17" s="241" t="s">
        <v>4327</v>
      </c>
      <c r="D17" s="241" t="s">
        <v>1802</v>
      </c>
      <c r="E17" s="241" t="s">
        <v>4193</v>
      </c>
    </row>
    <row r="18" spans="1:5">
      <c r="A18" s="241" t="s">
        <v>4262</v>
      </c>
      <c r="B18" s="241" t="s">
        <v>4244</v>
      </c>
      <c r="C18" s="241" t="s">
        <v>4327</v>
      </c>
      <c r="D18" s="241" t="s">
        <v>1801</v>
      </c>
      <c r="E18" s="241" t="s">
        <v>4193</v>
      </c>
    </row>
    <row r="19" spans="1:5">
      <c r="A19" s="241" t="s">
        <v>4263</v>
      </c>
      <c r="B19" s="241" t="s">
        <v>4244</v>
      </c>
      <c r="C19" s="241" t="s">
        <v>4327</v>
      </c>
      <c r="D19" s="241" t="s">
        <v>856</v>
      </c>
      <c r="E19" s="241" t="s">
        <v>4193</v>
      </c>
    </row>
    <row r="20" spans="1:5">
      <c r="A20" s="241" t="s">
        <v>4264</v>
      </c>
      <c r="B20" s="241" t="s">
        <v>4244</v>
      </c>
      <c r="C20" s="241" t="s">
        <v>4328</v>
      </c>
      <c r="D20" s="241" t="s">
        <v>606</v>
      </c>
      <c r="E20" s="241" t="s">
        <v>4193</v>
      </c>
    </row>
    <row r="21" spans="1:5">
      <c r="A21" s="241" t="s">
        <v>4265</v>
      </c>
      <c r="B21" s="241" t="s">
        <v>4244</v>
      </c>
      <c r="C21" s="241" t="s">
        <v>4328</v>
      </c>
      <c r="D21" s="241" t="s">
        <v>1150</v>
      </c>
      <c r="E21" s="241" t="s">
        <v>4193</v>
      </c>
    </row>
    <row r="22" spans="1:5">
      <c r="A22" s="241" t="s">
        <v>4266</v>
      </c>
      <c r="B22" s="241" t="s">
        <v>4244</v>
      </c>
      <c r="C22" s="241" t="s">
        <v>4327</v>
      </c>
      <c r="D22" s="241" t="s">
        <v>4198</v>
      </c>
      <c r="E22" s="241" t="s">
        <v>4193</v>
      </c>
    </row>
    <row r="23" spans="1:5">
      <c r="A23" s="241" t="s">
        <v>4267</v>
      </c>
      <c r="B23" s="241" t="s">
        <v>4244</v>
      </c>
      <c r="C23" s="241" t="s">
        <v>4327</v>
      </c>
      <c r="D23" s="241" t="s">
        <v>1538</v>
      </c>
      <c r="E23" s="241" t="s">
        <v>4193</v>
      </c>
    </row>
    <row r="24" spans="1:5">
      <c r="A24" s="241" t="s">
        <v>4268</v>
      </c>
      <c r="B24" s="241" t="s">
        <v>4244</v>
      </c>
      <c r="C24" s="241" t="s">
        <v>4327</v>
      </c>
      <c r="D24" s="241" t="s">
        <v>1202</v>
      </c>
      <c r="E24" s="241" t="s">
        <v>4193</v>
      </c>
    </row>
    <row r="25" spans="1:5">
      <c r="A25" s="241" t="s">
        <v>4269</v>
      </c>
      <c r="B25" s="241" t="s">
        <v>4244</v>
      </c>
      <c r="C25" s="241" t="s">
        <v>4327</v>
      </c>
      <c r="D25" s="241" t="s">
        <v>1659</v>
      </c>
      <c r="E25" s="241" t="s">
        <v>4193</v>
      </c>
    </row>
    <row r="26" spans="1:5">
      <c r="A26" s="241" t="s">
        <v>4270</v>
      </c>
      <c r="B26" s="241" t="s">
        <v>4244</v>
      </c>
      <c r="C26" s="241" t="s">
        <v>4327</v>
      </c>
      <c r="D26" s="241" t="s">
        <v>4199</v>
      </c>
      <c r="E26" s="241" t="s">
        <v>4193</v>
      </c>
    </row>
    <row r="27" spans="1:5">
      <c r="A27" s="241" t="s">
        <v>4271</v>
      </c>
      <c r="B27" s="241" t="s">
        <v>4244</v>
      </c>
      <c r="C27" s="241" t="s">
        <v>4327</v>
      </c>
      <c r="D27" s="241" t="s">
        <v>4200</v>
      </c>
      <c r="E27" s="241" t="s">
        <v>4193</v>
      </c>
    </row>
    <row r="28" spans="1:5">
      <c r="A28" s="241" t="s">
        <v>4272</v>
      </c>
      <c r="B28" s="241" t="s">
        <v>4244</v>
      </c>
      <c r="C28" s="241" t="s">
        <v>4327</v>
      </c>
      <c r="D28" s="241" t="s">
        <v>4201</v>
      </c>
      <c r="E28" s="241" t="s">
        <v>4193</v>
      </c>
    </row>
    <row r="29" spans="1:5">
      <c r="A29" s="241" t="s">
        <v>4273</v>
      </c>
      <c r="B29" s="241" t="s">
        <v>4244</v>
      </c>
      <c r="C29" s="241" t="s">
        <v>4327</v>
      </c>
      <c r="D29" s="241" t="s">
        <v>4202</v>
      </c>
      <c r="E29" s="241" t="s">
        <v>4193</v>
      </c>
    </row>
    <row r="30" spans="1:5">
      <c r="A30" s="241" t="s">
        <v>4274</v>
      </c>
      <c r="B30" s="241" t="s">
        <v>4244</v>
      </c>
      <c r="C30" s="241" t="s">
        <v>4328</v>
      </c>
      <c r="D30" s="241" t="s">
        <v>1803</v>
      </c>
      <c r="E30" s="241" t="s">
        <v>4193</v>
      </c>
    </row>
    <row r="31" spans="1:5">
      <c r="A31" s="241" t="s">
        <v>4275</v>
      </c>
      <c r="B31" s="241" t="s">
        <v>4244</v>
      </c>
      <c r="C31" s="241" t="s">
        <v>4328</v>
      </c>
      <c r="D31" s="241" t="s">
        <v>1804</v>
      </c>
      <c r="E31" s="241" t="s">
        <v>4193</v>
      </c>
    </row>
    <row r="32" spans="1:5">
      <c r="A32" s="241" t="s">
        <v>4276</v>
      </c>
      <c r="B32" s="241" t="s">
        <v>4244</v>
      </c>
      <c r="C32" s="241" t="s">
        <v>4328</v>
      </c>
      <c r="D32" s="241" t="s">
        <v>4203</v>
      </c>
      <c r="E32" s="241" t="s">
        <v>4193</v>
      </c>
    </row>
    <row r="33" spans="1:5">
      <c r="A33" s="241" t="s">
        <v>4277</v>
      </c>
      <c r="B33" s="241" t="s">
        <v>4244</v>
      </c>
      <c r="C33" s="241" t="s">
        <v>4327</v>
      </c>
      <c r="D33" s="241" t="s">
        <v>4204</v>
      </c>
      <c r="E33" s="241" t="s">
        <v>4193</v>
      </c>
    </row>
    <row r="34" spans="1:5">
      <c r="A34" s="241" t="s">
        <v>4278</v>
      </c>
      <c r="B34" s="241" t="s">
        <v>4244</v>
      </c>
      <c r="C34" s="241" t="s">
        <v>4327</v>
      </c>
      <c r="D34" s="241" t="s">
        <v>4205</v>
      </c>
      <c r="E34" s="241" t="s">
        <v>4193</v>
      </c>
    </row>
    <row r="35" spans="1:5">
      <c r="A35" s="241" t="s">
        <v>4279</v>
      </c>
      <c r="B35" s="241" t="s">
        <v>4244</v>
      </c>
      <c r="C35" s="241" t="s">
        <v>4328</v>
      </c>
      <c r="D35" s="241" t="s">
        <v>409</v>
      </c>
      <c r="E35" s="241" t="s">
        <v>4193</v>
      </c>
    </row>
    <row r="36" spans="1:5">
      <c r="A36" s="241" t="s">
        <v>4280</v>
      </c>
      <c r="B36" s="241" t="s">
        <v>4244</v>
      </c>
      <c r="C36" s="241" t="s">
        <v>4328</v>
      </c>
      <c r="D36" s="241" t="s">
        <v>408</v>
      </c>
      <c r="E36" s="241" t="s">
        <v>4193</v>
      </c>
    </row>
    <row r="37" spans="1:5">
      <c r="A37" s="241" t="s">
        <v>4281</v>
      </c>
      <c r="B37" s="241" t="s">
        <v>4244</v>
      </c>
      <c r="C37" s="241" t="s">
        <v>4328</v>
      </c>
      <c r="D37" s="241" t="s">
        <v>411</v>
      </c>
      <c r="E37" s="241" t="s">
        <v>4193</v>
      </c>
    </row>
    <row r="38" spans="1:5">
      <c r="A38" s="241" t="s">
        <v>4282</v>
      </c>
      <c r="B38" s="241" t="s">
        <v>4244</v>
      </c>
      <c r="C38" s="241" t="s">
        <v>4328</v>
      </c>
      <c r="D38" s="241" t="s">
        <v>397</v>
      </c>
      <c r="E38" s="241" t="s">
        <v>4193</v>
      </c>
    </row>
    <row r="39" spans="1:5">
      <c r="A39" s="241" t="s">
        <v>4283</v>
      </c>
      <c r="B39" s="241" t="s">
        <v>4244</v>
      </c>
      <c r="C39" s="241" t="s">
        <v>4327</v>
      </c>
      <c r="D39" s="241" t="s">
        <v>407</v>
      </c>
      <c r="E39" s="241" t="s">
        <v>4193</v>
      </c>
    </row>
    <row r="40" spans="1:5">
      <c r="A40" s="241" t="s">
        <v>4284</v>
      </c>
      <c r="B40" s="241" t="s">
        <v>4329</v>
      </c>
      <c r="C40" s="241" t="s">
        <v>4245</v>
      </c>
      <c r="D40" s="241" t="s">
        <v>4206</v>
      </c>
      <c r="E40" s="241" t="s">
        <v>1</v>
      </c>
    </row>
    <row r="41" spans="1:5">
      <c r="A41" s="241" t="s">
        <v>4285</v>
      </c>
      <c r="B41" s="241" t="s">
        <v>4329</v>
      </c>
      <c r="C41" s="241" t="s">
        <v>4327</v>
      </c>
      <c r="D41" s="241" t="s">
        <v>4207</v>
      </c>
      <c r="E41" s="241" t="s">
        <v>4193</v>
      </c>
    </row>
    <row r="42" spans="1:5">
      <c r="A42" s="241" t="s">
        <v>4286</v>
      </c>
      <c r="B42" s="241" t="s">
        <v>4329</v>
      </c>
      <c r="C42" s="241" t="s">
        <v>4247</v>
      </c>
      <c r="D42" s="241" t="s">
        <v>474</v>
      </c>
      <c r="E42" s="241" t="s">
        <v>4193</v>
      </c>
    </row>
    <row r="43" spans="1:5">
      <c r="A43" s="241" t="s">
        <v>4287</v>
      </c>
      <c r="B43" s="241" t="s">
        <v>4329</v>
      </c>
      <c r="C43" s="241" t="s">
        <v>4247</v>
      </c>
      <c r="D43" s="241" t="s">
        <v>4208</v>
      </c>
      <c r="E43" s="241" t="s">
        <v>4193</v>
      </c>
    </row>
    <row r="44" spans="1:5">
      <c r="A44" s="241" t="s">
        <v>4288</v>
      </c>
      <c r="B44" s="241" t="s">
        <v>4329</v>
      </c>
      <c r="C44" s="241" t="s">
        <v>4247</v>
      </c>
      <c r="D44" s="241" t="s">
        <v>4209</v>
      </c>
      <c r="E44" s="241" t="s">
        <v>4193</v>
      </c>
    </row>
    <row r="45" spans="1:5">
      <c r="A45" s="241" t="s">
        <v>4289</v>
      </c>
      <c r="B45" s="241" t="s">
        <v>4329</v>
      </c>
      <c r="C45" s="241" t="s">
        <v>4247</v>
      </c>
      <c r="D45" s="241" t="s">
        <v>4210</v>
      </c>
      <c r="E45" s="241" t="s">
        <v>4193</v>
      </c>
    </row>
    <row r="46" spans="1:5">
      <c r="A46" s="241" t="s">
        <v>4290</v>
      </c>
      <c r="B46" s="241" t="s">
        <v>4329</v>
      </c>
      <c r="C46" s="241" t="s">
        <v>4247</v>
      </c>
      <c r="D46" s="241" t="s">
        <v>4211</v>
      </c>
      <c r="E46" s="241" t="s">
        <v>4193</v>
      </c>
    </row>
    <row r="47" spans="1:5">
      <c r="A47" s="241" t="s">
        <v>4291</v>
      </c>
      <c r="B47" s="241" t="s">
        <v>4329</v>
      </c>
      <c r="C47" s="241" t="s">
        <v>4247</v>
      </c>
      <c r="D47" s="241" t="s">
        <v>789</v>
      </c>
      <c r="E47" s="241" t="s">
        <v>4193</v>
      </c>
    </row>
    <row r="48" spans="1:5">
      <c r="A48" s="241" t="s">
        <v>4292</v>
      </c>
      <c r="B48" s="241" t="s">
        <v>4293</v>
      </c>
      <c r="C48" s="241" t="s">
        <v>4245</v>
      </c>
      <c r="D48" s="241" t="s">
        <v>4212</v>
      </c>
      <c r="E48" s="241" t="s">
        <v>1</v>
      </c>
    </row>
    <row r="49" spans="1:5">
      <c r="A49" s="241" t="s">
        <v>4293</v>
      </c>
      <c r="B49" s="241" t="s">
        <v>4306</v>
      </c>
      <c r="C49" s="241" t="s">
        <v>4245</v>
      </c>
      <c r="D49" s="241" t="s">
        <v>4213</v>
      </c>
      <c r="E49" s="241" t="s">
        <v>1</v>
      </c>
    </row>
    <row r="50" spans="1:5">
      <c r="A50" s="241" t="s">
        <v>4294</v>
      </c>
      <c r="B50" s="241" t="s">
        <v>4306</v>
      </c>
      <c r="C50" s="241" t="s">
        <v>4247</v>
      </c>
      <c r="D50" s="241" t="s">
        <v>4214</v>
      </c>
      <c r="E50" s="241" t="s">
        <v>4193</v>
      </c>
    </row>
    <row r="51" spans="1:5">
      <c r="A51" s="241" t="s">
        <v>4295</v>
      </c>
      <c r="B51" s="241" t="s">
        <v>4306</v>
      </c>
      <c r="C51" s="241" t="s">
        <v>4247</v>
      </c>
      <c r="D51" s="241" t="s">
        <v>4215</v>
      </c>
      <c r="E51" s="241" t="s">
        <v>4193</v>
      </c>
    </row>
    <row r="52" spans="1:5">
      <c r="A52" s="241" t="s">
        <v>4296</v>
      </c>
      <c r="B52" s="241" t="s">
        <v>4306</v>
      </c>
      <c r="C52" s="241" t="s">
        <v>4247</v>
      </c>
      <c r="D52" s="241" t="s">
        <v>4216</v>
      </c>
      <c r="E52" s="241" t="s">
        <v>4193</v>
      </c>
    </row>
    <row r="53" spans="1:5">
      <c r="A53" s="241" t="s">
        <v>4297</v>
      </c>
      <c r="B53" s="241" t="s">
        <v>4306</v>
      </c>
      <c r="C53" s="241" t="s">
        <v>4247</v>
      </c>
      <c r="D53" s="241" t="s">
        <v>4217</v>
      </c>
      <c r="E53" s="241" t="s">
        <v>4193</v>
      </c>
    </row>
    <row r="54" spans="1:5">
      <c r="A54" s="241" t="s">
        <v>4298</v>
      </c>
      <c r="B54" s="241" t="s">
        <v>4306</v>
      </c>
      <c r="C54" s="241" t="s">
        <v>4247</v>
      </c>
      <c r="D54" s="241" t="s">
        <v>4218</v>
      </c>
      <c r="E54" s="241" t="s">
        <v>4193</v>
      </c>
    </row>
    <row r="55" spans="1:5">
      <c r="A55" s="241" t="s">
        <v>4299</v>
      </c>
      <c r="B55" s="241" t="s">
        <v>4306</v>
      </c>
      <c r="C55" s="241" t="s">
        <v>4247</v>
      </c>
      <c r="D55" s="241" t="s">
        <v>4219</v>
      </c>
      <c r="E55" s="241" t="s">
        <v>4193</v>
      </c>
    </row>
    <row r="56" spans="1:5">
      <c r="A56" s="241" t="s">
        <v>4300</v>
      </c>
      <c r="B56" s="241" t="s">
        <v>4306</v>
      </c>
      <c r="C56" s="241" t="s">
        <v>4247</v>
      </c>
      <c r="D56" s="241" t="s">
        <v>4220</v>
      </c>
      <c r="E56" s="241" t="s">
        <v>4193</v>
      </c>
    </row>
    <row r="57" spans="1:5">
      <c r="A57" s="241" t="s">
        <v>4301</v>
      </c>
      <c r="B57" s="241" t="s">
        <v>4306</v>
      </c>
      <c r="C57" s="241" t="s">
        <v>4247</v>
      </c>
      <c r="D57" s="241" t="s">
        <v>4221</v>
      </c>
      <c r="E57" s="241" t="s">
        <v>4193</v>
      </c>
    </row>
    <row r="58" spans="1:5">
      <c r="A58" s="241" t="s">
        <v>4302</v>
      </c>
      <c r="B58" s="241" t="s">
        <v>4306</v>
      </c>
      <c r="C58" s="241" t="s">
        <v>4247</v>
      </c>
      <c r="D58" s="241" t="s">
        <v>4222</v>
      </c>
      <c r="E58" s="241" t="s">
        <v>4193</v>
      </c>
    </row>
    <row r="59" spans="1:5">
      <c r="A59" s="241" t="s">
        <v>4303</v>
      </c>
      <c r="B59" s="241" t="s">
        <v>4306</v>
      </c>
      <c r="C59" s="241" t="s">
        <v>4247</v>
      </c>
      <c r="D59" s="241" t="s">
        <v>4223</v>
      </c>
      <c r="E59" s="241" t="s">
        <v>4193</v>
      </c>
    </row>
    <row r="60" spans="1:5">
      <c r="A60" s="241" t="s">
        <v>4304</v>
      </c>
      <c r="B60" s="241" t="s">
        <v>4306</v>
      </c>
      <c r="C60" s="241" t="s">
        <v>4247</v>
      </c>
      <c r="D60" s="241" t="s">
        <v>4224</v>
      </c>
      <c r="E60" s="241" t="s">
        <v>4193</v>
      </c>
    </row>
    <row r="61" spans="1:5">
      <c r="A61" s="241" t="s">
        <v>4305</v>
      </c>
      <c r="B61" s="241" t="s">
        <v>4306</v>
      </c>
      <c r="C61" s="241" t="s">
        <v>4247</v>
      </c>
      <c r="D61" s="241" t="s">
        <v>4225</v>
      </c>
      <c r="E61" s="241" t="s">
        <v>4193</v>
      </c>
    </row>
    <row r="62" spans="1:5">
      <c r="A62" s="241" t="s">
        <v>4306</v>
      </c>
      <c r="B62" s="241" t="s">
        <v>4292</v>
      </c>
      <c r="C62" s="241" t="s">
        <v>4245</v>
      </c>
      <c r="D62" s="241" t="s">
        <v>4226</v>
      </c>
      <c r="E62" s="241" t="s">
        <v>1</v>
      </c>
    </row>
    <row r="63" spans="1:5">
      <c r="A63" s="241" t="s">
        <v>4307</v>
      </c>
      <c r="B63" s="241" t="s">
        <v>4292</v>
      </c>
      <c r="C63" s="241" t="s">
        <v>4247</v>
      </c>
      <c r="D63" s="241" t="s">
        <v>4227</v>
      </c>
      <c r="E63" s="241" t="s">
        <v>4193</v>
      </c>
    </row>
    <row r="64" spans="1:5">
      <c r="A64" s="241" t="s">
        <v>4308</v>
      </c>
      <c r="B64" s="241" t="s">
        <v>4292</v>
      </c>
      <c r="C64" s="241" t="s">
        <v>4247</v>
      </c>
      <c r="D64" s="241" t="s">
        <v>4228</v>
      </c>
      <c r="E64" s="241" t="s">
        <v>4193</v>
      </c>
    </row>
    <row r="65" spans="1:5">
      <c r="A65" s="241" t="s">
        <v>4309</v>
      </c>
      <c r="B65" s="241" t="s">
        <v>4292</v>
      </c>
      <c r="C65" s="241" t="s">
        <v>4247</v>
      </c>
      <c r="D65" s="241" t="s">
        <v>4229</v>
      </c>
      <c r="E65" s="241" t="s">
        <v>4193</v>
      </c>
    </row>
    <row r="66" spans="1:5">
      <c r="A66" s="241" t="s">
        <v>4310</v>
      </c>
      <c r="B66" s="241" t="s">
        <v>4292</v>
      </c>
      <c r="C66" s="241" t="s">
        <v>4247</v>
      </c>
      <c r="D66" s="241" t="s">
        <v>4230</v>
      </c>
      <c r="E66" s="241" t="s">
        <v>4193</v>
      </c>
    </row>
    <row r="67" spans="1:5">
      <c r="A67" s="241" t="s">
        <v>4311</v>
      </c>
      <c r="B67" s="241" t="s">
        <v>4292</v>
      </c>
      <c r="C67" s="241" t="s">
        <v>4247</v>
      </c>
      <c r="D67" s="241" t="s">
        <v>4231</v>
      </c>
      <c r="E67" s="241" t="s">
        <v>4193</v>
      </c>
    </row>
    <row r="68" spans="1:5">
      <c r="A68" s="241" t="s">
        <v>4312</v>
      </c>
      <c r="B68" s="241" t="s">
        <v>4292</v>
      </c>
      <c r="C68" s="241" t="s">
        <v>4247</v>
      </c>
      <c r="D68" s="241" t="s">
        <v>4232</v>
      </c>
      <c r="E68" s="241" t="s">
        <v>4193</v>
      </c>
    </row>
    <row r="69" spans="1:5">
      <c r="A69" s="241" t="s">
        <v>4313</v>
      </c>
      <c r="B69" s="241" t="s">
        <v>4292</v>
      </c>
      <c r="C69" s="241" t="s">
        <v>4247</v>
      </c>
      <c r="D69" s="241" t="s">
        <v>4233</v>
      </c>
      <c r="E69" s="241" t="s">
        <v>4193</v>
      </c>
    </row>
    <row r="70" spans="1:5">
      <c r="A70" s="241" t="s">
        <v>4314</v>
      </c>
      <c r="B70" s="241" t="s">
        <v>4292</v>
      </c>
      <c r="C70" s="241" t="s">
        <v>4247</v>
      </c>
      <c r="D70" s="241" t="s">
        <v>4234</v>
      </c>
      <c r="E70" s="241" t="s">
        <v>4193</v>
      </c>
    </row>
    <row r="71" spans="1:5">
      <c r="A71" s="241" t="s">
        <v>4315</v>
      </c>
      <c r="B71" s="241" t="s">
        <v>4292</v>
      </c>
      <c r="C71" s="241" t="s">
        <v>4247</v>
      </c>
      <c r="D71" s="241" t="s">
        <v>4235</v>
      </c>
      <c r="E71" s="241" t="s">
        <v>4193</v>
      </c>
    </row>
    <row r="72" spans="1:5">
      <c r="A72" s="241" t="s">
        <v>4316</v>
      </c>
      <c r="B72" s="241" t="s">
        <v>4292</v>
      </c>
      <c r="C72" s="241" t="s">
        <v>4247</v>
      </c>
      <c r="D72" s="241" t="s">
        <v>4236</v>
      </c>
      <c r="E72" s="241" t="s">
        <v>4193</v>
      </c>
    </row>
    <row r="73" spans="1:5">
      <c r="A73" s="241" t="s">
        <v>4317</v>
      </c>
      <c r="B73" s="241" t="s">
        <v>4292</v>
      </c>
      <c r="C73" s="241" t="s">
        <v>4247</v>
      </c>
      <c r="D73" s="241" t="s">
        <v>4237</v>
      </c>
      <c r="E73" s="241" t="s">
        <v>4193</v>
      </c>
    </row>
    <row r="74" spans="1:5">
      <c r="A74" s="241" t="s">
        <v>4318</v>
      </c>
      <c r="B74" s="241" t="s">
        <v>4292</v>
      </c>
      <c r="C74" s="241" t="s">
        <v>4247</v>
      </c>
      <c r="D74" s="241" t="s">
        <v>4238</v>
      </c>
      <c r="E74" s="241" t="s">
        <v>4193</v>
      </c>
    </row>
    <row r="75" spans="1:5">
      <c r="A75" s="241" t="s">
        <v>4319</v>
      </c>
      <c r="B75" s="241" t="s">
        <v>4292</v>
      </c>
      <c r="C75" s="241" t="s">
        <v>4247</v>
      </c>
      <c r="D75" s="241" t="s">
        <v>4239</v>
      </c>
      <c r="E75" s="241" t="s">
        <v>4193</v>
      </c>
    </row>
    <row r="76" spans="1:5">
      <c r="A76" s="241" t="s">
        <v>4320</v>
      </c>
      <c r="B76" s="241" t="s">
        <v>4292</v>
      </c>
      <c r="C76" s="241" t="s">
        <v>4247</v>
      </c>
      <c r="D76" s="241" t="s">
        <v>4240</v>
      </c>
      <c r="E76" s="241" t="s">
        <v>4193</v>
      </c>
    </row>
    <row r="77" spans="1:5">
      <c r="A77" s="241" t="s">
        <v>4321</v>
      </c>
      <c r="B77" s="241" t="s">
        <v>4292</v>
      </c>
      <c r="C77" s="241" t="s">
        <v>4247</v>
      </c>
      <c r="D77" s="241" t="s">
        <v>856</v>
      </c>
      <c r="E77" s="241" t="s">
        <v>4193</v>
      </c>
    </row>
    <row r="78" spans="1:5">
      <c r="A78" s="241" t="s">
        <v>4322</v>
      </c>
      <c r="B78" s="241" t="s">
        <v>4292</v>
      </c>
      <c r="C78" s="241" t="s">
        <v>4247</v>
      </c>
      <c r="D78" s="241" t="s">
        <v>4199</v>
      </c>
      <c r="E78" s="241" t="s">
        <v>4193</v>
      </c>
    </row>
    <row r="79" spans="1:5">
      <c r="A79" s="241" t="s">
        <v>4323</v>
      </c>
      <c r="B79" s="241" t="s">
        <v>4323</v>
      </c>
      <c r="C79" s="241" t="s">
        <v>4245</v>
      </c>
      <c r="D79" s="241" t="s">
        <v>4202</v>
      </c>
      <c r="E79" s="241" t="s">
        <v>1</v>
      </c>
    </row>
    <row r="80" spans="1:5">
      <c r="A80" s="241" t="s">
        <v>4324</v>
      </c>
      <c r="B80" s="241" t="s">
        <v>4323</v>
      </c>
      <c r="C80" s="241" t="s">
        <v>4247</v>
      </c>
      <c r="D80" s="241" t="s">
        <v>4241</v>
      </c>
      <c r="E80" s="241" t="s">
        <v>4193</v>
      </c>
    </row>
    <row r="81" spans="1:5">
      <c r="A81" s="241" t="s">
        <v>4325</v>
      </c>
      <c r="B81" s="241" t="s">
        <v>4323</v>
      </c>
      <c r="C81" s="241" t="s">
        <v>4247</v>
      </c>
      <c r="D81" s="241" t="s">
        <v>4242</v>
      </c>
      <c r="E81" s="241" t="s">
        <v>4193</v>
      </c>
    </row>
    <row r="82" spans="1:5">
      <c r="A82" s="241" t="s">
        <v>4326</v>
      </c>
      <c r="B82" s="241" t="s">
        <v>4326</v>
      </c>
      <c r="C82" s="241" t="s">
        <v>4245</v>
      </c>
      <c r="D82" s="241" t="s">
        <v>4243</v>
      </c>
      <c r="E82" s="241" t="s">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9A3A-35A1-4443-B6AA-82921DD9B19F}">
  <sheetPr codeName="Sheet19"/>
  <dimension ref="A1:Y14"/>
  <sheetViews>
    <sheetView workbookViewId="0">
      <selection activeCell="K5" sqref="K5"/>
    </sheetView>
  </sheetViews>
  <sheetFormatPr defaultRowHeight="15"/>
  <cols>
    <col min="1" max="1" width="23.5703125" bestFit="1" customWidth="1"/>
    <col min="2" max="2" width="18.85546875" bestFit="1" customWidth="1"/>
    <col min="4" max="4" width="10.5703125" bestFit="1" customWidth="1"/>
    <col min="5" max="5" width="14.28515625" bestFit="1" customWidth="1"/>
    <col min="6" max="6" width="14.140625" bestFit="1" customWidth="1"/>
    <col min="7" max="7" width="14" bestFit="1" customWidth="1"/>
    <col min="8" max="8" width="11.85546875" style="69" bestFit="1" customWidth="1"/>
    <col min="9" max="9" width="16" bestFit="1" customWidth="1"/>
    <col min="10" max="10" width="11.85546875" style="69" bestFit="1" customWidth="1"/>
    <col min="11" max="11" width="14.42578125" bestFit="1" customWidth="1"/>
    <col min="12" max="12" width="11.85546875" style="69" bestFit="1" customWidth="1"/>
    <col min="13" max="13" width="8.85546875" bestFit="1" customWidth="1"/>
    <col min="14" max="14" width="25.85546875" bestFit="1" customWidth="1"/>
    <col min="15" max="15" width="18.85546875" bestFit="1" customWidth="1"/>
    <col min="16" max="16" width="10.5703125" bestFit="1" customWidth="1"/>
    <col min="17" max="17" width="14.140625" bestFit="1" customWidth="1"/>
    <col min="18" max="18" width="14.28515625" bestFit="1" customWidth="1"/>
    <col min="19" max="19" width="14.140625" bestFit="1" customWidth="1"/>
    <col min="20" max="20" width="11.85546875" style="69" bestFit="1" customWidth="1"/>
    <col min="21" max="21" width="14" bestFit="1" customWidth="1"/>
    <col min="22" max="22" width="11.85546875" style="69" bestFit="1" customWidth="1"/>
    <col min="23" max="23" width="16" customWidth="1"/>
    <col min="24" max="24" width="11.85546875" style="69" bestFit="1" customWidth="1"/>
    <col min="25" max="25" width="12.140625" bestFit="1" customWidth="1"/>
    <col min="26" max="26" width="17.5703125" bestFit="1" customWidth="1"/>
    <col min="27" max="27" width="9" bestFit="1" customWidth="1"/>
  </cols>
  <sheetData>
    <row r="1" spans="1:25" ht="15.75" thickBot="1">
      <c r="A1" s="98"/>
      <c r="B1" s="99"/>
      <c r="C1" s="17"/>
      <c r="D1" s="100" t="s">
        <v>93</v>
      </c>
      <c r="E1" s="101" t="s">
        <v>58</v>
      </c>
      <c r="F1" s="101" t="s">
        <v>59</v>
      </c>
      <c r="G1" s="101" t="s">
        <v>60</v>
      </c>
      <c r="H1" s="102" t="s">
        <v>92</v>
      </c>
      <c r="I1" s="101" t="s">
        <v>84</v>
      </c>
      <c r="J1" s="102" t="s">
        <v>92</v>
      </c>
      <c r="K1" s="103" t="s">
        <v>84</v>
      </c>
      <c r="L1" s="104" t="s">
        <v>92</v>
      </c>
      <c r="N1" s="98"/>
      <c r="O1" s="99"/>
      <c r="P1" s="100" t="s">
        <v>93</v>
      </c>
      <c r="Q1" s="68" t="s">
        <v>74</v>
      </c>
      <c r="R1" s="68" t="s">
        <v>73</v>
      </c>
      <c r="S1" s="68" t="s">
        <v>72</v>
      </c>
      <c r="T1" s="102" t="s">
        <v>92</v>
      </c>
      <c r="U1" s="68" t="s">
        <v>85</v>
      </c>
      <c r="V1" s="102" t="s">
        <v>92</v>
      </c>
      <c r="W1" s="68" t="s">
        <v>85</v>
      </c>
      <c r="X1" s="104" t="s">
        <v>92</v>
      </c>
    </row>
    <row r="2" spans="1:25" ht="15.75" thickBot="1">
      <c r="A2" s="51" t="s">
        <v>34</v>
      </c>
      <c r="B2" s="36"/>
      <c r="C2" s="23" t="s">
        <v>35</v>
      </c>
      <c r="D2" s="51" t="s">
        <v>51</v>
      </c>
      <c r="E2" s="17" t="s">
        <v>56</v>
      </c>
      <c r="F2" s="17" t="s">
        <v>75</v>
      </c>
      <c r="G2" s="17" t="s">
        <v>77</v>
      </c>
      <c r="H2" s="71" t="s">
        <v>41</v>
      </c>
      <c r="I2" s="17" t="s">
        <v>78</v>
      </c>
      <c r="J2" s="71" t="s">
        <v>41</v>
      </c>
      <c r="K2" s="18" t="s">
        <v>86</v>
      </c>
      <c r="L2" s="91" t="s">
        <v>41</v>
      </c>
      <c r="N2" s="51" t="s">
        <v>34</v>
      </c>
      <c r="O2" s="36"/>
      <c r="P2" s="51" t="s">
        <v>51</v>
      </c>
      <c r="Q2" s="31" t="s">
        <v>54</v>
      </c>
      <c r="R2" s="31" t="s">
        <v>66</v>
      </c>
      <c r="S2" s="31" t="s">
        <v>76</v>
      </c>
      <c r="T2" s="71" t="s">
        <v>41</v>
      </c>
      <c r="U2" s="31" t="s">
        <v>79</v>
      </c>
      <c r="V2" s="71" t="s">
        <v>41</v>
      </c>
      <c r="W2" s="31" t="s">
        <v>87</v>
      </c>
      <c r="X2" s="91" t="s">
        <v>41</v>
      </c>
    </row>
    <row r="3" spans="1:25" ht="15.75" thickBot="1">
      <c r="A3" s="51"/>
      <c r="B3" s="36"/>
      <c r="C3" s="23"/>
      <c r="D3" s="51"/>
      <c r="E3" s="17" t="s">
        <v>65</v>
      </c>
      <c r="F3" s="17" t="s">
        <v>65</v>
      </c>
      <c r="G3" s="17" t="s">
        <v>65</v>
      </c>
      <c r="H3" s="71"/>
      <c r="I3" s="17" t="s">
        <v>81</v>
      </c>
      <c r="J3" s="71"/>
      <c r="K3" s="18" t="s">
        <v>80</v>
      </c>
      <c r="L3" s="91"/>
      <c r="N3" s="51"/>
      <c r="O3" s="36"/>
      <c r="P3" s="51"/>
      <c r="Q3" s="17" t="s">
        <v>64</v>
      </c>
      <c r="R3" s="17" t="s">
        <v>64</v>
      </c>
      <c r="S3" s="17" t="s">
        <v>64</v>
      </c>
      <c r="T3" s="71"/>
      <c r="U3" s="17" t="s">
        <v>80</v>
      </c>
      <c r="V3" s="71"/>
      <c r="W3" s="17" t="s">
        <v>81</v>
      </c>
      <c r="X3" s="91"/>
    </row>
    <row r="4" spans="1:25" ht="15.75" thickBot="1">
      <c r="A4" s="51"/>
      <c r="B4" s="36"/>
      <c r="C4" s="23"/>
      <c r="D4" s="51"/>
      <c r="E4" s="17" t="s">
        <v>63</v>
      </c>
      <c r="F4" s="17" t="s">
        <v>63</v>
      </c>
      <c r="G4" s="17" t="s">
        <v>63</v>
      </c>
      <c r="H4" s="71"/>
      <c r="I4" s="35" t="s">
        <v>63</v>
      </c>
      <c r="J4" s="71"/>
      <c r="K4" s="18" t="s">
        <v>62</v>
      </c>
      <c r="L4" s="91"/>
      <c r="N4" s="51"/>
      <c r="O4" s="36"/>
      <c r="P4" s="51"/>
      <c r="Q4" s="33" t="s">
        <v>62</v>
      </c>
      <c r="R4" s="33" t="s">
        <v>62</v>
      </c>
      <c r="S4" s="33" t="s">
        <v>62</v>
      </c>
      <c r="T4" s="71"/>
      <c r="U4" s="33" t="s">
        <v>62</v>
      </c>
      <c r="V4" s="71"/>
      <c r="W4" s="54" t="s">
        <v>63</v>
      </c>
      <c r="X4" s="91"/>
    </row>
    <row r="5" spans="1:25">
      <c r="A5" s="93" t="s">
        <v>27</v>
      </c>
      <c r="B5" s="37"/>
      <c r="C5" s="22"/>
      <c r="D5" s="95" t="s">
        <v>25</v>
      </c>
      <c r="E5" s="5" t="s">
        <v>67</v>
      </c>
      <c r="F5" s="5" t="s">
        <v>69</v>
      </c>
      <c r="G5" s="5" t="s">
        <v>71</v>
      </c>
      <c r="H5" s="73"/>
      <c r="I5" s="5" t="s">
        <v>83</v>
      </c>
      <c r="J5" s="73"/>
      <c r="K5" s="82" t="s">
        <v>88</v>
      </c>
      <c r="L5" s="96"/>
      <c r="N5" s="93" t="s">
        <v>27</v>
      </c>
      <c r="O5" s="37"/>
      <c r="P5" s="95" t="s">
        <v>25</v>
      </c>
      <c r="Q5" s="81" t="s">
        <v>57</v>
      </c>
      <c r="R5" s="42" t="s">
        <v>68</v>
      </c>
      <c r="S5" s="44" t="s">
        <v>70</v>
      </c>
      <c r="T5" s="73"/>
      <c r="U5" s="42" t="s">
        <v>82</v>
      </c>
      <c r="V5" s="73"/>
      <c r="W5" s="42" t="s">
        <v>89</v>
      </c>
      <c r="X5" s="96"/>
      <c r="Y5" s="25"/>
    </row>
    <row r="6" spans="1:25" ht="15.75" thickBot="1">
      <c r="A6" s="94" t="s">
        <v>28</v>
      </c>
      <c r="B6" s="38"/>
      <c r="C6" s="21"/>
      <c r="D6" s="49" t="s">
        <v>26</v>
      </c>
      <c r="E6" s="7" t="s">
        <v>67</v>
      </c>
      <c r="F6" s="7" t="s">
        <v>69</v>
      </c>
      <c r="G6" s="7" t="s">
        <v>71</v>
      </c>
      <c r="H6" s="74"/>
      <c r="I6" s="7" t="s">
        <v>83</v>
      </c>
      <c r="J6" s="74"/>
      <c r="K6" s="45" t="s">
        <v>88</v>
      </c>
      <c r="L6" s="90"/>
      <c r="N6" s="94" t="s">
        <v>28</v>
      </c>
      <c r="O6" s="38"/>
      <c r="P6" s="49" t="s">
        <v>26</v>
      </c>
      <c r="Q6" s="7" t="s">
        <v>57</v>
      </c>
      <c r="R6" s="7" t="s">
        <v>68</v>
      </c>
      <c r="S6" s="45" t="s">
        <v>70</v>
      </c>
      <c r="T6" s="74"/>
      <c r="U6" s="7" t="s">
        <v>82</v>
      </c>
      <c r="V6" s="74"/>
      <c r="W6" s="7" t="s">
        <v>89</v>
      </c>
      <c r="X6" s="90"/>
      <c r="Y6" s="25"/>
    </row>
    <row r="7" spans="1:25">
      <c r="A7" s="83" t="s">
        <v>29</v>
      </c>
      <c r="B7" s="84" t="s">
        <v>44</v>
      </c>
      <c r="C7" s="19" t="s">
        <v>36</v>
      </c>
      <c r="D7" s="48" t="s">
        <v>20</v>
      </c>
      <c r="E7" s="42" t="s">
        <v>67</v>
      </c>
      <c r="F7" s="42" t="s">
        <v>69</v>
      </c>
      <c r="G7" s="42" t="s">
        <v>71</v>
      </c>
      <c r="H7" s="85" t="s">
        <v>45</v>
      </c>
      <c r="I7" s="42" t="s">
        <v>83</v>
      </c>
      <c r="J7" s="85" t="s">
        <v>90</v>
      </c>
      <c r="K7" s="44" t="s">
        <v>88</v>
      </c>
      <c r="L7" s="86" t="s">
        <v>91</v>
      </c>
      <c r="N7" s="83" t="s">
        <v>29</v>
      </c>
      <c r="O7" s="84" t="s">
        <v>44</v>
      </c>
      <c r="P7" s="48" t="s">
        <v>20</v>
      </c>
      <c r="Q7" s="42" t="s">
        <v>57</v>
      </c>
      <c r="R7" s="42" t="s">
        <v>68</v>
      </c>
      <c r="S7" s="42" t="s">
        <v>70</v>
      </c>
      <c r="T7" s="85" t="s">
        <v>94</v>
      </c>
      <c r="U7" s="42" t="s">
        <v>82</v>
      </c>
      <c r="V7" s="85" t="s">
        <v>100</v>
      </c>
      <c r="W7" s="42" t="s">
        <v>89</v>
      </c>
      <c r="X7" s="86" t="s">
        <v>101</v>
      </c>
      <c r="Y7" s="25"/>
    </row>
    <row r="8" spans="1:25">
      <c r="A8" s="87" t="s">
        <v>30</v>
      </c>
      <c r="B8" s="40" t="s">
        <v>44</v>
      </c>
      <c r="C8" s="20" t="s">
        <v>37</v>
      </c>
      <c r="D8" s="59" t="s">
        <v>21</v>
      </c>
      <c r="E8" s="2" t="s">
        <v>67</v>
      </c>
      <c r="F8" s="2" t="s">
        <v>69</v>
      </c>
      <c r="G8" s="2" t="s">
        <v>71</v>
      </c>
      <c r="H8" s="76" t="s">
        <v>45</v>
      </c>
      <c r="I8" s="2" t="s">
        <v>83</v>
      </c>
      <c r="J8" s="76" t="s">
        <v>90</v>
      </c>
      <c r="K8" s="79" t="s">
        <v>88</v>
      </c>
      <c r="L8" s="88" t="s">
        <v>91</v>
      </c>
      <c r="N8" s="87" t="s">
        <v>30</v>
      </c>
      <c r="O8" s="40" t="s">
        <v>44</v>
      </c>
      <c r="P8" s="59" t="s">
        <v>21</v>
      </c>
      <c r="Q8" s="2" t="s">
        <v>57</v>
      </c>
      <c r="R8" s="2" t="s">
        <v>68</v>
      </c>
      <c r="S8" s="2" t="s">
        <v>70</v>
      </c>
      <c r="T8" s="76" t="s">
        <v>94</v>
      </c>
      <c r="U8" s="2" t="s">
        <v>82</v>
      </c>
      <c r="V8" s="76" t="s">
        <v>100</v>
      </c>
      <c r="W8" s="2" t="s">
        <v>89</v>
      </c>
      <c r="X8" s="88" t="s">
        <v>101</v>
      </c>
      <c r="Y8" s="25"/>
    </row>
    <row r="9" spans="1:25">
      <c r="A9" s="87" t="s">
        <v>31</v>
      </c>
      <c r="B9" s="40" t="s">
        <v>44</v>
      </c>
      <c r="C9" s="20" t="s">
        <v>38</v>
      </c>
      <c r="D9" s="59" t="s">
        <v>22</v>
      </c>
      <c r="E9" s="2" t="s">
        <v>67</v>
      </c>
      <c r="F9" s="2" t="s">
        <v>69</v>
      </c>
      <c r="G9" s="2" t="s">
        <v>71</v>
      </c>
      <c r="H9" s="76" t="s">
        <v>45</v>
      </c>
      <c r="I9" s="2" t="s">
        <v>83</v>
      </c>
      <c r="J9" s="76" t="s">
        <v>90</v>
      </c>
      <c r="K9" s="79" t="s">
        <v>88</v>
      </c>
      <c r="L9" s="88" t="s">
        <v>91</v>
      </c>
      <c r="N9" s="87" t="s">
        <v>31</v>
      </c>
      <c r="O9" s="40" t="s">
        <v>44</v>
      </c>
      <c r="P9" s="59" t="s">
        <v>22</v>
      </c>
      <c r="Q9" s="2" t="s">
        <v>57</v>
      </c>
      <c r="R9" s="2" t="s">
        <v>68</v>
      </c>
      <c r="S9" s="2" t="s">
        <v>70</v>
      </c>
      <c r="T9" s="76" t="s">
        <v>94</v>
      </c>
      <c r="U9" s="2" t="s">
        <v>82</v>
      </c>
      <c r="V9" s="76" t="s">
        <v>100</v>
      </c>
      <c r="W9" s="2" t="s">
        <v>89</v>
      </c>
      <c r="X9" s="88" t="s">
        <v>101</v>
      </c>
      <c r="Y9" s="25"/>
    </row>
    <row r="10" spans="1:25">
      <c r="A10" s="87" t="s">
        <v>32</v>
      </c>
      <c r="B10" s="40" t="s">
        <v>44</v>
      </c>
      <c r="C10" s="20" t="s">
        <v>23</v>
      </c>
      <c r="D10" s="59" t="s">
        <v>23</v>
      </c>
      <c r="E10" s="2" t="s">
        <v>67</v>
      </c>
      <c r="F10" s="2" t="s">
        <v>69</v>
      </c>
      <c r="G10" s="2" t="s">
        <v>71</v>
      </c>
      <c r="H10" s="76" t="s">
        <v>45</v>
      </c>
      <c r="I10" s="2" t="s">
        <v>83</v>
      </c>
      <c r="J10" s="76" t="s">
        <v>90</v>
      </c>
      <c r="K10" s="79" t="s">
        <v>88</v>
      </c>
      <c r="L10" s="88" t="s">
        <v>91</v>
      </c>
      <c r="N10" s="87" t="s">
        <v>32</v>
      </c>
      <c r="O10" s="40" t="s">
        <v>44</v>
      </c>
      <c r="P10" s="59" t="s">
        <v>23</v>
      </c>
      <c r="Q10" s="2" t="s">
        <v>57</v>
      </c>
      <c r="R10" s="2" t="s">
        <v>68</v>
      </c>
      <c r="S10" s="2" t="s">
        <v>70</v>
      </c>
      <c r="T10" s="76" t="s">
        <v>94</v>
      </c>
      <c r="U10" s="2" t="s">
        <v>82</v>
      </c>
      <c r="V10" s="76" t="s">
        <v>100</v>
      </c>
      <c r="W10" s="2" t="s">
        <v>89</v>
      </c>
      <c r="X10" s="88" t="s">
        <v>101</v>
      </c>
      <c r="Y10" s="25"/>
    </row>
    <row r="11" spans="1:25" ht="15.75" thickBot="1">
      <c r="A11" s="89" t="s">
        <v>33</v>
      </c>
      <c r="B11" s="41" t="s">
        <v>44</v>
      </c>
      <c r="C11" s="21" t="s">
        <v>39</v>
      </c>
      <c r="D11" s="49" t="s">
        <v>24</v>
      </c>
      <c r="E11" s="7" t="s">
        <v>67</v>
      </c>
      <c r="F11" s="7" t="s">
        <v>69</v>
      </c>
      <c r="G11" s="7" t="s">
        <v>71</v>
      </c>
      <c r="H11" s="77" t="s">
        <v>45</v>
      </c>
      <c r="I11" s="7" t="s">
        <v>83</v>
      </c>
      <c r="J11" s="77" t="s">
        <v>90</v>
      </c>
      <c r="K11" s="45" t="s">
        <v>88</v>
      </c>
      <c r="L11" s="90" t="s">
        <v>91</v>
      </c>
      <c r="N11" s="89" t="s">
        <v>33</v>
      </c>
      <c r="O11" s="41" t="s">
        <v>44</v>
      </c>
      <c r="P11" s="49" t="s">
        <v>24</v>
      </c>
      <c r="Q11" s="7" t="s">
        <v>57</v>
      </c>
      <c r="R11" s="7" t="s">
        <v>68</v>
      </c>
      <c r="S11" s="7" t="s">
        <v>70</v>
      </c>
      <c r="T11" s="77" t="s">
        <v>94</v>
      </c>
      <c r="U11" s="7" t="s">
        <v>82</v>
      </c>
      <c r="V11" s="77" t="s">
        <v>100</v>
      </c>
      <c r="W11" s="7" t="s">
        <v>89</v>
      </c>
      <c r="X11" s="90" t="s">
        <v>101</v>
      </c>
      <c r="Y11" s="25"/>
    </row>
    <row r="12" spans="1:25" ht="19.5" thickBot="1">
      <c r="A12" s="97" t="s">
        <v>10</v>
      </c>
      <c r="B12" s="43" t="s">
        <v>42</v>
      </c>
      <c r="C12" s="23" t="s">
        <v>40</v>
      </c>
      <c r="D12" s="60" t="s">
        <v>40</v>
      </c>
      <c r="E12" s="9" t="s">
        <v>67</v>
      </c>
      <c r="F12" s="9" t="s">
        <v>69</v>
      </c>
      <c r="G12" s="9" t="s">
        <v>71</v>
      </c>
      <c r="H12" s="105" t="s">
        <v>43</v>
      </c>
      <c r="I12" s="9" t="s">
        <v>83</v>
      </c>
      <c r="J12" s="78" t="s">
        <v>90</v>
      </c>
      <c r="K12" s="80" t="s">
        <v>88</v>
      </c>
      <c r="L12" s="91" t="s">
        <v>91</v>
      </c>
      <c r="N12" s="97" t="s">
        <v>98</v>
      </c>
      <c r="O12" s="43" t="s">
        <v>42</v>
      </c>
      <c r="P12" s="60" t="s">
        <v>40</v>
      </c>
      <c r="Q12" s="9" t="s">
        <v>57</v>
      </c>
      <c r="R12" s="9" t="s">
        <v>68</v>
      </c>
      <c r="S12" s="9" t="s">
        <v>70</v>
      </c>
      <c r="T12" s="105" t="s">
        <v>95</v>
      </c>
      <c r="U12" s="9" t="s">
        <v>82</v>
      </c>
      <c r="V12" s="78" t="s">
        <v>100</v>
      </c>
      <c r="W12" s="9" t="s">
        <v>89</v>
      </c>
      <c r="X12" s="91" t="s">
        <v>101</v>
      </c>
    </row>
    <row r="13" spans="1:25" ht="15.75" thickBot="1">
      <c r="A13" s="97" t="s">
        <v>48</v>
      </c>
      <c r="B13" s="43" t="s">
        <v>46</v>
      </c>
      <c r="C13" s="23" t="s">
        <v>52</v>
      </c>
      <c r="D13" s="60" t="s">
        <v>61</v>
      </c>
      <c r="E13" s="9" t="s">
        <v>67</v>
      </c>
      <c r="F13" s="9" t="s">
        <v>69</v>
      </c>
      <c r="G13" s="9" t="s">
        <v>71</v>
      </c>
      <c r="H13" s="78" t="s">
        <v>47</v>
      </c>
      <c r="I13" s="9" t="s">
        <v>83</v>
      </c>
      <c r="J13" s="78" t="s">
        <v>90</v>
      </c>
      <c r="K13" s="80" t="s">
        <v>88</v>
      </c>
      <c r="L13" s="91" t="s">
        <v>91</v>
      </c>
      <c r="N13" s="97" t="s">
        <v>48</v>
      </c>
      <c r="O13" s="43" t="s">
        <v>46</v>
      </c>
      <c r="P13" s="60" t="s">
        <v>61</v>
      </c>
      <c r="Q13" s="9" t="s">
        <v>57</v>
      </c>
      <c r="R13" s="9" t="s">
        <v>68</v>
      </c>
      <c r="S13" s="9" t="s">
        <v>70</v>
      </c>
      <c r="T13" s="78" t="s">
        <v>96</v>
      </c>
      <c r="U13" s="9" t="s">
        <v>82</v>
      </c>
      <c r="V13" s="78" t="s">
        <v>100</v>
      </c>
      <c r="W13" s="9" t="s">
        <v>89</v>
      </c>
      <c r="X13" s="91" t="s">
        <v>101</v>
      </c>
    </row>
    <row r="14" spans="1:25" ht="15.75" thickBot="1">
      <c r="A14" s="97" t="s">
        <v>53</v>
      </c>
      <c r="B14" s="43" t="s">
        <v>50</v>
      </c>
      <c r="C14" s="23" t="s">
        <v>52</v>
      </c>
      <c r="D14" s="60" t="s">
        <v>61</v>
      </c>
      <c r="E14" s="9" t="s">
        <v>67</v>
      </c>
      <c r="F14" s="9" t="s">
        <v>69</v>
      </c>
      <c r="G14" s="9" t="s">
        <v>71</v>
      </c>
      <c r="H14" s="78" t="s">
        <v>49</v>
      </c>
      <c r="I14" s="9" t="s">
        <v>83</v>
      </c>
      <c r="J14" s="78" t="s">
        <v>90</v>
      </c>
      <c r="K14" s="80" t="s">
        <v>88</v>
      </c>
      <c r="L14" s="91" t="s">
        <v>91</v>
      </c>
      <c r="N14" s="97" t="s">
        <v>99</v>
      </c>
      <c r="O14" s="43" t="s">
        <v>50</v>
      </c>
      <c r="P14" s="60" t="s">
        <v>61</v>
      </c>
      <c r="Q14" s="9" t="s">
        <v>57</v>
      </c>
      <c r="R14" s="9" t="s">
        <v>68</v>
      </c>
      <c r="S14" s="9" t="s">
        <v>70</v>
      </c>
      <c r="T14" s="78" t="s">
        <v>97</v>
      </c>
      <c r="U14" s="9" t="s">
        <v>82</v>
      </c>
      <c r="V14" s="78" t="s">
        <v>100</v>
      </c>
      <c r="W14" s="9" t="s">
        <v>89</v>
      </c>
      <c r="X14" s="91" t="s">
        <v>101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014F-8FF1-4EC3-A11C-7B1B2EC4029F}">
  <sheetPr codeName="Sheet20"/>
  <dimension ref="A1:AA18"/>
  <sheetViews>
    <sheetView workbookViewId="0">
      <selection activeCell="A16" sqref="A16:D18"/>
    </sheetView>
  </sheetViews>
  <sheetFormatPr defaultRowHeight="15"/>
  <cols>
    <col min="2" max="2" width="17" bestFit="1" customWidth="1"/>
    <col min="3" max="3" width="14.5703125" bestFit="1" customWidth="1"/>
    <col min="4" max="5" width="22.140625" bestFit="1" customWidth="1"/>
    <col min="6" max="6" width="5.5703125" bestFit="1" customWidth="1"/>
    <col min="7" max="10" width="5.5703125" style="63" customWidth="1"/>
    <col min="11" max="11" width="23.5703125" bestFit="1" customWidth="1"/>
    <col min="12" max="12" width="18.85546875" bestFit="1" customWidth="1"/>
    <col min="14" max="14" width="5.28515625" bestFit="1" customWidth="1"/>
    <col min="15" max="15" width="14.140625" bestFit="1" customWidth="1"/>
    <col min="16" max="17" width="14.28515625" bestFit="1" customWidth="1"/>
    <col min="18" max="19" width="14.140625" bestFit="1" customWidth="1"/>
    <col min="20" max="20" width="14" bestFit="1" customWidth="1"/>
    <col min="21" max="21" width="8.7109375" style="69" customWidth="1"/>
    <col min="22" max="22" width="14" bestFit="1" customWidth="1"/>
    <col min="23" max="23" width="16" bestFit="1" customWidth="1"/>
    <col min="24" max="25" width="16" customWidth="1"/>
    <col min="27" max="27" width="12.140625" bestFit="1" customWidth="1"/>
    <col min="28" max="28" width="8.85546875" bestFit="1" customWidth="1"/>
    <col min="29" max="29" width="17.5703125" bestFit="1" customWidth="1"/>
    <col min="30" max="30" width="9" bestFit="1" customWidth="1"/>
  </cols>
  <sheetData>
    <row r="1" spans="1:27" ht="15.75" thickBot="1">
      <c r="M1" s="1"/>
      <c r="N1" s="1"/>
      <c r="O1" s="68" t="s">
        <v>74</v>
      </c>
      <c r="P1" s="68" t="s">
        <v>58</v>
      </c>
      <c r="Q1" s="68" t="s">
        <v>73</v>
      </c>
      <c r="R1" s="68" t="s">
        <v>59</v>
      </c>
      <c r="S1" s="68" t="s">
        <v>72</v>
      </c>
      <c r="T1" s="68" t="s">
        <v>60</v>
      </c>
      <c r="U1" s="70"/>
      <c r="V1" s="68" t="s">
        <v>85</v>
      </c>
      <c r="W1" s="68" t="s">
        <v>84</v>
      </c>
      <c r="X1" s="68" t="s">
        <v>84</v>
      </c>
      <c r="Y1" s="68" t="s">
        <v>85</v>
      </c>
    </row>
    <row r="2" spans="1:27" ht="15.75" thickBot="1">
      <c r="B2" t="s">
        <v>11</v>
      </c>
      <c r="C2" t="s">
        <v>12</v>
      </c>
      <c r="D2" t="s">
        <v>7</v>
      </c>
      <c r="E2" s="11"/>
      <c r="F2" s="50" t="s">
        <v>19</v>
      </c>
      <c r="G2" s="64"/>
      <c r="H2" s="64"/>
      <c r="I2" s="64"/>
      <c r="J2" s="64"/>
      <c r="K2" s="17" t="s">
        <v>34</v>
      </c>
      <c r="L2" s="36"/>
      <c r="M2" s="66" t="s">
        <v>35</v>
      </c>
      <c r="N2" s="67" t="s">
        <v>51</v>
      </c>
      <c r="O2" s="31" t="s">
        <v>54</v>
      </c>
      <c r="P2" s="31" t="s">
        <v>56</v>
      </c>
      <c r="Q2" s="31" t="s">
        <v>66</v>
      </c>
      <c r="R2" s="31" t="s">
        <v>75</v>
      </c>
      <c r="S2" s="31" t="s">
        <v>76</v>
      </c>
      <c r="T2" s="31" t="s">
        <v>77</v>
      </c>
      <c r="U2" s="71" t="s">
        <v>41</v>
      </c>
      <c r="V2" s="31" t="s">
        <v>79</v>
      </c>
      <c r="W2" s="31" t="s">
        <v>78</v>
      </c>
      <c r="X2" s="31" t="s">
        <v>86</v>
      </c>
      <c r="Y2" s="31" t="s">
        <v>87</v>
      </c>
    </row>
    <row r="3" spans="1:27" ht="15.75" thickBot="1">
      <c r="E3" s="11"/>
      <c r="F3" s="50"/>
      <c r="G3" s="64"/>
      <c r="H3" s="64"/>
      <c r="I3" s="64"/>
      <c r="J3" s="64"/>
      <c r="K3" s="27"/>
      <c r="L3" s="34"/>
      <c r="M3" s="28"/>
      <c r="N3" s="51"/>
      <c r="O3" s="17" t="s">
        <v>64</v>
      </c>
      <c r="P3" s="17" t="s">
        <v>65</v>
      </c>
      <c r="Q3" s="17" t="s">
        <v>64</v>
      </c>
      <c r="R3" s="17" t="s">
        <v>65</v>
      </c>
      <c r="S3" s="17" t="s">
        <v>64</v>
      </c>
      <c r="T3" s="17" t="s">
        <v>65</v>
      </c>
      <c r="U3" s="72"/>
      <c r="V3" s="17" t="s">
        <v>80</v>
      </c>
      <c r="W3" s="17" t="s">
        <v>81</v>
      </c>
      <c r="X3" s="17" t="s">
        <v>80</v>
      </c>
      <c r="Y3" s="17" t="s">
        <v>81</v>
      </c>
    </row>
    <row r="4" spans="1:27" ht="15.75" thickBot="1">
      <c r="E4" s="11"/>
      <c r="F4" s="52"/>
      <c r="G4" s="64"/>
      <c r="H4" s="64"/>
      <c r="I4" s="64"/>
      <c r="J4" s="64"/>
      <c r="K4" s="27"/>
      <c r="L4" s="34"/>
      <c r="M4" s="28"/>
      <c r="N4" s="53"/>
      <c r="O4" s="33" t="s">
        <v>62</v>
      </c>
      <c r="P4" s="33" t="s">
        <v>63</v>
      </c>
      <c r="Q4" s="33" t="s">
        <v>62</v>
      </c>
      <c r="R4" s="33" t="s">
        <v>63</v>
      </c>
      <c r="S4" s="33" t="s">
        <v>62</v>
      </c>
      <c r="T4" s="33" t="s">
        <v>63</v>
      </c>
      <c r="U4" s="72"/>
      <c r="V4" s="33" t="s">
        <v>62</v>
      </c>
      <c r="W4" s="54" t="s">
        <v>63</v>
      </c>
      <c r="X4" s="33" t="s">
        <v>62</v>
      </c>
      <c r="Y4" s="54" t="s">
        <v>63</v>
      </c>
    </row>
    <row r="5" spans="1:27">
      <c r="A5" t="s">
        <v>0</v>
      </c>
      <c r="B5" t="s">
        <v>1</v>
      </c>
      <c r="C5" t="s">
        <v>1</v>
      </c>
      <c r="D5" s="4" t="s">
        <v>8</v>
      </c>
      <c r="E5" s="12" t="s">
        <v>19</v>
      </c>
      <c r="F5" s="46"/>
      <c r="G5" s="64"/>
      <c r="H5" s="64"/>
      <c r="I5" s="64"/>
      <c r="J5" s="64"/>
      <c r="K5" s="16" t="s">
        <v>27</v>
      </c>
      <c r="L5" s="37"/>
      <c r="M5" s="19"/>
      <c r="N5" s="48" t="s">
        <v>25</v>
      </c>
      <c r="O5" s="42" t="s">
        <v>57</v>
      </c>
      <c r="P5" s="42" t="s">
        <v>67</v>
      </c>
      <c r="Q5" s="42" t="s">
        <v>68</v>
      </c>
      <c r="R5" s="42" t="s">
        <v>69</v>
      </c>
      <c r="S5" s="44" t="s">
        <v>70</v>
      </c>
      <c r="T5" s="42" t="s">
        <v>71</v>
      </c>
      <c r="U5" s="73"/>
      <c r="V5" s="42" t="s">
        <v>82</v>
      </c>
      <c r="W5" s="42" t="s">
        <v>83</v>
      </c>
      <c r="X5" s="42" t="s">
        <v>88</v>
      </c>
      <c r="Y5" s="42" t="s">
        <v>89</v>
      </c>
      <c r="AA5" s="25"/>
    </row>
    <row r="6" spans="1:27" ht="15.75" thickBot="1">
      <c r="D6" s="4" t="s">
        <v>15</v>
      </c>
      <c r="E6" s="13"/>
      <c r="F6" s="47"/>
      <c r="G6" s="64"/>
      <c r="H6" s="64"/>
      <c r="I6" s="64"/>
      <c r="J6" s="64"/>
      <c r="K6" s="15" t="s">
        <v>28</v>
      </c>
      <c r="L6" s="38"/>
      <c r="M6" s="21"/>
      <c r="N6" s="49" t="s">
        <v>26</v>
      </c>
      <c r="O6" s="7" t="s">
        <v>57</v>
      </c>
      <c r="P6" s="7" t="s">
        <v>67</v>
      </c>
      <c r="Q6" s="7" t="s">
        <v>68</v>
      </c>
      <c r="R6" s="7" t="s">
        <v>69</v>
      </c>
      <c r="S6" s="45" t="s">
        <v>70</v>
      </c>
      <c r="T6" s="7" t="s">
        <v>71</v>
      </c>
      <c r="U6" s="74"/>
      <c r="V6" s="7" t="s">
        <v>82</v>
      </c>
      <c r="W6" s="7" t="s">
        <v>83</v>
      </c>
      <c r="X6" s="7" t="s">
        <v>88</v>
      </c>
      <c r="Y6" s="7" t="s">
        <v>89</v>
      </c>
      <c r="AA6" s="25"/>
    </row>
    <row r="7" spans="1:27">
      <c r="D7" s="4" t="s">
        <v>16</v>
      </c>
      <c r="E7" s="13">
        <v>8</v>
      </c>
      <c r="F7" s="55">
        <v>9</v>
      </c>
      <c r="G7" s="65"/>
      <c r="H7" s="65"/>
      <c r="I7" s="65"/>
      <c r="J7" s="65"/>
      <c r="K7" s="14" t="s">
        <v>29</v>
      </c>
      <c r="L7" s="39" t="s">
        <v>44</v>
      </c>
      <c r="M7" s="22" t="s">
        <v>36</v>
      </c>
      <c r="N7" s="48" t="s">
        <v>20</v>
      </c>
      <c r="O7" s="42" t="s">
        <v>57</v>
      </c>
      <c r="P7" s="42" t="s">
        <v>67</v>
      </c>
      <c r="Q7" s="42" t="s">
        <v>68</v>
      </c>
      <c r="R7" s="42" t="s">
        <v>69</v>
      </c>
      <c r="S7" s="42" t="s">
        <v>70</v>
      </c>
      <c r="T7" s="42" t="s">
        <v>71</v>
      </c>
      <c r="U7" s="75" t="s">
        <v>45</v>
      </c>
      <c r="V7" s="42" t="s">
        <v>82</v>
      </c>
      <c r="W7" s="42" t="s">
        <v>83</v>
      </c>
      <c r="X7" s="42" t="s">
        <v>88</v>
      </c>
      <c r="Y7" s="42" t="s">
        <v>89</v>
      </c>
      <c r="AA7" s="25"/>
    </row>
    <row r="8" spans="1:27">
      <c r="D8" s="4" t="s">
        <v>17</v>
      </c>
      <c r="E8" s="13">
        <v>10</v>
      </c>
      <c r="F8" s="56">
        <v>9</v>
      </c>
      <c r="G8" s="65"/>
      <c r="H8" s="65"/>
      <c r="I8" s="65"/>
      <c r="J8" s="65"/>
      <c r="K8" s="6" t="s">
        <v>30</v>
      </c>
      <c r="L8" s="40" t="s">
        <v>44</v>
      </c>
      <c r="M8" s="20" t="s">
        <v>37</v>
      </c>
      <c r="N8" s="59" t="s">
        <v>21</v>
      </c>
      <c r="O8" s="2" t="s">
        <v>57</v>
      </c>
      <c r="P8" s="2" t="s">
        <v>67</v>
      </c>
      <c r="Q8" s="2" t="s">
        <v>68</v>
      </c>
      <c r="R8" s="2" t="s">
        <v>69</v>
      </c>
      <c r="S8" s="2" t="s">
        <v>70</v>
      </c>
      <c r="T8" s="2" t="s">
        <v>71</v>
      </c>
      <c r="U8" s="76" t="s">
        <v>45</v>
      </c>
      <c r="V8" s="2" t="s">
        <v>82</v>
      </c>
      <c r="W8" s="2" t="s">
        <v>83</v>
      </c>
      <c r="X8" s="2" t="s">
        <v>88</v>
      </c>
      <c r="Y8" s="2" t="s">
        <v>89</v>
      </c>
      <c r="AA8" s="25"/>
    </row>
    <row r="9" spans="1:27">
      <c r="A9" t="s">
        <v>2</v>
      </c>
      <c r="B9">
        <v>5</v>
      </c>
      <c r="C9">
        <v>5</v>
      </c>
      <c r="D9" s="4" t="s">
        <v>18</v>
      </c>
      <c r="E9" s="32">
        <v>9</v>
      </c>
      <c r="F9" s="56">
        <v>9</v>
      </c>
      <c r="G9" s="65"/>
      <c r="H9" s="65"/>
      <c r="I9" s="65"/>
      <c r="J9" s="65"/>
      <c r="K9" s="6" t="s">
        <v>31</v>
      </c>
      <c r="L9" s="40" t="s">
        <v>44</v>
      </c>
      <c r="M9" s="20" t="s">
        <v>38</v>
      </c>
      <c r="N9" s="59" t="s">
        <v>22</v>
      </c>
      <c r="O9" s="2" t="s">
        <v>57</v>
      </c>
      <c r="P9" s="2" t="s">
        <v>67</v>
      </c>
      <c r="Q9" s="2" t="s">
        <v>68</v>
      </c>
      <c r="R9" s="2" t="s">
        <v>69</v>
      </c>
      <c r="S9" s="2" t="s">
        <v>70</v>
      </c>
      <c r="T9" s="2" t="s">
        <v>71</v>
      </c>
      <c r="U9" s="76" t="s">
        <v>45</v>
      </c>
      <c r="V9" s="2" t="s">
        <v>82</v>
      </c>
      <c r="W9" s="2" t="s">
        <v>83</v>
      </c>
      <c r="X9" s="2" t="s">
        <v>88</v>
      </c>
      <c r="Y9" s="2" t="s">
        <v>89</v>
      </c>
      <c r="AA9" s="25"/>
    </row>
    <row r="10" spans="1:27">
      <c r="A10" t="s">
        <v>3</v>
      </c>
      <c r="B10">
        <v>6</v>
      </c>
      <c r="C10">
        <v>6</v>
      </c>
      <c r="F10" s="56">
        <v>9</v>
      </c>
      <c r="G10" s="65"/>
      <c r="H10" s="65"/>
      <c r="I10" s="65"/>
      <c r="J10" s="65"/>
      <c r="K10" s="6" t="s">
        <v>32</v>
      </c>
      <c r="L10" s="40" t="s">
        <v>44</v>
      </c>
      <c r="M10" s="20" t="s">
        <v>23</v>
      </c>
      <c r="N10" s="59" t="s">
        <v>23</v>
      </c>
      <c r="O10" s="2" t="s">
        <v>57</v>
      </c>
      <c r="P10" s="2" t="s">
        <v>67</v>
      </c>
      <c r="Q10" s="2" t="s">
        <v>68</v>
      </c>
      <c r="R10" s="2" t="s">
        <v>69</v>
      </c>
      <c r="S10" s="2" t="s">
        <v>70</v>
      </c>
      <c r="T10" s="2" t="s">
        <v>71</v>
      </c>
      <c r="U10" s="76" t="s">
        <v>45</v>
      </c>
      <c r="V10" s="2" t="s">
        <v>82</v>
      </c>
      <c r="W10" s="2" t="s">
        <v>83</v>
      </c>
      <c r="X10" s="2" t="s">
        <v>88</v>
      </c>
      <c r="Y10" s="2" t="s">
        <v>89</v>
      </c>
      <c r="AA10" s="25"/>
    </row>
    <row r="11" spans="1:27" ht="15.75" thickBot="1">
      <c r="A11" t="s">
        <v>4</v>
      </c>
      <c r="B11">
        <v>7</v>
      </c>
      <c r="C11">
        <v>7</v>
      </c>
      <c r="F11" s="57">
        <v>9</v>
      </c>
      <c r="G11" s="65"/>
      <c r="H11" s="65"/>
      <c r="I11" s="65"/>
      <c r="J11" s="65"/>
      <c r="K11" s="8" t="s">
        <v>33</v>
      </c>
      <c r="L11" s="41" t="s">
        <v>44</v>
      </c>
      <c r="M11" s="24" t="s">
        <v>39</v>
      </c>
      <c r="N11" s="49" t="s">
        <v>24</v>
      </c>
      <c r="O11" s="7" t="s">
        <v>57</v>
      </c>
      <c r="P11" s="7" t="s">
        <v>67</v>
      </c>
      <c r="Q11" s="7" t="s">
        <v>68</v>
      </c>
      <c r="R11" s="7" t="s">
        <v>69</v>
      </c>
      <c r="S11" s="7" t="s">
        <v>70</v>
      </c>
      <c r="T11" s="7" t="s">
        <v>71</v>
      </c>
      <c r="U11" s="77" t="s">
        <v>45</v>
      </c>
      <c r="V11" s="7" t="s">
        <v>82</v>
      </c>
      <c r="W11" s="7" t="s">
        <v>83</v>
      </c>
      <c r="X11" s="7" t="s">
        <v>88</v>
      </c>
      <c r="Y11" s="7" t="s">
        <v>89</v>
      </c>
      <c r="AA11" s="25"/>
    </row>
    <row r="12" spans="1:27" ht="15.75" thickBot="1">
      <c r="A12" t="s">
        <v>5</v>
      </c>
      <c r="B12">
        <v>8</v>
      </c>
      <c r="C12">
        <v>8</v>
      </c>
      <c r="F12" s="58">
        <v>9</v>
      </c>
      <c r="G12" s="65"/>
      <c r="H12" s="65"/>
      <c r="I12" s="65"/>
      <c r="J12" s="65"/>
      <c r="K12" s="10" t="s">
        <v>10</v>
      </c>
      <c r="L12" s="43" t="s">
        <v>42</v>
      </c>
      <c r="M12" s="23" t="s">
        <v>40</v>
      </c>
      <c r="N12" s="60" t="s">
        <v>40</v>
      </c>
      <c r="O12" s="9" t="s">
        <v>57</v>
      </c>
      <c r="P12" s="9" t="s">
        <v>67</v>
      </c>
      <c r="Q12" s="9" t="s">
        <v>68</v>
      </c>
      <c r="R12" s="9" t="s">
        <v>69</v>
      </c>
      <c r="S12" s="9" t="s">
        <v>70</v>
      </c>
      <c r="T12" s="9" t="s">
        <v>71</v>
      </c>
      <c r="U12" s="78" t="s">
        <v>43</v>
      </c>
      <c r="V12" s="9" t="s">
        <v>82</v>
      </c>
      <c r="W12" s="9" t="s">
        <v>83</v>
      </c>
      <c r="X12" s="9" t="s">
        <v>88</v>
      </c>
      <c r="Y12" s="9" t="s">
        <v>89</v>
      </c>
    </row>
    <row r="13" spans="1:27" ht="15.75" thickBot="1">
      <c r="A13" t="s">
        <v>6</v>
      </c>
      <c r="B13">
        <v>901</v>
      </c>
      <c r="C13">
        <v>901</v>
      </c>
      <c r="F13" s="58">
        <v>8</v>
      </c>
      <c r="G13" s="65"/>
      <c r="H13" s="65"/>
      <c r="I13" s="65"/>
      <c r="J13" s="65"/>
      <c r="K13" s="10" t="s">
        <v>48</v>
      </c>
      <c r="L13" s="43" t="s">
        <v>46</v>
      </c>
      <c r="M13" s="23" t="s">
        <v>52</v>
      </c>
      <c r="N13" s="60" t="s">
        <v>61</v>
      </c>
      <c r="O13" s="9" t="s">
        <v>57</v>
      </c>
      <c r="P13" s="9" t="s">
        <v>67</v>
      </c>
      <c r="Q13" s="9" t="s">
        <v>68</v>
      </c>
      <c r="R13" s="9" t="s">
        <v>69</v>
      </c>
      <c r="S13" s="9" t="s">
        <v>70</v>
      </c>
      <c r="T13" s="9" t="s">
        <v>71</v>
      </c>
      <c r="U13" s="78" t="s">
        <v>47</v>
      </c>
      <c r="V13" s="9" t="s">
        <v>82</v>
      </c>
      <c r="W13" s="9" t="s">
        <v>83</v>
      </c>
      <c r="X13" s="9" t="s">
        <v>88</v>
      </c>
      <c r="Y13" s="9" t="s">
        <v>89</v>
      </c>
    </row>
    <row r="14" spans="1:27" ht="15.75" thickBot="1">
      <c r="F14" s="58">
        <v>10</v>
      </c>
      <c r="G14" s="65"/>
      <c r="H14" s="65"/>
      <c r="I14" s="65"/>
      <c r="J14" s="65"/>
      <c r="K14" s="10" t="s">
        <v>53</v>
      </c>
      <c r="L14" s="43" t="s">
        <v>50</v>
      </c>
      <c r="M14" s="23" t="s">
        <v>52</v>
      </c>
      <c r="N14" s="60" t="s">
        <v>61</v>
      </c>
      <c r="O14" s="9" t="s">
        <v>57</v>
      </c>
      <c r="P14" s="9" t="s">
        <v>67</v>
      </c>
      <c r="Q14" s="9" t="s">
        <v>68</v>
      </c>
      <c r="R14" s="9" t="s">
        <v>69</v>
      </c>
      <c r="S14" s="9" t="s">
        <v>70</v>
      </c>
      <c r="T14" s="9" t="s">
        <v>71</v>
      </c>
      <c r="U14" s="78" t="s">
        <v>49</v>
      </c>
      <c r="V14" s="9" t="s">
        <v>82</v>
      </c>
      <c r="W14" s="9" t="s">
        <v>83</v>
      </c>
      <c r="X14" s="9" t="s">
        <v>88</v>
      </c>
      <c r="Y14" s="9" t="s">
        <v>89</v>
      </c>
    </row>
    <row r="16" spans="1:27">
      <c r="A16" s="26" t="s">
        <v>10</v>
      </c>
      <c r="B16" s="3" t="s">
        <v>13</v>
      </c>
      <c r="C16" s="1" t="s">
        <v>14</v>
      </c>
      <c r="D16" s="1" t="s">
        <v>9</v>
      </c>
    </row>
    <row r="17" spans="1:4">
      <c r="A17" s="29"/>
      <c r="B17" s="30"/>
      <c r="C17" s="29"/>
      <c r="D17" s="29"/>
    </row>
    <row r="18" spans="1:4">
      <c r="A18" s="29"/>
      <c r="B18" s="30"/>
      <c r="C18" s="29"/>
      <c r="D18" s="29"/>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A154-4B7C-43EC-BD68-DEFA2EFA49CF}">
  <sheetPr codeName="Sheet21"/>
  <dimension ref="A1:O81"/>
  <sheetViews>
    <sheetView workbookViewId="0">
      <selection activeCell="E14" sqref="E14"/>
    </sheetView>
  </sheetViews>
  <sheetFormatPr defaultRowHeight="15"/>
  <cols>
    <col min="1" max="2" width="7" bestFit="1" customWidth="1"/>
    <col min="3" max="3" width="6.5703125" bestFit="1" customWidth="1"/>
    <col min="4" max="4" width="7" bestFit="1" customWidth="1"/>
    <col min="5" max="5" width="9.28515625" bestFit="1" customWidth="1"/>
    <col min="6" max="6" width="8.7109375" bestFit="1" customWidth="1"/>
    <col min="7" max="7" width="5" bestFit="1" customWidth="1"/>
    <col min="8" max="8" width="8.140625" bestFit="1" customWidth="1"/>
    <col min="9" max="9" width="9.42578125" bestFit="1" customWidth="1"/>
    <col min="10" max="10" width="5.28515625" bestFit="1" customWidth="1"/>
    <col min="11" max="15" width="15.7109375" bestFit="1" customWidth="1"/>
  </cols>
  <sheetData>
    <row r="1" spans="1:15">
      <c r="A1" s="166" t="s">
        <v>19</v>
      </c>
      <c r="B1" s="166" t="s">
        <v>122</v>
      </c>
      <c r="C1" s="166" t="s">
        <v>51</v>
      </c>
      <c r="D1" s="166" t="s">
        <v>123</v>
      </c>
      <c r="E1" s="166" t="s">
        <v>124</v>
      </c>
      <c r="F1" s="166" t="s">
        <v>125</v>
      </c>
      <c r="G1" s="166" t="s">
        <v>126</v>
      </c>
      <c r="H1" s="166" t="s">
        <v>127</v>
      </c>
      <c r="I1" s="166" t="s">
        <v>128</v>
      </c>
      <c r="J1" s="166" t="s">
        <v>129</v>
      </c>
      <c r="K1" s="166" t="s">
        <v>130</v>
      </c>
      <c r="L1" s="166" t="s">
        <v>131</v>
      </c>
      <c r="M1" s="166" t="s">
        <v>132</v>
      </c>
      <c r="N1" s="166" t="s">
        <v>133</v>
      </c>
      <c r="O1" s="166" t="s">
        <v>134</v>
      </c>
    </row>
    <row r="2" spans="1:15">
      <c r="A2" s="167" t="s">
        <v>135</v>
      </c>
      <c r="B2" s="167" t="s">
        <v>136</v>
      </c>
      <c r="C2" s="167" t="s">
        <v>121</v>
      </c>
      <c r="D2" s="167" t="s">
        <v>137</v>
      </c>
      <c r="E2" s="167" t="s">
        <v>138</v>
      </c>
      <c r="F2" s="168">
        <v>2000</v>
      </c>
      <c r="G2" s="168">
        <v>235</v>
      </c>
      <c r="H2" s="168">
        <v>470000</v>
      </c>
      <c r="I2" s="167" t="s">
        <v>139</v>
      </c>
      <c r="J2" s="168">
        <v>1</v>
      </c>
      <c r="K2" s="167" t="s">
        <v>140</v>
      </c>
      <c r="L2" s="167" t="s">
        <v>140</v>
      </c>
      <c r="M2" s="167" t="s">
        <v>140</v>
      </c>
      <c r="N2" s="167" t="s">
        <v>140</v>
      </c>
      <c r="O2" s="167" t="s">
        <v>140</v>
      </c>
    </row>
    <row r="3" spans="1:15">
      <c r="A3" s="167" t="s">
        <v>141</v>
      </c>
      <c r="B3" s="167" t="s">
        <v>136</v>
      </c>
      <c r="C3" s="167" t="s">
        <v>142</v>
      </c>
      <c r="D3" s="167" t="s">
        <v>137</v>
      </c>
      <c r="E3" s="167" t="s">
        <v>138</v>
      </c>
      <c r="F3" s="168">
        <v>2250</v>
      </c>
      <c r="G3" s="168">
        <v>235</v>
      </c>
      <c r="H3" s="168">
        <v>528750</v>
      </c>
      <c r="I3" s="167" t="s">
        <v>139</v>
      </c>
      <c r="J3" s="168">
        <v>1</v>
      </c>
      <c r="K3" s="167" t="s">
        <v>140</v>
      </c>
      <c r="L3" s="167" t="s">
        <v>140</v>
      </c>
      <c r="M3" s="167" t="s">
        <v>140</v>
      </c>
      <c r="N3" s="167" t="s">
        <v>140</v>
      </c>
      <c r="O3" s="167" t="s">
        <v>140</v>
      </c>
    </row>
    <row r="4" spans="1:15">
      <c r="A4" s="167" t="s">
        <v>137</v>
      </c>
      <c r="B4" s="167" t="s">
        <v>136</v>
      </c>
      <c r="C4" s="167" t="s">
        <v>143</v>
      </c>
      <c r="D4" s="167" t="s">
        <v>137</v>
      </c>
      <c r="E4" s="167" t="s">
        <v>138</v>
      </c>
      <c r="F4" s="168">
        <v>2000</v>
      </c>
      <c r="G4" s="168">
        <v>235</v>
      </c>
      <c r="H4" s="168">
        <v>470000</v>
      </c>
      <c r="I4" s="167" t="s">
        <v>139</v>
      </c>
      <c r="J4" s="168">
        <v>1</v>
      </c>
      <c r="K4" s="167" t="s">
        <v>140</v>
      </c>
      <c r="L4" s="167" t="s">
        <v>140</v>
      </c>
      <c r="M4" s="167" t="s">
        <v>140</v>
      </c>
      <c r="N4" s="167" t="s">
        <v>140</v>
      </c>
      <c r="O4" s="167" t="s">
        <v>140</v>
      </c>
    </row>
    <row r="5" spans="1:15">
      <c r="A5" s="167" t="s">
        <v>144</v>
      </c>
      <c r="B5" s="167" t="s">
        <v>145</v>
      </c>
      <c r="C5" s="167" t="s">
        <v>146</v>
      </c>
      <c r="D5" s="167" t="s">
        <v>137</v>
      </c>
      <c r="E5" s="167" t="s">
        <v>138</v>
      </c>
      <c r="F5" s="168">
        <v>2505</v>
      </c>
      <c r="G5" s="168">
        <v>235</v>
      </c>
      <c r="H5" s="168">
        <v>588675</v>
      </c>
      <c r="I5" s="167" t="s">
        <v>139</v>
      </c>
      <c r="J5" s="168">
        <v>1</v>
      </c>
      <c r="K5" s="167" t="s">
        <v>140</v>
      </c>
      <c r="L5" s="167" t="s">
        <v>140</v>
      </c>
      <c r="M5" s="167" t="s">
        <v>140</v>
      </c>
      <c r="N5" s="167" t="s">
        <v>140</v>
      </c>
      <c r="O5" s="167" t="s">
        <v>140</v>
      </c>
    </row>
    <row r="6" spans="1:15">
      <c r="A6" s="167" t="s">
        <v>147</v>
      </c>
      <c r="B6" s="167" t="s">
        <v>145</v>
      </c>
      <c r="C6" s="167" t="s">
        <v>148</v>
      </c>
      <c r="D6" s="167" t="s">
        <v>137</v>
      </c>
      <c r="E6" s="167" t="s">
        <v>138</v>
      </c>
      <c r="F6" s="168">
        <v>2250</v>
      </c>
      <c r="G6" s="168">
        <v>235</v>
      </c>
      <c r="H6" s="168">
        <v>528750</v>
      </c>
      <c r="I6" s="167" t="s">
        <v>139</v>
      </c>
      <c r="J6" s="168">
        <v>1</v>
      </c>
      <c r="K6" s="167" t="s">
        <v>140</v>
      </c>
      <c r="L6" s="167" t="s">
        <v>140</v>
      </c>
      <c r="M6" s="167" t="s">
        <v>140</v>
      </c>
      <c r="N6" s="167" t="s">
        <v>140</v>
      </c>
      <c r="O6" s="167" t="s">
        <v>140</v>
      </c>
    </row>
    <row r="7" spans="1:15">
      <c r="A7" s="167" t="s">
        <v>149</v>
      </c>
      <c r="B7" s="167" t="s">
        <v>145</v>
      </c>
      <c r="C7" s="167" t="s">
        <v>150</v>
      </c>
      <c r="D7" s="167" t="s">
        <v>137</v>
      </c>
      <c r="E7" s="167" t="s">
        <v>138</v>
      </c>
      <c r="F7" s="168">
        <v>2050</v>
      </c>
      <c r="G7" s="168">
        <v>235</v>
      </c>
      <c r="H7" s="168">
        <v>481750</v>
      </c>
      <c r="I7" s="167" t="s">
        <v>139</v>
      </c>
      <c r="J7" s="168">
        <v>1</v>
      </c>
      <c r="K7" s="167" t="s">
        <v>140</v>
      </c>
      <c r="L7" s="167" t="s">
        <v>140</v>
      </c>
      <c r="M7" s="167" t="s">
        <v>140</v>
      </c>
      <c r="N7" s="167" t="s">
        <v>140</v>
      </c>
      <c r="O7" s="167" t="s">
        <v>140</v>
      </c>
    </row>
    <row r="8" spans="1:15">
      <c r="A8" s="167" t="s">
        <v>151</v>
      </c>
      <c r="B8" s="167" t="s">
        <v>145</v>
      </c>
      <c r="C8" s="167" t="s">
        <v>152</v>
      </c>
      <c r="D8" s="167" t="s">
        <v>137</v>
      </c>
      <c r="E8" s="167" t="s">
        <v>138</v>
      </c>
      <c r="F8" s="168">
        <v>2400</v>
      </c>
      <c r="G8" s="168">
        <v>235</v>
      </c>
      <c r="H8" s="168">
        <v>564000</v>
      </c>
      <c r="I8" s="167" t="s">
        <v>139</v>
      </c>
      <c r="J8" s="168">
        <v>1</v>
      </c>
      <c r="K8" s="167" t="s">
        <v>140</v>
      </c>
      <c r="L8" s="167" t="s">
        <v>140</v>
      </c>
      <c r="M8" s="167" t="s">
        <v>140</v>
      </c>
      <c r="N8" s="167" t="s">
        <v>140</v>
      </c>
      <c r="O8" s="167" t="s">
        <v>140</v>
      </c>
    </row>
    <row r="9" spans="1:15">
      <c r="A9" s="167" t="s">
        <v>153</v>
      </c>
      <c r="B9" s="167" t="s">
        <v>145</v>
      </c>
      <c r="C9" s="167" t="s">
        <v>154</v>
      </c>
      <c r="D9" s="167" t="s">
        <v>137</v>
      </c>
      <c r="E9" s="167" t="s">
        <v>138</v>
      </c>
      <c r="F9" s="168">
        <v>400</v>
      </c>
      <c r="G9" s="168">
        <v>235</v>
      </c>
      <c r="H9" s="168">
        <v>94000</v>
      </c>
      <c r="I9" s="167" t="s">
        <v>139</v>
      </c>
      <c r="J9" s="168">
        <v>1</v>
      </c>
      <c r="K9" s="167" t="s">
        <v>140</v>
      </c>
      <c r="L9" s="167" t="s">
        <v>140</v>
      </c>
      <c r="M9" s="167" t="s">
        <v>140</v>
      </c>
      <c r="N9" s="167" t="s">
        <v>140</v>
      </c>
      <c r="O9" s="167" t="s">
        <v>140</v>
      </c>
    </row>
    <row r="10" spans="1:15">
      <c r="A10" s="167" t="s">
        <v>155</v>
      </c>
      <c r="B10" s="167" t="s">
        <v>156</v>
      </c>
      <c r="C10" s="167" t="s">
        <v>157</v>
      </c>
      <c r="D10" s="167" t="s">
        <v>137</v>
      </c>
      <c r="E10" s="167" t="s">
        <v>138</v>
      </c>
      <c r="F10" s="168">
        <v>2250</v>
      </c>
      <c r="G10" s="168">
        <v>235</v>
      </c>
      <c r="H10" s="168">
        <v>528750</v>
      </c>
      <c r="I10" s="167" t="s">
        <v>139</v>
      </c>
      <c r="J10" s="168">
        <v>1</v>
      </c>
      <c r="K10" s="167" t="s">
        <v>140</v>
      </c>
      <c r="L10" s="167" t="s">
        <v>140</v>
      </c>
      <c r="M10" s="167" t="s">
        <v>140</v>
      </c>
      <c r="N10" s="167" t="s">
        <v>140</v>
      </c>
      <c r="O10" s="167" t="s">
        <v>140</v>
      </c>
    </row>
    <row r="11" spans="1:15">
      <c r="A11" s="167" t="s">
        <v>158</v>
      </c>
      <c r="B11" s="167" t="s">
        <v>156</v>
      </c>
      <c r="C11" s="167" t="s">
        <v>159</v>
      </c>
      <c r="D11" s="167" t="s">
        <v>137</v>
      </c>
      <c r="E11" s="167" t="s">
        <v>138</v>
      </c>
      <c r="F11" s="168">
        <v>2300</v>
      </c>
      <c r="G11" s="168">
        <v>235</v>
      </c>
      <c r="H11" s="168">
        <v>540500</v>
      </c>
      <c r="I11" s="167" t="s">
        <v>139</v>
      </c>
      <c r="J11" s="168">
        <v>1</v>
      </c>
      <c r="K11" s="167" t="s">
        <v>140</v>
      </c>
      <c r="L11" s="167" t="s">
        <v>140</v>
      </c>
      <c r="M11" s="167" t="s">
        <v>140</v>
      </c>
      <c r="N11" s="167" t="s">
        <v>140</v>
      </c>
      <c r="O11" s="167" t="s">
        <v>140</v>
      </c>
    </row>
    <row r="12" spans="1:15">
      <c r="A12" s="167" t="s">
        <v>160</v>
      </c>
      <c r="B12" s="167" t="s">
        <v>156</v>
      </c>
      <c r="C12" s="167" t="s">
        <v>161</v>
      </c>
      <c r="D12" s="167" t="s">
        <v>137</v>
      </c>
      <c r="E12" s="167" t="s">
        <v>138</v>
      </c>
      <c r="F12" s="168">
        <v>2400</v>
      </c>
      <c r="G12" s="168">
        <v>235</v>
      </c>
      <c r="H12" s="168">
        <v>564000</v>
      </c>
      <c r="I12" s="167" t="s">
        <v>139</v>
      </c>
      <c r="J12" s="168">
        <v>1</v>
      </c>
      <c r="K12" s="167" t="s">
        <v>140</v>
      </c>
      <c r="L12" s="167" t="s">
        <v>140</v>
      </c>
      <c r="M12" s="167" t="s">
        <v>140</v>
      </c>
      <c r="N12" s="167" t="s">
        <v>140</v>
      </c>
      <c r="O12" s="167" t="s">
        <v>140</v>
      </c>
    </row>
    <row r="13" spans="1:15">
      <c r="A13" s="167" t="s">
        <v>162</v>
      </c>
      <c r="B13" s="167" t="s">
        <v>156</v>
      </c>
      <c r="C13" s="167" t="s">
        <v>163</v>
      </c>
      <c r="D13" s="167" t="s">
        <v>137</v>
      </c>
      <c r="E13" s="167" t="s">
        <v>138</v>
      </c>
      <c r="F13" s="168">
        <v>2350</v>
      </c>
      <c r="G13" s="168">
        <v>235</v>
      </c>
      <c r="H13" s="168">
        <v>552250</v>
      </c>
      <c r="I13" s="167" t="s">
        <v>139</v>
      </c>
      <c r="J13" s="168">
        <v>1</v>
      </c>
      <c r="K13" s="167" t="s">
        <v>140</v>
      </c>
      <c r="L13" s="167" t="s">
        <v>140</v>
      </c>
      <c r="M13" s="167" t="s">
        <v>140</v>
      </c>
      <c r="N13" s="167" t="s">
        <v>140</v>
      </c>
      <c r="O13" s="167" t="s">
        <v>140</v>
      </c>
    </row>
    <row r="14" spans="1:15">
      <c r="A14" s="167" t="s">
        <v>164</v>
      </c>
      <c r="B14" s="167" t="s">
        <v>156</v>
      </c>
      <c r="C14" s="167" t="s">
        <v>165</v>
      </c>
      <c r="D14" s="167" t="s">
        <v>137</v>
      </c>
      <c r="E14" s="167" t="s">
        <v>138</v>
      </c>
      <c r="F14" s="168">
        <v>400</v>
      </c>
      <c r="G14" s="168">
        <v>235</v>
      </c>
      <c r="H14" s="168">
        <v>94000</v>
      </c>
      <c r="I14" s="167" t="s">
        <v>139</v>
      </c>
      <c r="J14" s="168">
        <v>1</v>
      </c>
      <c r="K14" s="167" t="s">
        <v>140</v>
      </c>
      <c r="L14" s="167" t="s">
        <v>140</v>
      </c>
      <c r="M14" s="167" t="s">
        <v>140</v>
      </c>
      <c r="N14" s="167" t="s">
        <v>140</v>
      </c>
      <c r="O14" s="167" t="s">
        <v>140</v>
      </c>
    </row>
    <row r="15" spans="1:15">
      <c r="A15" s="167" t="s">
        <v>136</v>
      </c>
      <c r="B15" s="167" t="s">
        <v>156</v>
      </c>
      <c r="C15" s="167" t="s">
        <v>166</v>
      </c>
      <c r="D15" s="167" t="s">
        <v>137</v>
      </c>
      <c r="E15" s="167" t="s">
        <v>138</v>
      </c>
      <c r="F15" s="168">
        <v>512</v>
      </c>
      <c r="G15" s="168">
        <v>235</v>
      </c>
      <c r="H15" s="168">
        <v>120320</v>
      </c>
      <c r="I15" s="167" t="s">
        <v>139</v>
      </c>
      <c r="J15" s="168">
        <v>1</v>
      </c>
      <c r="K15" s="167" t="s">
        <v>140</v>
      </c>
      <c r="L15" s="167" t="s">
        <v>140</v>
      </c>
      <c r="M15" s="167" t="s">
        <v>140</v>
      </c>
      <c r="N15" s="167" t="s">
        <v>140</v>
      </c>
      <c r="O15" s="167" t="s">
        <v>140</v>
      </c>
    </row>
    <row r="16" spans="1:15">
      <c r="A16" s="167" t="s">
        <v>167</v>
      </c>
      <c r="B16" s="167" t="s">
        <v>168</v>
      </c>
      <c r="C16" s="167" t="s">
        <v>169</v>
      </c>
      <c r="D16" s="167" t="s">
        <v>137</v>
      </c>
      <c r="E16" s="167" t="s">
        <v>138</v>
      </c>
      <c r="F16" s="168">
        <v>1380</v>
      </c>
      <c r="G16" s="168">
        <v>235</v>
      </c>
      <c r="H16" s="168">
        <v>324300</v>
      </c>
      <c r="I16" s="167" t="s">
        <v>139</v>
      </c>
      <c r="J16" s="168">
        <v>1</v>
      </c>
      <c r="K16" s="167" t="s">
        <v>140</v>
      </c>
      <c r="L16" s="167" t="s">
        <v>140</v>
      </c>
      <c r="M16" s="167" t="s">
        <v>140</v>
      </c>
      <c r="N16" s="167" t="s">
        <v>140</v>
      </c>
      <c r="O16" s="167" t="s">
        <v>140</v>
      </c>
    </row>
    <row r="17" spans="1:15">
      <c r="A17" s="167" t="s">
        <v>170</v>
      </c>
      <c r="B17" s="167" t="s">
        <v>168</v>
      </c>
      <c r="C17" s="167" t="s">
        <v>171</v>
      </c>
      <c r="D17" s="167" t="s">
        <v>137</v>
      </c>
      <c r="E17" s="167" t="s">
        <v>138</v>
      </c>
      <c r="F17" s="168">
        <v>1380</v>
      </c>
      <c r="G17" s="168">
        <v>235</v>
      </c>
      <c r="H17" s="168">
        <v>324300</v>
      </c>
      <c r="I17" s="167" t="s">
        <v>139</v>
      </c>
      <c r="J17" s="168">
        <v>1</v>
      </c>
      <c r="K17" s="167" t="s">
        <v>140</v>
      </c>
      <c r="L17" s="167" t="s">
        <v>140</v>
      </c>
      <c r="M17" s="167" t="s">
        <v>140</v>
      </c>
      <c r="N17" s="167" t="s">
        <v>140</v>
      </c>
      <c r="O17" s="167" t="s">
        <v>140</v>
      </c>
    </row>
    <row r="18" spans="1:15">
      <c r="A18" s="167" t="s">
        <v>172</v>
      </c>
      <c r="B18" s="167" t="s">
        <v>168</v>
      </c>
      <c r="C18" s="167" t="s">
        <v>173</v>
      </c>
      <c r="D18" s="167" t="s">
        <v>137</v>
      </c>
      <c r="E18" s="167" t="s">
        <v>138</v>
      </c>
      <c r="F18" s="168">
        <v>1380</v>
      </c>
      <c r="G18" s="168">
        <v>235</v>
      </c>
      <c r="H18" s="168">
        <v>324300</v>
      </c>
      <c r="I18" s="167" t="s">
        <v>139</v>
      </c>
      <c r="J18" s="168">
        <v>1</v>
      </c>
      <c r="K18" s="167" t="s">
        <v>140</v>
      </c>
      <c r="L18" s="167" t="s">
        <v>140</v>
      </c>
      <c r="M18" s="167" t="s">
        <v>140</v>
      </c>
      <c r="N18" s="167" t="s">
        <v>140</v>
      </c>
      <c r="O18" s="167" t="s">
        <v>140</v>
      </c>
    </row>
    <row r="19" spans="1:15">
      <c r="A19" s="167" t="s">
        <v>174</v>
      </c>
      <c r="B19" s="167" t="s">
        <v>168</v>
      </c>
      <c r="C19" s="167" t="s">
        <v>175</v>
      </c>
      <c r="D19" s="167" t="s">
        <v>137</v>
      </c>
      <c r="E19" s="167" t="s">
        <v>138</v>
      </c>
      <c r="F19" s="168">
        <v>1380</v>
      </c>
      <c r="G19" s="168">
        <v>235</v>
      </c>
      <c r="H19" s="168">
        <v>324300</v>
      </c>
      <c r="I19" s="167" t="s">
        <v>139</v>
      </c>
      <c r="J19" s="168">
        <v>1</v>
      </c>
      <c r="K19" s="167" t="s">
        <v>140</v>
      </c>
      <c r="L19" s="167" t="s">
        <v>140</v>
      </c>
      <c r="M19" s="167" t="s">
        <v>140</v>
      </c>
      <c r="N19" s="167" t="s">
        <v>140</v>
      </c>
      <c r="O19" s="167" t="s">
        <v>140</v>
      </c>
    </row>
    <row r="20" spans="1:15">
      <c r="A20" s="167" t="s">
        <v>145</v>
      </c>
      <c r="B20" s="167" t="s">
        <v>168</v>
      </c>
      <c r="C20" s="167" t="s">
        <v>176</v>
      </c>
      <c r="D20" s="167" t="s">
        <v>137</v>
      </c>
      <c r="E20" s="167" t="s">
        <v>138</v>
      </c>
      <c r="F20" s="168">
        <v>1380</v>
      </c>
      <c r="G20" s="168">
        <v>235</v>
      </c>
      <c r="H20" s="168">
        <v>324300</v>
      </c>
      <c r="I20" s="167" t="s">
        <v>139</v>
      </c>
      <c r="J20" s="168">
        <v>1</v>
      </c>
      <c r="K20" s="167" t="s">
        <v>140</v>
      </c>
      <c r="L20" s="167" t="s">
        <v>140</v>
      </c>
      <c r="M20" s="167" t="s">
        <v>140</v>
      </c>
      <c r="N20" s="167" t="s">
        <v>140</v>
      </c>
      <c r="O20" s="167" t="s">
        <v>140</v>
      </c>
    </row>
    <row r="21" spans="1:15">
      <c r="A21" s="167" t="s">
        <v>156</v>
      </c>
      <c r="B21" s="167" t="s">
        <v>168</v>
      </c>
      <c r="C21" s="167" t="s">
        <v>177</v>
      </c>
      <c r="D21" s="167" t="s">
        <v>137</v>
      </c>
      <c r="E21" s="167" t="s">
        <v>138</v>
      </c>
      <c r="F21" s="168">
        <v>1380</v>
      </c>
      <c r="G21" s="168">
        <v>235</v>
      </c>
      <c r="H21" s="168">
        <v>324300</v>
      </c>
      <c r="I21" s="167" t="s">
        <v>139</v>
      </c>
      <c r="J21" s="168">
        <v>1</v>
      </c>
      <c r="K21" s="167" t="s">
        <v>140</v>
      </c>
      <c r="L21" s="167" t="s">
        <v>140</v>
      </c>
      <c r="M21" s="167" t="s">
        <v>140</v>
      </c>
      <c r="N21" s="167" t="s">
        <v>140</v>
      </c>
      <c r="O21" s="167" t="s">
        <v>140</v>
      </c>
    </row>
    <row r="22" spans="1:15">
      <c r="A22" s="167" t="s">
        <v>178</v>
      </c>
      <c r="B22" s="167" t="s">
        <v>168</v>
      </c>
      <c r="C22" s="167" t="s">
        <v>179</v>
      </c>
      <c r="D22" s="167" t="s">
        <v>137</v>
      </c>
      <c r="E22" s="167" t="s">
        <v>138</v>
      </c>
      <c r="F22" s="168">
        <v>690</v>
      </c>
      <c r="G22" s="168">
        <v>235</v>
      </c>
      <c r="H22" s="168">
        <v>162150</v>
      </c>
      <c r="I22" s="167" t="s">
        <v>139</v>
      </c>
      <c r="J22" s="168">
        <v>1</v>
      </c>
      <c r="K22" s="167" t="s">
        <v>140</v>
      </c>
      <c r="L22" s="167" t="s">
        <v>140</v>
      </c>
      <c r="M22" s="167" t="s">
        <v>140</v>
      </c>
      <c r="N22" s="167" t="s">
        <v>140</v>
      </c>
      <c r="O22" s="167" t="s">
        <v>140</v>
      </c>
    </row>
    <row r="23" spans="1:15">
      <c r="A23" s="167" t="s">
        <v>168</v>
      </c>
      <c r="B23" s="167" t="s">
        <v>168</v>
      </c>
      <c r="C23" s="167" t="s">
        <v>180</v>
      </c>
      <c r="D23" s="167" t="s">
        <v>137</v>
      </c>
      <c r="E23" s="167" t="s">
        <v>138</v>
      </c>
      <c r="F23" s="168">
        <v>1150</v>
      </c>
      <c r="G23" s="168">
        <v>235</v>
      </c>
      <c r="H23" s="168">
        <v>270250</v>
      </c>
      <c r="I23" s="167" t="s">
        <v>139</v>
      </c>
      <c r="J23" s="168">
        <v>1</v>
      </c>
      <c r="K23" s="167" t="s">
        <v>140</v>
      </c>
      <c r="L23" s="167" t="s">
        <v>140</v>
      </c>
      <c r="M23" s="167" t="s">
        <v>140</v>
      </c>
      <c r="N23" s="167" t="s">
        <v>140</v>
      </c>
      <c r="O23" s="167" t="s">
        <v>140</v>
      </c>
    </row>
    <row r="24" spans="1:15">
      <c r="A24" s="167" t="s">
        <v>181</v>
      </c>
      <c r="B24" s="167" t="s">
        <v>182</v>
      </c>
      <c r="C24" s="167" t="s">
        <v>183</v>
      </c>
      <c r="D24" s="167" t="s">
        <v>137</v>
      </c>
      <c r="E24" s="167" t="s">
        <v>138</v>
      </c>
      <c r="F24" s="168">
        <v>1350</v>
      </c>
      <c r="G24" s="168">
        <v>235</v>
      </c>
      <c r="H24" s="168">
        <v>317250</v>
      </c>
      <c r="I24" s="167" t="s">
        <v>139</v>
      </c>
      <c r="J24" s="168">
        <v>1</v>
      </c>
      <c r="K24" s="167" t="s">
        <v>140</v>
      </c>
      <c r="L24" s="167" t="s">
        <v>140</v>
      </c>
      <c r="M24" s="167" t="s">
        <v>140</v>
      </c>
      <c r="N24" s="167" t="s">
        <v>140</v>
      </c>
      <c r="O24" s="167" t="s">
        <v>140</v>
      </c>
    </row>
    <row r="25" spans="1:15">
      <c r="A25" s="167" t="s">
        <v>182</v>
      </c>
      <c r="B25" s="167" t="s">
        <v>182</v>
      </c>
      <c r="C25" s="167" t="s">
        <v>184</v>
      </c>
      <c r="D25" s="167" t="s">
        <v>137</v>
      </c>
      <c r="E25" s="167" t="s">
        <v>138</v>
      </c>
      <c r="F25" s="168">
        <v>1350</v>
      </c>
      <c r="G25" s="168">
        <v>235</v>
      </c>
      <c r="H25" s="168">
        <v>317250</v>
      </c>
      <c r="I25" s="167" t="s">
        <v>139</v>
      </c>
      <c r="J25" s="168">
        <v>1</v>
      </c>
      <c r="K25" s="167" t="s">
        <v>140</v>
      </c>
      <c r="L25" s="167" t="s">
        <v>140</v>
      </c>
      <c r="M25" s="167" t="s">
        <v>140</v>
      </c>
      <c r="N25" s="167" t="s">
        <v>140</v>
      </c>
      <c r="O25" s="167" t="s">
        <v>140</v>
      </c>
    </row>
    <row r="26" spans="1:15">
      <c r="A26" s="167" t="s">
        <v>185</v>
      </c>
      <c r="B26" s="167" t="s">
        <v>182</v>
      </c>
      <c r="C26" s="167" t="s">
        <v>186</v>
      </c>
      <c r="D26" s="167" t="s">
        <v>137</v>
      </c>
      <c r="E26" s="167" t="s">
        <v>138</v>
      </c>
      <c r="F26" s="168">
        <v>1500</v>
      </c>
      <c r="G26" s="168">
        <v>235</v>
      </c>
      <c r="H26" s="168">
        <v>352500</v>
      </c>
      <c r="I26" s="167" t="s">
        <v>139</v>
      </c>
      <c r="J26" s="168">
        <v>1</v>
      </c>
      <c r="K26" s="167" t="s">
        <v>140</v>
      </c>
      <c r="L26" s="167" t="s">
        <v>140</v>
      </c>
      <c r="M26" s="167" t="s">
        <v>140</v>
      </c>
      <c r="N26" s="167" t="s">
        <v>140</v>
      </c>
      <c r="O26" s="167" t="s">
        <v>140</v>
      </c>
    </row>
    <row r="27" spans="1:15">
      <c r="A27" s="167" t="s">
        <v>187</v>
      </c>
      <c r="B27" s="167" t="s">
        <v>182</v>
      </c>
      <c r="C27" s="167" t="s">
        <v>188</v>
      </c>
      <c r="D27" s="167" t="s">
        <v>137</v>
      </c>
      <c r="E27" s="167" t="s">
        <v>138</v>
      </c>
      <c r="F27" s="168">
        <v>1400</v>
      </c>
      <c r="G27" s="168">
        <v>235</v>
      </c>
      <c r="H27" s="168">
        <v>329000</v>
      </c>
      <c r="I27" s="167" t="s">
        <v>139</v>
      </c>
      <c r="J27" s="168">
        <v>1</v>
      </c>
      <c r="K27" s="167" t="s">
        <v>140</v>
      </c>
      <c r="L27" s="167" t="s">
        <v>140</v>
      </c>
      <c r="M27" s="167" t="s">
        <v>140</v>
      </c>
      <c r="N27" s="167" t="s">
        <v>140</v>
      </c>
      <c r="O27" s="167" t="s">
        <v>140</v>
      </c>
    </row>
    <row r="28" spans="1:15">
      <c r="A28" s="167" t="s">
        <v>189</v>
      </c>
      <c r="B28" s="167" t="s">
        <v>182</v>
      </c>
      <c r="C28" s="167" t="s">
        <v>190</v>
      </c>
      <c r="D28" s="167" t="s">
        <v>137</v>
      </c>
      <c r="E28" s="167" t="s">
        <v>138</v>
      </c>
      <c r="F28" s="168">
        <v>1400</v>
      </c>
      <c r="G28" s="168">
        <v>235</v>
      </c>
      <c r="H28" s="168">
        <v>329000</v>
      </c>
      <c r="I28" s="167" t="s">
        <v>139</v>
      </c>
      <c r="J28" s="168">
        <v>1</v>
      </c>
      <c r="K28" s="167" t="s">
        <v>140</v>
      </c>
      <c r="L28" s="167" t="s">
        <v>140</v>
      </c>
      <c r="M28" s="167" t="s">
        <v>140</v>
      </c>
      <c r="N28" s="167" t="s">
        <v>140</v>
      </c>
      <c r="O28" s="167" t="s">
        <v>140</v>
      </c>
    </row>
    <row r="29" spans="1:15">
      <c r="A29" s="167" t="s">
        <v>191</v>
      </c>
      <c r="B29" s="167" t="s">
        <v>182</v>
      </c>
      <c r="C29" s="167" t="s">
        <v>192</v>
      </c>
      <c r="D29" s="167" t="s">
        <v>137</v>
      </c>
      <c r="E29" s="167" t="s">
        <v>138</v>
      </c>
      <c r="F29" s="168">
        <v>1400</v>
      </c>
      <c r="G29" s="168">
        <v>235</v>
      </c>
      <c r="H29" s="168">
        <v>329000</v>
      </c>
      <c r="I29" s="167" t="s">
        <v>139</v>
      </c>
      <c r="J29" s="168">
        <v>1</v>
      </c>
      <c r="K29" s="167" t="s">
        <v>140</v>
      </c>
      <c r="L29" s="167" t="s">
        <v>140</v>
      </c>
      <c r="M29" s="167" t="s">
        <v>140</v>
      </c>
      <c r="N29" s="167" t="s">
        <v>140</v>
      </c>
      <c r="O29" s="167" t="s">
        <v>140</v>
      </c>
    </row>
    <row r="30" spans="1:15">
      <c r="A30" s="167" t="s">
        <v>193</v>
      </c>
      <c r="B30" s="167" t="s">
        <v>182</v>
      </c>
      <c r="C30" s="167" t="s">
        <v>194</v>
      </c>
      <c r="D30" s="167" t="s">
        <v>137</v>
      </c>
      <c r="E30" s="167" t="s">
        <v>138</v>
      </c>
      <c r="F30" s="168">
        <v>1400</v>
      </c>
      <c r="G30" s="168">
        <v>235</v>
      </c>
      <c r="H30" s="168">
        <v>329000</v>
      </c>
      <c r="I30" s="167" t="s">
        <v>139</v>
      </c>
      <c r="J30" s="168">
        <v>1</v>
      </c>
      <c r="K30" s="167" t="s">
        <v>140</v>
      </c>
      <c r="L30" s="167" t="s">
        <v>140</v>
      </c>
      <c r="M30" s="167" t="s">
        <v>140</v>
      </c>
      <c r="N30" s="167" t="s">
        <v>140</v>
      </c>
      <c r="O30" s="167" t="s">
        <v>140</v>
      </c>
    </row>
    <row r="31" spans="1:15">
      <c r="A31" s="167" t="s">
        <v>195</v>
      </c>
      <c r="B31" s="167" t="s">
        <v>181</v>
      </c>
      <c r="C31" s="167" t="s">
        <v>196</v>
      </c>
      <c r="D31" s="167" t="s">
        <v>137</v>
      </c>
      <c r="E31" s="167" t="s">
        <v>138</v>
      </c>
      <c r="F31" s="168">
        <v>1000</v>
      </c>
      <c r="G31" s="168">
        <v>235</v>
      </c>
      <c r="H31" s="168">
        <v>235000</v>
      </c>
      <c r="I31" s="167" t="s">
        <v>139</v>
      </c>
      <c r="J31" s="168">
        <v>1</v>
      </c>
      <c r="K31" s="167" t="s">
        <v>140</v>
      </c>
      <c r="L31" s="167" t="s">
        <v>140</v>
      </c>
      <c r="M31" s="167" t="s">
        <v>140</v>
      </c>
      <c r="N31" s="167" t="s">
        <v>140</v>
      </c>
      <c r="O31" s="167" t="s">
        <v>140</v>
      </c>
    </row>
    <row r="32" spans="1:15">
      <c r="A32" s="167" t="s">
        <v>197</v>
      </c>
      <c r="B32" s="167" t="s">
        <v>181</v>
      </c>
      <c r="C32" s="167" t="s">
        <v>198</v>
      </c>
      <c r="D32" s="167" t="s">
        <v>137</v>
      </c>
      <c r="E32" s="167" t="s">
        <v>138</v>
      </c>
      <c r="F32" s="168">
        <v>1000</v>
      </c>
      <c r="G32" s="168">
        <v>235</v>
      </c>
      <c r="H32" s="168">
        <v>235000</v>
      </c>
      <c r="I32" s="167" t="s">
        <v>139</v>
      </c>
      <c r="J32" s="168">
        <v>1</v>
      </c>
      <c r="K32" s="167" t="s">
        <v>140</v>
      </c>
      <c r="L32" s="167" t="s">
        <v>140</v>
      </c>
      <c r="M32" s="167" t="s">
        <v>140</v>
      </c>
      <c r="N32" s="167" t="s">
        <v>140</v>
      </c>
      <c r="O32" s="167" t="s">
        <v>140</v>
      </c>
    </row>
    <row r="33" spans="1:15">
      <c r="A33" s="167" t="s">
        <v>199</v>
      </c>
      <c r="B33" s="167" t="s">
        <v>181</v>
      </c>
      <c r="C33" s="167" t="s">
        <v>200</v>
      </c>
      <c r="D33" s="167" t="s">
        <v>137</v>
      </c>
      <c r="E33" s="167" t="s">
        <v>138</v>
      </c>
      <c r="F33" s="168">
        <v>1000</v>
      </c>
      <c r="G33" s="168">
        <v>235</v>
      </c>
      <c r="H33" s="168">
        <v>235000</v>
      </c>
      <c r="I33" s="167" t="s">
        <v>139</v>
      </c>
      <c r="J33" s="168">
        <v>1</v>
      </c>
      <c r="K33" s="167" t="s">
        <v>140</v>
      </c>
      <c r="L33" s="167" t="s">
        <v>140</v>
      </c>
      <c r="M33" s="167" t="s">
        <v>140</v>
      </c>
      <c r="N33" s="167" t="s">
        <v>140</v>
      </c>
      <c r="O33" s="167" t="s">
        <v>140</v>
      </c>
    </row>
    <row r="34" spans="1:15">
      <c r="A34" s="167" t="s">
        <v>211</v>
      </c>
      <c r="B34" s="167" t="s">
        <v>181</v>
      </c>
      <c r="C34" s="167" t="s">
        <v>202</v>
      </c>
      <c r="D34" s="167" t="s">
        <v>137</v>
      </c>
      <c r="E34" s="167" t="s">
        <v>138</v>
      </c>
      <c r="F34" s="168">
        <v>1500</v>
      </c>
      <c r="G34" s="168">
        <v>235</v>
      </c>
      <c r="H34" s="168">
        <v>352500</v>
      </c>
      <c r="I34" s="167" t="s">
        <v>139</v>
      </c>
      <c r="J34" s="168">
        <v>1</v>
      </c>
      <c r="K34" s="167" t="s">
        <v>140</v>
      </c>
      <c r="L34" s="167" t="s">
        <v>140</v>
      </c>
      <c r="M34" s="167" t="s">
        <v>140</v>
      </c>
      <c r="N34" s="167" t="s">
        <v>140</v>
      </c>
      <c r="O34" s="167" t="s">
        <v>140</v>
      </c>
    </row>
    <row r="35" spans="1:15">
      <c r="A35" s="167" t="s">
        <v>212</v>
      </c>
      <c r="B35" s="167" t="s">
        <v>174</v>
      </c>
      <c r="C35" s="167" t="s">
        <v>206</v>
      </c>
      <c r="D35" s="167" t="s">
        <v>213</v>
      </c>
      <c r="E35" s="167" t="s">
        <v>138</v>
      </c>
      <c r="F35" s="168">
        <v>1200</v>
      </c>
      <c r="G35" s="168">
        <v>45</v>
      </c>
      <c r="H35" s="168">
        <v>54000</v>
      </c>
      <c r="I35" s="167" t="s">
        <v>139</v>
      </c>
      <c r="J35" s="168">
        <v>1</v>
      </c>
      <c r="K35" s="167" t="s">
        <v>140</v>
      </c>
      <c r="L35" s="167" t="s">
        <v>140</v>
      </c>
      <c r="M35" s="167" t="s">
        <v>140</v>
      </c>
      <c r="N35" s="167" t="s">
        <v>140</v>
      </c>
      <c r="O35" s="167" t="s">
        <v>140</v>
      </c>
    </row>
    <row r="36" spans="1:15">
      <c r="A36" s="167" t="s">
        <v>212</v>
      </c>
      <c r="B36" s="167" t="s">
        <v>172</v>
      </c>
      <c r="C36" s="167" t="s">
        <v>219</v>
      </c>
      <c r="D36" s="167" t="s">
        <v>220</v>
      </c>
      <c r="E36" s="167" t="s">
        <v>138</v>
      </c>
      <c r="F36" s="168">
        <v>1220</v>
      </c>
      <c r="G36" s="168">
        <v>45</v>
      </c>
      <c r="H36" s="168">
        <v>54900</v>
      </c>
      <c r="I36" s="167" t="s">
        <v>139</v>
      </c>
      <c r="J36" s="168">
        <v>2</v>
      </c>
      <c r="K36" s="167" t="s">
        <v>140</v>
      </c>
      <c r="L36" s="167" t="s">
        <v>140</v>
      </c>
      <c r="M36" s="167" t="s">
        <v>140</v>
      </c>
      <c r="N36" s="167" t="s">
        <v>140</v>
      </c>
      <c r="O36" s="167" t="s">
        <v>140</v>
      </c>
    </row>
    <row r="37" spans="1:15">
      <c r="A37" s="167" t="s">
        <v>212</v>
      </c>
      <c r="B37" s="167" t="s">
        <v>170</v>
      </c>
      <c r="C37" s="167" t="s">
        <v>219</v>
      </c>
      <c r="D37" s="167" t="s">
        <v>221</v>
      </c>
      <c r="E37" s="167" t="s">
        <v>138</v>
      </c>
      <c r="F37" s="168">
        <v>1200</v>
      </c>
      <c r="G37" s="168">
        <v>45</v>
      </c>
      <c r="H37" s="168">
        <v>54000</v>
      </c>
      <c r="I37" s="167" t="s">
        <v>139</v>
      </c>
      <c r="J37" s="168">
        <v>3</v>
      </c>
      <c r="K37" s="167" t="s">
        <v>140</v>
      </c>
      <c r="L37" s="167" t="s">
        <v>140</v>
      </c>
      <c r="M37" s="167" t="s">
        <v>140</v>
      </c>
      <c r="N37" s="167" t="s">
        <v>140</v>
      </c>
      <c r="O37" s="167" t="s">
        <v>140</v>
      </c>
    </row>
    <row r="38" spans="1:15">
      <c r="A38" s="167" t="s">
        <v>212</v>
      </c>
      <c r="B38" s="167" t="s">
        <v>167</v>
      </c>
      <c r="C38" s="167" t="s">
        <v>219</v>
      </c>
      <c r="D38" s="167" t="s">
        <v>222</v>
      </c>
      <c r="E38" s="167" t="s">
        <v>138</v>
      </c>
      <c r="F38" s="168">
        <v>1200</v>
      </c>
      <c r="G38" s="168">
        <v>45</v>
      </c>
      <c r="H38" s="168">
        <v>54000</v>
      </c>
      <c r="I38" s="167" t="s">
        <v>139</v>
      </c>
      <c r="J38" s="168">
        <v>4</v>
      </c>
      <c r="K38" s="167" t="s">
        <v>140</v>
      </c>
      <c r="L38" s="167" t="s">
        <v>140</v>
      </c>
      <c r="M38" s="167" t="s">
        <v>140</v>
      </c>
      <c r="N38" s="167" t="s">
        <v>140</v>
      </c>
      <c r="O38" s="167" t="s">
        <v>140</v>
      </c>
    </row>
    <row r="39" spans="1:15">
      <c r="A39" s="167" t="s">
        <v>223</v>
      </c>
      <c r="B39" s="167" t="s">
        <v>181</v>
      </c>
      <c r="C39" s="167" t="s">
        <v>219</v>
      </c>
      <c r="D39" s="167" t="s">
        <v>137</v>
      </c>
      <c r="E39" s="167" t="s">
        <v>138</v>
      </c>
      <c r="F39" s="168">
        <v>4000</v>
      </c>
      <c r="G39" s="168">
        <v>235</v>
      </c>
      <c r="H39" s="168">
        <v>940000</v>
      </c>
      <c r="I39" s="167" t="s">
        <v>139</v>
      </c>
      <c r="J39" s="168">
        <v>1</v>
      </c>
      <c r="K39" s="167" t="s">
        <v>140</v>
      </c>
      <c r="L39" s="167" t="s">
        <v>140</v>
      </c>
      <c r="M39" s="167" t="s">
        <v>140</v>
      </c>
      <c r="N39" s="167" t="s">
        <v>140</v>
      </c>
      <c r="O39" s="167" t="s">
        <v>140</v>
      </c>
    </row>
    <row r="40" spans="1:15">
      <c r="A40" s="167" t="s">
        <v>224</v>
      </c>
      <c r="B40" s="167" t="s">
        <v>181</v>
      </c>
      <c r="C40" s="167" t="s">
        <v>219</v>
      </c>
      <c r="D40" s="167" t="s">
        <v>137</v>
      </c>
      <c r="E40" s="167" t="s">
        <v>138</v>
      </c>
      <c r="F40" s="168">
        <v>4000</v>
      </c>
      <c r="G40" s="168">
        <v>235</v>
      </c>
      <c r="H40" s="168">
        <v>940000</v>
      </c>
      <c r="I40" s="167" t="s">
        <v>139</v>
      </c>
      <c r="J40" s="168">
        <v>1</v>
      </c>
      <c r="K40" s="167" t="s">
        <v>140</v>
      </c>
      <c r="L40" s="167" t="s">
        <v>140</v>
      </c>
      <c r="M40" s="167" t="s">
        <v>140</v>
      </c>
      <c r="N40" s="167" t="s">
        <v>140</v>
      </c>
      <c r="O40" s="167" t="s">
        <v>140</v>
      </c>
    </row>
    <row r="41" spans="1:15">
      <c r="A41" s="167" t="s">
        <v>225</v>
      </c>
      <c r="B41" s="167" t="s">
        <v>181</v>
      </c>
      <c r="C41" s="167" t="s">
        <v>219</v>
      </c>
      <c r="D41" s="167" t="s">
        <v>137</v>
      </c>
      <c r="E41" s="167" t="s">
        <v>138</v>
      </c>
      <c r="F41" s="168">
        <v>4000</v>
      </c>
      <c r="G41" s="168">
        <v>235</v>
      </c>
      <c r="H41" s="168">
        <v>940000</v>
      </c>
      <c r="I41" s="167" t="s">
        <v>139</v>
      </c>
      <c r="J41" s="168">
        <v>1</v>
      </c>
      <c r="K41" s="167" t="s">
        <v>140</v>
      </c>
      <c r="L41" s="167" t="s">
        <v>140</v>
      </c>
      <c r="M41" s="167" t="s">
        <v>140</v>
      </c>
      <c r="N41" s="167" t="s">
        <v>140</v>
      </c>
      <c r="O41" s="167" t="s">
        <v>140</v>
      </c>
    </row>
    <row r="42" spans="1:15">
      <c r="A42" s="167" t="s">
        <v>226</v>
      </c>
      <c r="B42" s="167" t="s">
        <v>181</v>
      </c>
      <c r="C42" s="167" t="s">
        <v>219</v>
      </c>
      <c r="D42" s="167" t="s">
        <v>137</v>
      </c>
      <c r="E42" s="167" t="s">
        <v>138</v>
      </c>
      <c r="F42" s="168">
        <v>1650</v>
      </c>
      <c r="G42" s="168">
        <v>235</v>
      </c>
      <c r="H42" s="168">
        <v>387750</v>
      </c>
      <c r="I42" s="167" t="s">
        <v>139</v>
      </c>
      <c r="J42" s="168">
        <v>1</v>
      </c>
      <c r="K42" s="167" t="s">
        <v>140</v>
      </c>
      <c r="L42" s="167" t="s">
        <v>140</v>
      </c>
      <c r="M42" s="167" t="s">
        <v>140</v>
      </c>
      <c r="N42" s="167" t="s">
        <v>140</v>
      </c>
      <c r="O42" s="167" t="s">
        <v>140</v>
      </c>
    </row>
    <row r="43" spans="1:15">
      <c r="A43" s="167" t="s">
        <v>227</v>
      </c>
      <c r="B43" s="167" t="s">
        <v>228</v>
      </c>
      <c r="C43" s="167" t="s">
        <v>219</v>
      </c>
      <c r="D43" s="167" t="s">
        <v>137</v>
      </c>
      <c r="E43" s="167" t="s">
        <v>138</v>
      </c>
      <c r="F43" s="168">
        <v>2500</v>
      </c>
      <c r="G43" s="168">
        <v>235</v>
      </c>
      <c r="H43" s="168">
        <v>587500</v>
      </c>
      <c r="I43" s="167" t="s">
        <v>139</v>
      </c>
      <c r="J43" s="168">
        <v>1</v>
      </c>
      <c r="K43" s="167" t="s">
        <v>140</v>
      </c>
      <c r="L43" s="167" t="s">
        <v>140</v>
      </c>
      <c r="M43" s="167" t="s">
        <v>140</v>
      </c>
      <c r="N43" s="167" t="s">
        <v>140</v>
      </c>
      <c r="O43" s="167" t="s">
        <v>140</v>
      </c>
    </row>
    <row r="44" spans="1:15">
      <c r="A44" s="167" t="s">
        <v>229</v>
      </c>
      <c r="B44" s="167" t="s">
        <v>228</v>
      </c>
      <c r="C44" s="167" t="s">
        <v>219</v>
      </c>
      <c r="D44" s="167" t="s">
        <v>137</v>
      </c>
      <c r="E44" s="167" t="s">
        <v>138</v>
      </c>
      <c r="F44" s="168">
        <v>2500</v>
      </c>
      <c r="G44" s="168">
        <v>235</v>
      </c>
      <c r="H44" s="168">
        <v>587500</v>
      </c>
      <c r="I44" s="167" t="s">
        <v>139</v>
      </c>
      <c r="J44" s="168">
        <v>1</v>
      </c>
      <c r="K44" s="167" t="s">
        <v>140</v>
      </c>
      <c r="L44" s="167" t="s">
        <v>140</v>
      </c>
      <c r="M44" s="167" t="s">
        <v>140</v>
      </c>
      <c r="N44" s="167" t="s">
        <v>140</v>
      </c>
      <c r="O44" s="167" t="s">
        <v>140</v>
      </c>
    </row>
    <row r="45" spans="1:15">
      <c r="A45" s="167" t="s">
        <v>230</v>
      </c>
      <c r="B45" s="167" t="s">
        <v>228</v>
      </c>
      <c r="C45" s="167" t="s">
        <v>219</v>
      </c>
      <c r="D45" s="167" t="s">
        <v>137</v>
      </c>
      <c r="E45" s="167" t="s">
        <v>138</v>
      </c>
      <c r="F45" s="168">
        <v>2500</v>
      </c>
      <c r="G45" s="168">
        <v>235</v>
      </c>
      <c r="H45" s="168">
        <v>587500</v>
      </c>
      <c r="I45" s="167" t="s">
        <v>139</v>
      </c>
      <c r="J45" s="168">
        <v>1</v>
      </c>
      <c r="K45" s="167" t="s">
        <v>140</v>
      </c>
      <c r="L45" s="167" t="s">
        <v>140</v>
      </c>
      <c r="M45" s="167" t="s">
        <v>140</v>
      </c>
      <c r="N45" s="167" t="s">
        <v>140</v>
      </c>
      <c r="O45" s="167" t="s">
        <v>140</v>
      </c>
    </row>
    <row r="46" spans="1:15">
      <c r="A46" s="167" t="s">
        <v>231</v>
      </c>
      <c r="B46" s="167" t="s">
        <v>228</v>
      </c>
      <c r="C46" s="167" t="s">
        <v>219</v>
      </c>
      <c r="D46" s="167" t="s">
        <v>137</v>
      </c>
      <c r="E46" s="167" t="s">
        <v>138</v>
      </c>
      <c r="F46" s="168">
        <v>2500</v>
      </c>
      <c r="G46" s="168">
        <v>235</v>
      </c>
      <c r="H46" s="168">
        <v>587500</v>
      </c>
      <c r="I46" s="167" t="s">
        <v>139</v>
      </c>
      <c r="J46" s="168">
        <v>1</v>
      </c>
      <c r="K46" s="167" t="s">
        <v>140</v>
      </c>
      <c r="L46" s="167" t="s">
        <v>140</v>
      </c>
      <c r="M46" s="167" t="s">
        <v>140</v>
      </c>
      <c r="N46" s="167" t="s">
        <v>140</v>
      </c>
      <c r="O46" s="167" t="s">
        <v>140</v>
      </c>
    </row>
    <row r="47" spans="1:15">
      <c r="A47" s="167" t="s">
        <v>232</v>
      </c>
      <c r="B47" s="167" t="s">
        <v>233</v>
      </c>
      <c r="C47" s="167" t="s">
        <v>219</v>
      </c>
      <c r="D47" s="167" t="s">
        <v>137</v>
      </c>
      <c r="E47" s="167" t="s">
        <v>138</v>
      </c>
      <c r="F47" s="168">
        <v>1500</v>
      </c>
      <c r="G47" s="168">
        <v>235</v>
      </c>
      <c r="H47" s="168">
        <v>352500</v>
      </c>
      <c r="I47" s="167" t="s">
        <v>139</v>
      </c>
      <c r="J47" s="168">
        <v>1</v>
      </c>
      <c r="K47" s="167" t="s">
        <v>140</v>
      </c>
      <c r="L47" s="167" t="s">
        <v>140</v>
      </c>
      <c r="M47" s="167" t="s">
        <v>140</v>
      </c>
      <c r="N47" s="167" t="s">
        <v>140</v>
      </c>
      <c r="O47" s="167" t="s">
        <v>140</v>
      </c>
    </row>
    <row r="48" spans="1:15">
      <c r="A48" s="167" t="s">
        <v>228</v>
      </c>
      <c r="B48" s="167" t="s">
        <v>233</v>
      </c>
      <c r="C48" s="167" t="s">
        <v>219</v>
      </c>
      <c r="D48" s="167" t="s">
        <v>137</v>
      </c>
      <c r="E48" s="167" t="s">
        <v>138</v>
      </c>
      <c r="F48" s="168">
        <v>1800</v>
      </c>
      <c r="G48" s="168">
        <v>235</v>
      </c>
      <c r="H48" s="168">
        <v>423000</v>
      </c>
      <c r="I48" s="167" t="s">
        <v>139</v>
      </c>
      <c r="J48" s="168">
        <v>1</v>
      </c>
      <c r="K48" s="167" t="s">
        <v>140</v>
      </c>
      <c r="L48" s="167" t="s">
        <v>140</v>
      </c>
      <c r="M48" s="167" t="s">
        <v>140</v>
      </c>
      <c r="N48" s="167" t="s">
        <v>140</v>
      </c>
      <c r="O48" s="167" t="s">
        <v>140</v>
      </c>
    </row>
    <row r="49" spans="1:15">
      <c r="A49" s="167" t="s">
        <v>233</v>
      </c>
      <c r="B49" s="167" t="s">
        <v>233</v>
      </c>
      <c r="C49" s="167" t="s">
        <v>219</v>
      </c>
      <c r="D49" s="167" t="s">
        <v>137</v>
      </c>
      <c r="E49" s="167" t="s">
        <v>138</v>
      </c>
      <c r="F49" s="168">
        <v>1800</v>
      </c>
      <c r="G49" s="168">
        <v>235</v>
      </c>
      <c r="H49" s="168">
        <v>423000</v>
      </c>
      <c r="I49" s="167" t="s">
        <v>139</v>
      </c>
      <c r="J49" s="168">
        <v>1</v>
      </c>
      <c r="K49" s="167" t="s">
        <v>140</v>
      </c>
      <c r="L49" s="167" t="s">
        <v>140</v>
      </c>
      <c r="M49" s="167" t="s">
        <v>140</v>
      </c>
      <c r="N49" s="167" t="s">
        <v>140</v>
      </c>
      <c r="O49" s="167" t="s">
        <v>140</v>
      </c>
    </row>
    <row r="50" spans="1:15">
      <c r="A50" s="167" t="s">
        <v>234</v>
      </c>
      <c r="B50" s="167" t="s">
        <v>233</v>
      </c>
      <c r="C50" s="167" t="s">
        <v>219</v>
      </c>
      <c r="D50" s="167" t="s">
        <v>137</v>
      </c>
      <c r="E50" s="167" t="s">
        <v>138</v>
      </c>
      <c r="F50" s="168">
        <v>1500</v>
      </c>
      <c r="G50" s="168">
        <v>235</v>
      </c>
      <c r="H50" s="168">
        <v>352500</v>
      </c>
      <c r="I50" s="167" t="s">
        <v>139</v>
      </c>
      <c r="J50" s="168">
        <v>1</v>
      </c>
      <c r="K50" s="167" t="s">
        <v>140</v>
      </c>
      <c r="L50" s="167" t="s">
        <v>140</v>
      </c>
      <c r="M50" s="167" t="s">
        <v>140</v>
      </c>
      <c r="N50" s="167" t="s">
        <v>140</v>
      </c>
      <c r="O50" s="167" t="s">
        <v>140</v>
      </c>
    </row>
    <row r="51" spans="1:15">
      <c r="A51" s="167" t="s">
        <v>235</v>
      </c>
      <c r="B51" s="167" t="s">
        <v>233</v>
      </c>
      <c r="C51" s="167" t="s">
        <v>219</v>
      </c>
      <c r="D51" s="167" t="s">
        <v>137</v>
      </c>
      <c r="E51" s="167" t="s">
        <v>138</v>
      </c>
      <c r="F51" s="168">
        <v>1800</v>
      </c>
      <c r="G51" s="168">
        <v>235</v>
      </c>
      <c r="H51" s="168">
        <v>423000</v>
      </c>
      <c r="I51" s="167" t="s">
        <v>139</v>
      </c>
      <c r="J51" s="168">
        <v>1</v>
      </c>
      <c r="K51" s="167" t="s">
        <v>140</v>
      </c>
      <c r="L51" s="167" t="s">
        <v>140</v>
      </c>
      <c r="M51" s="167" t="s">
        <v>140</v>
      </c>
      <c r="N51" s="167" t="s">
        <v>140</v>
      </c>
      <c r="O51" s="167" t="s">
        <v>140</v>
      </c>
    </row>
    <row r="52" spans="1:15">
      <c r="A52" s="167" t="s">
        <v>236</v>
      </c>
      <c r="B52" s="167" t="s">
        <v>233</v>
      </c>
      <c r="C52" s="167" t="s">
        <v>219</v>
      </c>
      <c r="D52" s="167" t="s">
        <v>137</v>
      </c>
      <c r="E52" s="167" t="s">
        <v>138</v>
      </c>
      <c r="F52" s="168">
        <v>1200</v>
      </c>
      <c r="G52" s="168">
        <v>235</v>
      </c>
      <c r="H52" s="168">
        <v>282000</v>
      </c>
      <c r="I52" s="167" t="s">
        <v>139</v>
      </c>
      <c r="J52" s="168">
        <v>1</v>
      </c>
      <c r="K52" s="167" t="s">
        <v>140</v>
      </c>
      <c r="L52" s="167" t="s">
        <v>140</v>
      </c>
      <c r="M52" s="167" t="s">
        <v>140</v>
      </c>
      <c r="N52" s="167" t="s">
        <v>140</v>
      </c>
      <c r="O52" s="167" t="s">
        <v>140</v>
      </c>
    </row>
    <row r="53" spans="1:15">
      <c r="A53" s="167" t="s">
        <v>237</v>
      </c>
      <c r="B53" s="167" t="s">
        <v>233</v>
      </c>
      <c r="C53" s="167" t="s">
        <v>219</v>
      </c>
      <c r="D53" s="167" t="s">
        <v>137</v>
      </c>
      <c r="E53" s="167" t="s">
        <v>138</v>
      </c>
      <c r="F53" s="168">
        <v>1200</v>
      </c>
      <c r="G53" s="168">
        <v>235</v>
      </c>
      <c r="H53" s="168">
        <v>282000</v>
      </c>
      <c r="I53" s="167" t="s">
        <v>139</v>
      </c>
      <c r="J53" s="168">
        <v>1</v>
      </c>
      <c r="K53" s="167" t="s">
        <v>140</v>
      </c>
      <c r="L53" s="167" t="s">
        <v>140</v>
      </c>
      <c r="M53" s="167" t="s">
        <v>140</v>
      </c>
      <c r="N53" s="167" t="s">
        <v>140</v>
      </c>
      <c r="O53" s="167" t="s">
        <v>140</v>
      </c>
    </row>
    <row r="54" spans="1:15">
      <c r="A54" s="167" t="s">
        <v>238</v>
      </c>
      <c r="B54" s="167" t="s">
        <v>233</v>
      </c>
      <c r="C54" s="167" t="s">
        <v>219</v>
      </c>
      <c r="D54" s="167" t="s">
        <v>137</v>
      </c>
      <c r="E54" s="167" t="s">
        <v>138</v>
      </c>
      <c r="F54" s="168">
        <v>1250</v>
      </c>
      <c r="G54" s="168">
        <v>235</v>
      </c>
      <c r="H54" s="168">
        <v>293750</v>
      </c>
      <c r="I54" s="167" t="s">
        <v>139</v>
      </c>
      <c r="J54" s="168">
        <v>1</v>
      </c>
      <c r="K54" s="167" t="s">
        <v>140</v>
      </c>
      <c r="L54" s="167" t="s">
        <v>140</v>
      </c>
      <c r="M54" s="167" t="s">
        <v>140</v>
      </c>
      <c r="N54" s="167" t="s">
        <v>140</v>
      </c>
      <c r="O54" s="167" t="s">
        <v>140</v>
      </c>
    </row>
    <row r="55" spans="1:15">
      <c r="A55" s="167" t="s">
        <v>239</v>
      </c>
      <c r="B55" s="167" t="s">
        <v>233</v>
      </c>
      <c r="C55" s="167" t="s">
        <v>219</v>
      </c>
      <c r="D55" s="167" t="s">
        <v>137</v>
      </c>
      <c r="E55" s="167" t="s">
        <v>138</v>
      </c>
      <c r="F55" s="168">
        <v>1250</v>
      </c>
      <c r="G55" s="168">
        <v>235</v>
      </c>
      <c r="H55" s="168">
        <v>293750</v>
      </c>
      <c r="I55" s="167" t="s">
        <v>139</v>
      </c>
      <c r="J55" s="168">
        <v>1</v>
      </c>
      <c r="K55" s="167" t="s">
        <v>140</v>
      </c>
      <c r="L55" s="167" t="s">
        <v>140</v>
      </c>
      <c r="M55" s="167" t="s">
        <v>140</v>
      </c>
      <c r="N55" s="167" t="s">
        <v>140</v>
      </c>
      <c r="O55" s="167" t="s">
        <v>140</v>
      </c>
    </row>
    <row r="56" spans="1:15">
      <c r="A56" s="167" t="s">
        <v>240</v>
      </c>
      <c r="B56" s="167" t="s">
        <v>233</v>
      </c>
      <c r="C56" s="167" t="s">
        <v>219</v>
      </c>
      <c r="D56" s="167" t="s">
        <v>137</v>
      </c>
      <c r="E56" s="167" t="s">
        <v>138</v>
      </c>
      <c r="F56" s="168">
        <v>1200</v>
      </c>
      <c r="G56" s="168">
        <v>235</v>
      </c>
      <c r="H56" s="168">
        <v>282000</v>
      </c>
      <c r="I56" s="167" t="s">
        <v>139</v>
      </c>
      <c r="J56" s="168">
        <v>1</v>
      </c>
      <c r="K56" s="167" t="s">
        <v>140</v>
      </c>
      <c r="L56" s="167" t="s">
        <v>140</v>
      </c>
      <c r="M56" s="167" t="s">
        <v>140</v>
      </c>
      <c r="N56" s="167" t="s">
        <v>140</v>
      </c>
      <c r="O56" s="167" t="s">
        <v>140</v>
      </c>
    </row>
    <row r="57" spans="1:15">
      <c r="A57" s="167" t="s">
        <v>241</v>
      </c>
      <c r="B57" s="167" t="s">
        <v>233</v>
      </c>
      <c r="C57" s="167" t="s">
        <v>219</v>
      </c>
      <c r="D57" s="167" t="s">
        <v>137</v>
      </c>
      <c r="E57" s="167" t="s">
        <v>138</v>
      </c>
      <c r="F57" s="168">
        <v>1200</v>
      </c>
      <c r="G57" s="168">
        <v>235</v>
      </c>
      <c r="H57" s="168">
        <v>282000</v>
      </c>
      <c r="I57" s="167" t="s">
        <v>139</v>
      </c>
      <c r="J57" s="168">
        <v>1</v>
      </c>
      <c r="K57" s="167" t="s">
        <v>140</v>
      </c>
      <c r="L57" s="167" t="s">
        <v>140</v>
      </c>
      <c r="M57" s="167" t="s">
        <v>140</v>
      </c>
      <c r="N57" s="167" t="s">
        <v>140</v>
      </c>
      <c r="O57" s="167" t="s">
        <v>140</v>
      </c>
    </row>
    <row r="58" spans="1:15">
      <c r="A58" s="167" t="s">
        <v>242</v>
      </c>
      <c r="B58" s="167" t="s">
        <v>233</v>
      </c>
      <c r="C58" s="167" t="s">
        <v>219</v>
      </c>
      <c r="D58" s="167" t="s">
        <v>137</v>
      </c>
      <c r="E58" s="167" t="s">
        <v>138</v>
      </c>
      <c r="F58" s="168">
        <v>1200</v>
      </c>
      <c r="G58" s="168">
        <v>235</v>
      </c>
      <c r="H58" s="168">
        <v>282000</v>
      </c>
      <c r="I58" s="167" t="s">
        <v>139</v>
      </c>
      <c r="J58" s="168">
        <v>1</v>
      </c>
      <c r="K58" s="167" t="s">
        <v>140</v>
      </c>
      <c r="L58" s="167" t="s">
        <v>140</v>
      </c>
      <c r="M58" s="167" t="s">
        <v>140</v>
      </c>
      <c r="N58" s="167" t="s">
        <v>140</v>
      </c>
      <c r="O58" s="167" t="s">
        <v>140</v>
      </c>
    </row>
    <row r="59" spans="1:15">
      <c r="A59" s="167" t="s">
        <v>243</v>
      </c>
      <c r="B59" s="167" t="s">
        <v>233</v>
      </c>
      <c r="C59" s="167" t="s">
        <v>219</v>
      </c>
      <c r="D59" s="167" t="s">
        <v>137</v>
      </c>
      <c r="E59" s="167" t="s">
        <v>138</v>
      </c>
      <c r="F59" s="168">
        <v>1200</v>
      </c>
      <c r="G59" s="168">
        <v>235</v>
      </c>
      <c r="H59" s="168">
        <v>282000</v>
      </c>
      <c r="I59" s="167" t="s">
        <v>139</v>
      </c>
      <c r="J59" s="168">
        <v>1</v>
      </c>
      <c r="K59" s="167" t="s">
        <v>140</v>
      </c>
      <c r="L59" s="167" t="s">
        <v>140</v>
      </c>
      <c r="M59" s="167" t="s">
        <v>140</v>
      </c>
      <c r="N59" s="167" t="s">
        <v>140</v>
      </c>
      <c r="O59" s="167" t="s">
        <v>140</v>
      </c>
    </row>
    <row r="60" spans="1:15">
      <c r="A60" s="167" t="s">
        <v>244</v>
      </c>
      <c r="B60" s="167" t="s">
        <v>233</v>
      </c>
      <c r="C60" s="167" t="s">
        <v>219</v>
      </c>
      <c r="D60" s="167" t="s">
        <v>137</v>
      </c>
      <c r="E60" s="167" t="s">
        <v>138</v>
      </c>
      <c r="F60" s="168">
        <v>1200</v>
      </c>
      <c r="G60" s="168">
        <v>235</v>
      </c>
      <c r="H60" s="168">
        <v>282000</v>
      </c>
      <c r="I60" s="167" t="s">
        <v>139</v>
      </c>
      <c r="J60" s="168">
        <v>1</v>
      </c>
      <c r="K60" s="167" t="s">
        <v>140</v>
      </c>
      <c r="L60" s="167" t="s">
        <v>140</v>
      </c>
      <c r="M60" s="167" t="s">
        <v>140</v>
      </c>
      <c r="N60" s="167" t="s">
        <v>140</v>
      </c>
      <c r="O60" s="167" t="s">
        <v>140</v>
      </c>
    </row>
    <row r="61" spans="1:15">
      <c r="A61" s="167" t="s">
        <v>245</v>
      </c>
      <c r="B61" s="167" t="s">
        <v>233</v>
      </c>
      <c r="C61" s="167" t="s">
        <v>219</v>
      </c>
      <c r="D61" s="167" t="s">
        <v>137</v>
      </c>
      <c r="E61" s="167" t="s">
        <v>138</v>
      </c>
      <c r="F61" s="168">
        <v>1200</v>
      </c>
      <c r="G61" s="168">
        <v>235</v>
      </c>
      <c r="H61" s="168">
        <v>282000</v>
      </c>
      <c r="I61" s="167" t="s">
        <v>139</v>
      </c>
      <c r="J61" s="168">
        <v>1</v>
      </c>
      <c r="K61" s="167" t="s">
        <v>140</v>
      </c>
      <c r="L61" s="167" t="s">
        <v>140</v>
      </c>
      <c r="M61" s="167" t="s">
        <v>140</v>
      </c>
      <c r="N61" s="167" t="s">
        <v>140</v>
      </c>
      <c r="O61" s="167" t="s">
        <v>140</v>
      </c>
    </row>
    <row r="62" spans="1:15">
      <c r="A62" s="167" t="s">
        <v>246</v>
      </c>
      <c r="B62" s="167" t="s">
        <v>233</v>
      </c>
      <c r="C62" s="167" t="s">
        <v>219</v>
      </c>
      <c r="D62" s="167" t="s">
        <v>137</v>
      </c>
      <c r="E62" s="167" t="s">
        <v>138</v>
      </c>
      <c r="F62" s="168">
        <v>1200</v>
      </c>
      <c r="G62" s="168">
        <v>235</v>
      </c>
      <c r="H62" s="168">
        <v>282000</v>
      </c>
      <c r="I62" s="167" t="s">
        <v>139</v>
      </c>
      <c r="J62" s="168">
        <v>1</v>
      </c>
      <c r="K62" s="167" t="s">
        <v>140</v>
      </c>
      <c r="L62" s="167" t="s">
        <v>140</v>
      </c>
      <c r="M62" s="167" t="s">
        <v>140</v>
      </c>
      <c r="N62" s="167" t="s">
        <v>140</v>
      </c>
      <c r="O62" s="167" t="s">
        <v>140</v>
      </c>
    </row>
    <row r="63" spans="1:15">
      <c r="A63" s="167" t="s">
        <v>247</v>
      </c>
      <c r="B63" s="167" t="s">
        <v>228</v>
      </c>
      <c r="C63" s="167" t="s">
        <v>219</v>
      </c>
      <c r="D63" s="167" t="s">
        <v>137</v>
      </c>
      <c r="E63" s="167" t="s">
        <v>138</v>
      </c>
      <c r="F63" s="168">
        <v>2500</v>
      </c>
      <c r="G63" s="168">
        <v>235</v>
      </c>
      <c r="H63" s="168">
        <v>587500</v>
      </c>
      <c r="I63" s="167" t="s">
        <v>139</v>
      </c>
      <c r="J63" s="168">
        <v>1</v>
      </c>
      <c r="K63" s="167" t="s">
        <v>140</v>
      </c>
      <c r="L63" s="167" t="s">
        <v>140</v>
      </c>
      <c r="M63" s="167" t="s">
        <v>140</v>
      </c>
      <c r="N63" s="167" t="s">
        <v>140</v>
      </c>
      <c r="O63" s="167" t="s">
        <v>140</v>
      </c>
    </row>
    <row r="64" spans="1:15">
      <c r="A64" s="167" t="s">
        <v>248</v>
      </c>
      <c r="B64" s="167" t="s">
        <v>228</v>
      </c>
      <c r="C64" s="167" t="s">
        <v>219</v>
      </c>
      <c r="D64" s="167" t="s">
        <v>137</v>
      </c>
      <c r="E64" s="167" t="s">
        <v>138</v>
      </c>
      <c r="F64" s="168">
        <v>2500</v>
      </c>
      <c r="G64" s="168">
        <v>235</v>
      </c>
      <c r="H64" s="168">
        <v>587500</v>
      </c>
      <c r="I64" s="167" t="s">
        <v>139</v>
      </c>
      <c r="J64" s="168">
        <v>1</v>
      </c>
      <c r="K64" s="167" t="s">
        <v>140</v>
      </c>
      <c r="L64" s="167" t="s">
        <v>140</v>
      </c>
      <c r="M64" s="167" t="s">
        <v>140</v>
      </c>
      <c r="N64" s="167" t="s">
        <v>140</v>
      </c>
      <c r="O64" s="167" t="s">
        <v>140</v>
      </c>
    </row>
    <row r="65" spans="1:15">
      <c r="A65" s="167" t="s">
        <v>249</v>
      </c>
      <c r="B65" s="167" t="s">
        <v>233</v>
      </c>
      <c r="C65" s="167" t="s">
        <v>219</v>
      </c>
      <c r="D65" s="167" t="s">
        <v>137</v>
      </c>
      <c r="E65" s="167" t="s">
        <v>138</v>
      </c>
      <c r="F65" s="168">
        <v>1550</v>
      </c>
      <c r="G65" s="168">
        <v>235</v>
      </c>
      <c r="H65" s="168">
        <v>364250</v>
      </c>
      <c r="I65" s="167" t="s">
        <v>139</v>
      </c>
      <c r="J65" s="168">
        <v>1</v>
      </c>
      <c r="K65" s="167" t="s">
        <v>140</v>
      </c>
      <c r="L65" s="167" t="s">
        <v>140</v>
      </c>
      <c r="M65" s="167" t="s">
        <v>140</v>
      </c>
      <c r="N65" s="167" t="s">
        <v>140</v>
      </c>
      <c r="O65" s="167" t="s">
        <v>140</v>
      </c>
    </row>
    <row r="66" spans="1:15">
      <c r="A66" s="167" t="s">
        <v>250</v>
      </c>
      <c r="B66" s="167" t="s">
        <v>233</v>
      </c>
      <c r="C66" s="167" t="s">
        <v>219</v>
      </c>
      <c r="D66" s="167" t="s">
        <v>137</v>
      </c>
      <c r="E66" s="167" t="s">
        <v>138</v>
      </c>
      <c r="F66" s="168">
        <v>1500</v>
      </c>
      <c r="G66" s="168">
        <v>235</v>
      </c>
      <c r="H66" s="168">
        <v>352500</v>
      </c>
      <c r="I66" s="167" t="s">
        <v>139</v>
      </c>
      <c r="J66" s="168">
        <v>1</v>
      </c>
      <c r="K66" s="167" t="s">
        <v>140</v>
      </c>
      <c r="L66" s="167" t="s">
        <v>140</v>
      </c>
      <c r="M66" s="167" t="s">
        <v>140</v>
      </c>
      <c r="N66" s="167" t="s">
        <v>140</v>
      </c>
      <c r="O66" s="167" t="s">
        <v>140</v>
      </c>
    </row>
    <row r="67" spans="1:15">
      <c r="A67" s="167" t="s">
        <v>251</v>
      </c>
      <c r="B67" s="167" t="s">
        <v>228</v>
      </c>
      <c r="C67" s="167" t="s">
        <v>219</v>
      </c>
      <c r="D67" s="167" t="s">
        <v>137</v>
      </c>
      <c r="E67" s="167" t="s">
        <v>138</v>
      </c>
      <c r="F67" s="168">
        <v>2500</v>
      </c>
      <c r="G67" s="168">
        <v>235</v>
      </c>
      <c r="H67" s="168">
        <v>587500</v>
      </c>
      <c r="I67" s="167" t="s">
        <v>139</v>
      </c>
      <c r="J67" s="168">
        <v>1</v>
      </c>
      <c r="K67" s="167" t="s">
        <v>140</v>
      </c>
      <c r="L67" s="167" t="s">
        <v>140</v>
      </c>
      <c r="M67" s="167" t="s">
        <v>140</v>
      </c>
      <c r="N67" s="167" t="s">
        <v>140</v>
      </c>
      <c r="O67" s="167" t="s">
        <v>140</v>
      </c>
    </row>
    <row r="68" spans="1:15">
      <c r="A68" s="167" t="s">
        <v>252</v>
      </c>
      <c r="B68" s="167" t="s">
        <v>233</v>
      </c>
      <c r="C68" s="167" t="s">
        <v>219</v>
      </c>
      <c r="D68" s="167" t="s">
        <v>137</v>
      </c>
      <c r="E68" s="167" t="s">
        <v>138</v>
      </c>
      <c r="F68" s="168">
        <v>1800</v>
      </c>
      <c r="G68" s="168">
        <v>235</v>
      </c>
      <c r="H68" s="168">
        <v>423000</v>
      </c>
      <c r="I68" s="167" t="s">
        <v>139</v>
      </c>
      <c r="J68" s="168">
        <v>1</v>
      </c>
      <c r="K68" s="167" t="s">
        <v>140</v>
      </c>
      <c r="L68" s="167" t="s">
        <v>140</v>
      </c>
      <c r="M68" s="167" t="s">
        <v>140</v>
      </c>
      <c r="N68" s="167" t="s">
        <v>140</v>
      </c>
      <c r="O68" s="167" t="s">
        <v>140</v>
      </c>
    </row>
    <row r="69" spans="1:15">
      <c r="A69" s="167" t="s">
        <v>253</v>
      </c>
      <c r="B69" s="167" t="s">
        <v>233</v>
      </c>
      <c r="C69" s="167" t="s">
        <v>219</v>
      </c>
      <c r="D69" s="167" t="s">
        <v>137</v>
      </c>
      <c r="E69" s="167" t="s">
        <v>138</v>
      </c>
      <c r="F69" s="168">
        <v>1800</v>
      </c>
      <c r="G69" s="168">
        <v>235</v>
      </c>
      <c r="H69" s="168">
        <v>423000</v>
      </c>
      <c r="I69" s="167" t="s">
        <v>139</v>
      </c>
      <c r="J69" s="168">
        <v>1</v>
      </c>
      <c r="K69" s="167" t="s">
        <v>140</v>
      </c>
      <c r="L69" s="167" t="s">
        <v>140</v>
      </c>
      <c r="M69" s="167" t="s">
        <v>140</v>
      </c>
      <c r="N69" s="167" t="s">
        <v>140</v>
      </c>
      <c r="O69" s="167" t="s">
        <v>140</v>
      </c>
    </row>
    <row r="70" spans="1:15">
      <c r="A70" s="167" t="s">
        <v>254</v>
      </c>
      <c r="B70" s="167" t="s">
        <v>233</v>
      </c>
      <c r="C70" s="167" t="s">
        <v>219</v>
      </c>
      <c r="D70" s="167" t="s">
        <v>137</v>
      </c>
      <c r="E70" s="167" t="s">
        <v>138</v>
      </c>
      <c r="F70" s="168">
        <v>1800</v>
      </c>
      <c r="G70" s="168">
        <v>235</v>
      </c>
      <c r="H70" s="168">
        <v>423000</v>
      </c>
      <c r="I70" s="167" t="s">
        <v>139</v>
      </c>
      <c r="J70" s="168">
        <v>1</v>
      </c>
      <c r="K70" s="167" t="s">
        <v>140</v>
      </c>
      <c r="L70" s="167" t="s">
        <v>140</v>
      </c>
      <c r="M70" s="167" t="s">
        <v>140</v>
      </c>
      <c r="N70" s="167" t="s">
        <v>140</v>
      </c>
      <c r="O70" s="167" t="s">
        <v>140</v>
      </c>
    </row>
    <row r="71" spans="1:15">
      <c r="A71" s="167" t="s">
        <v>255</v>
      </c>
      <c r="B71" s="167" t="s">
        <v>233</v>
      </c>
      <c r="C71" s="167" t="s">
        <v>219</v>
      </c>
      <c r="D71" s="167" t="s">
        <v>137</v>
      </c>
      <c r="E71" s="167" t="s">
        <v>138</v>
      </c>
      <c r="F71" s="168">
        <v>1800</v>
      </c>
      <c r="G71" s="168">
        <v>235</v>
      </c>
      <c r="H71" s="168">
        <v>423000</v>
      </c>
      <c r="I71" s="167" t="s">
        <v>139</v>
      </c>
      <c r="J71" s="168">
        <v>1</v>
      </c>
      <c r="K71" s="167" t="s">
        <v>140</v>
      </c>
      <c r="L71" s="167" t="s">
        <v>140</v>
      </c>
      <c r="M71" s="167" t="s">
        <v>140</v>
      </c>
      <c r="N71" s="167" t="s">
        <v>140</v>
      </c>
      <c r="O71" s="167" t="s">
        <v>140</v>
      </c>
    </row>
    <row r="72" spans="1:15">
      <c r="A72" s="167" t="s">
        <v>256</v>
      </c>
      <c r="B72" s="167" t="s">
        <v>228</v>
      </c>
      <c r="C72" s="167" t="s">
        <v>219</v>
      </c>
      <c r="D72" s="167" t="s">
        <v>137</v>
      </c>
      <c r="E72" s="167" t="s">
        <v>138</v>
      </c>
      <c r="F72" s="168">
        <v>537</v>
      </c>
      <c r="G72" s="168">
        <v>235</v>
      </c>
      <c r="H72" s="168">
        <v>126195</v>
      </c>
      <c r="I72" s="167" t="s">
        <v>139</v>
      </c>
      <c r="J72" s="168">
        <v>1</v>
      </c>
      <c r="K72" s="167" t="s">
        <v>140</v>
      </c>
      <c r="L72" s="167" t="s">
        <v>140</v>
      </c>
      <c r="M72" s="167" t="s">
        <v>140</v>
      </c>
      <c r="N72" s="167" t="s">
        <v>140</v>
      </c>
      <c r="O72" s="167" t="s">
        <v>140</v>
      </c>
    </row>
    <row r="73" spans="1:15">
      <c r="A73" s="167" t="s">
        <v>257</v>
      </c>
      <c r="B73" s="167" t="s">
        <v>258</v>
      </c>
      <c r="C73" s="167" t="s">
        <v>219</v>
      </c>
      <c r="D73" s="167" t="s">
        <v>259</v>
      </c>
      <c r="E73" s="167" t="s">
        <v>138</v>
      </c>
      <c r="F73" s="168">
        <v>1100</v>
      </c>
      <c r="G73" s="168">
        <v>50</v>
      </c>
      <c r="H73" s="168">
        <v>55000</v>
      </c>
      <c r="I73" s="167" t="s">
        <v>139</v>
      </c>
      <c r="J73" s="168">
        <v>1</v>
      </c>
      <c r="K73" s="167" t="s">
        <v>140</v>
      </c>
      <c r="L73" s="167" t="s">
        <v>140</v>
      </c>
      <c r="M73" s="167" t="s">
        <v>140</v>
      </c>
      <c r="N73" s="167" t="s">
        <v>140</v>
      </c>
      <c r="O73" s="167" t="s">
        <v>140</v>
      </c>
    </row>
    <row r="74" spans="1:15">
      <c r="A74" s="167" t="s">
        <v>257</v>
      </c>
      <c r="B74" s="167" t="s">
        <v>260</v>
      </c>
      <c r="C74" s="167" t="s">
        <v>219</v>
      </c>
      <c r="D74" s="167" t="s">
        <v>261</v>
      </c>
      <c r="E74" s="167" t="s">
        <v>138</v>
      </c>
      <c r="F74" s="168">
        <v>1100</v>
      </c>
      <c r="G74" s="168">
        <v>40</v>
      </c>
      <c r="H74" s="168">
        <v>44000</v>
      </c>
      <c r="I74" s="167" t="s">
        <v>139</v>
      </c>
      <c r="J74" s="168">
        <v>2</v>
      </c>
      <c r="K74" s="167" t="s">
        <v>140</v>
      </c>
      <c r="L74" s="167" t="s">
        <v>140</v>
      </c>
      <c r="M74" s="167" t="s">
        <v>140</v>
      </c>
      <c r="N74" s="167" t="s">
        <v>140</v>
      </c>
      <c r="O74" s="167" t="s">
        <v>140</v>
      </c>
    </row>
    <row r="75" spans="1:15">
      <c r="A75" s="167" t="s">
        <v>257</v>
      </c>
      <c r="B75" s="167" t="s">
        <v>262</v>
      </c>
      <c r="C75" s="167" t="s">
        <v>219</v>
      </c>
      <c r="D75" s="167" t="s">
        <v>263</v>
      </c>
      <c r="E75" s="167" t="s">
        <v>138</v>
      </c>
      <c r="F75" s="168">
        <v>1100</v>
      </c>
      <c r="G75" s="168">
        <v>40</v>
      </c>
      <c r="H75" s="168">
        <v>44000</v>
      </c>
      <c r="I75" s="167" t="s">
        <v>139</v>
      </c>
      <c r="J75" s="168">
        <v>3</v>
      </c>
      <c r="K75" s="167" t="s">
        <v>140</v>
      </c>
      <c r="L75" s="167" t="s">
        <v>140</v>
      </c>
      <c r="M75" s="167" t="s">
        <v>140</v>
      </c>
      <c r="N75" s="167" t="s">
        <v>140</v>
      </c>
      <c r="O75" s="167" t="s">
        <v>140</v>
      </c>
    </row>
    <row r="76" spans="1:15">
      <c r="A76" s="167" t="s">
        <v>257</v>
      </c>
      <c r="B76" s="167" t="s">
        <v>264</v>
      </c>
      <c r="C76" s="167" t="s">
        <v>219</v>
      </c>
      <c r="D76" s="167" t="s">
        <v>265</v>
      </c>
      <c r="E76" s="167" t="s">
        <v>138</v>
      </c>
      <c r="F76" s="168">
        <v>1100</v>
      </c>
      <c r="G76" s="168">
        <v>40</v>
      </c>
      <c r="H76" s="168">
        <v>44000</v>
      </c>
      <c r="I76" s="167" t="s">
        <v>139</v>
      </c>
      <c r="J76" s="168">
        <v>4</v>
      </c>
      <c r="K76" s="167" t="s">
        <v>140</v>
      </c>
      <c r="L76" s="167" t="s">
        <v>140</v>
      </c>
      <c r="M76" s="167" t="s">
        <v>140</v>
      </c>
      <c r="N76" s="167" t="s">
        <v>140</v>
      </c>
      <c r="O76" s="167" t="s">
        <v>140</v>
      </c>
    </row>
    <row r="77" spans="1:15">
      <c r="A77" s="167" t="s">
        <v>257</v>
      </c>
      <c r="B77" s="167" t="s">
        <v>266</v>
      </c>
      <c r="C77" s="167" t="s">
        <v>219</v>
      </c>
      <c r="D77" s="167" t="s">
        <v>267</v>
      </c>
      <c r="E77" s="167" t="s">
        <v>138</v>
      </c>
      <c r="F77" s="168">
        <v>1100</v>
      </c>
      <c r="G77" s="168">
        <v>40</v>
      </c>
      <c r="H77" s="168">
        <v>44000</v>
      </c>
      <c r="I77" s="167" t="s">
        <v>139</v>
      </c>
      <c r="J77" s="168">
        <v>5</v>
      </c>
      <c r="K77" s="167" t="s">
        <v>140</v>
      </c>
      <c r="L77" s="167" t="s">
        <v>140</v>
      </c>
      <c r="M77" s="167" t="s">
        <v>140</v>
      </c>
      <c r="N77" s="167" t="s">
        <v>140</v>
      </c>
      <c r="O77" s="167" t="s">
        <v>140</v>
      </c>
    </row>
    <row r="78" spans="1:15">
      <c r="A78" s="167" t="s">
        <v>257</v>
      </c>
      <c r="B78" s="167" t="s">
        <v>268</v>
      </c>
      <c r="C78" s="167" t="s">
        <v>219</v>
      </c>
      <c r="D78" s="167" t="s">
        <v>269</v>
      </c>
      <c r="E78" s="167" t="s">
        <v>138</v>
      </c>
      <c r="F78" s="168">
        <v>1100</v>
      </c>
      <c r="G78" s="168">
        <v>40</v>
      </c>
      <c r="H78" s="168">
        <v>44000</v>
      </c>
      <c r="I78" s="167" t="s">
        <v>139</v>
      </c>
      <c r="J78" s="168">
        <v>6</v>
      </c>
      <c r="K78" s="167" t="s">
        <v>140</v>
      </c>
      <c r="L78" s="167" t="s">
        <v>140</v>
      </c>
      <c r="M78" s="167" t="s">
        <v>140</v>
      </c>
      <c r="N78" s="167" t="s">
        <v>140</v>
      </c>
      <c r="O78" s="167" t="s">
        <v>140</v>
      </c>
    </row>
    <row r="79" spans="1:15">
      <c r="A79" s="167" t="s">
        <v>257</v>
      </c>
      <c r="B79" s="167" t="s">
        <v>270</v>
      </c>
      <c r="C79" s="167" t="s">
        <v>219</v>
      </c>
      <c r="D79" s="167" t="s">
        <v>271</v>
      </c>
      <c r="E79" s="167" t="s">
        <v>138</v>
      </c>
      <c r="F79" s="168">
        <v>1100</v>
      </c>
      <c r="G79" s="168">
        <v>40</v>
      </c>
      <c r="H79" s="168">
        <v>44000</v>
      </c>
      <c r="I79" s="167" t="s">
        <v>139</v>
      </c>
      <c r="J79" s="168">
        <v>7</v>
      </c>
      <c r="K79" s="167" t="s">
        <v>140</v>
      </c>
      <c r="L79" s="167" t="s">
        <v>140</v>
      </c>
      <c r="M79" s="167" t="s">
        <v>140</v>
      </c>
      <c r="N79" s="167" t="s">
        <v>140</v>
      </c>
      <c r="O79" s="167" t="s">
        <v>140</v>
      </c>
    </row>
    <row r="80" spans="1:15">
      <c r="A80" s="167" t="s">
        <v>257</v>
      </c>
      <c r="B80" s="167" t="s">
        <v>272</v>
      </c>
      <c r="C80" s="167" t="s">
        <v>219</v>
      </c>
      <c r="D80" s="167" t="s">
        <v>273</v>
      </c>
      <c r="E80" s="167" t="s">
        <v>138</v>
      </c>
      <c r="F80" s="168">
        <v>1100</v>
      </c>
      <c r="G80" s="168">
        <v>60</v>
      </c>
      <c r="H80" s="168">
        <v>66000</v>
      </c>
      <c r="I80" s="167" t="s">
        <v>139</v>
      </c>
      <c r="J80" s="168">
        <v>8</v>
      </c>
      <c r="K80" s="167" t="s">
        <v>140</v>
      </c>
      <c r="L80" s="167" t="s">
        <v>140</v>
      </c>
      <c r="M80" s="167" t="s">
        <v>140</v>
      </c>
      <c r="N80" s="167" t="s">
        <v>140</v>
      </c>
      <c r="O80" s="167" t="s">
        <v>140</v>
      </c>
    </row>
    <row r="81" spans="1:15">
      <c r="A81" s="167" t="s">
        <v>274</v>
      </c>
      <c r="B81" s="167" t="s">
        <v>255</v>
      </c>
      <c r="C81" s="167" t="s">
        <v>219</v>
      </c>
      <c r="D81" s="167" t="s">
        <v>242</v>
      </c>
      <c r="E81" s="167" t="s">
        <v>138</v>
      </c>
      <c r="F81" s="168">
        <v>2144</v>
      </c>
      <c r="G81" s="168">
        <v>150</v>
      </c>
      <c r="H81" s="168">
        <v>321600</v>
      </c>
      <c r="I81" s="167" t="s">
        <v>139</v>
      </c>
      <c r="J81" s="168">
        <v>1</v>
      </c>
      <c r="K81" s="167" t="s">
        <v>140</v>
      </c>
      <c r="L81" s="167" t="s">
        <v>140</v>
      </c>
      <c r="M81" s="167" t="s">
        <v>140</v>
      </c>
      <c r="N81" s="167" t="s">
        <v>140</v>
      </c>
      <c r="O81" s="16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Final</vt:lpstr>
      <vt:lpstr>VSUPdate</vt:lpstr>
      <vt:lpstr>DayBook</vt:lpstr>
      <vt:lpstr>Table List</vt:lpstr>
      <vt:lpstr>List</vt:lpstr>
      <vt:lpstr>EASYPUBLISH</vt:lpstr>
      <vt:lpstr>SARAL</vt:lpstr>
      <vt:lpstr>MISSING</vt:lpstr>
      <vt:lpstr>TC</vt:lpstr>
      <vt:lpstr>PM</vt:lpstr>
      <vt:lpstr>VSM</vt:lpstr>
      <vt:lpstr>EM</vt:lpstr>
      <vt:lpstr>FINISHSIZEGROUP</vt:lpstr>
      <vt:lpstr>SIZEGROUP</vt:lpstr>
      <vt:lpstr>BR</vt:lpstr>
      <vt:lpstr>TM</vt:lpstr>
      <vt:lpstr>Sheet4</vt:lpstr>
      <vt:lpstr>GM</vt:lpstr>
      <vt:lpstr>State</vt:lpstr>
      <vt:lpstr>AM</vt:lpstr>
      <vt:lpstr>EiasePrint</vt:lpstr>
      <vt:lpstr>Terms Conditions Vch</vt:lpstr>
      <vt:lpstr>ReportCode</vt:lpstr>
      <vt:lpstr>Rate</vt:lpstr>
      <vt:lpstr>StockReport</vt:lpstr>
      <vt:lpstr>RefCodeQuery</vt:lpstr>
      <vt:lpstr>Sheet2</vt:lpstr>
      <vt:lpstr>UOM</vt:lpstr>
      <vt:lpstr>Sheet3</vt:lpstr>
      <vt:lpstr>CompChild</vt:lpstr>
      <vt:lpstr>UserModule</vt:lpstr>
      <vt:lpstr>Sheet1 (2)</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Mathuria</dc:creator>
  <cp:lastModifiedBy>HP</cp:lastModifiedBy>
  <dcterms:created xsi:type="dcterms:W3CDTF">2020-07-24T10:52:35Z</dcterms:created>
  <dcterms:modified xsi:type="dcterms:W3CDTF">2022-06-30T21:17:54Z</dcterms:modified>
</cp:coreProperties>
</file>