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1_E5065A9524AC8C07D0F4061FC35C4AECAA6F77C6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OVER WIP" sheetId="6" r:id="rId1"/>
    <sheet name="New" sheetId="7" r:id="rId2"/>
  </sheets>
  <definedNames>
    <definedName name="_xlnm._FilterDatabase" localSheetId="0" hidden="1">'COVER WIP'!$A$2:$R$104</definedName>
    <definedName name="_xlnm._FilterDatabase" localSheetId="1" hidden="1">New!$A$2:$O$93</definedName>
  </definedNames>
  <calcPr calcId="181029"/>
</workbook>
</file>

<file path=xl/calcChain.xml><?xml version="1.0" encoding="utf-8"?>
<calcChain xmlns="http://schemas.openxmlformats.org/spreadsheetml/2006/main">
  <c r="M83" i="7" l="1"/>
  <c r="M84" i="7"/>
  <c r="M78" i="7"/>
  <c r="M85" i="7"/>
  <c r="M82" i="7"/>
  <c r="M3" i="7"/>
  <c r="M23" i="7"/>
  <c r="M32" i="7"/>
  <c r="M52" i="7"/>
  <c r="M53" i="7"/>
  <c r="M31" i="7"/>
  <c r="M93" i="7"/>
  <c r="M92" i="7"/>
  <c r="L93" i="7"/>
  <c r="L92" i="7"/>
  <c r="N93" i="7" l="1"/>
  <c r="O93" i="7" s="1"/>
  <c r="N92" i="7"/>
  <c r="O92" i="7" s="1"/>
  <c r="L49" i="7" l="1"/>
  <c r="K52" i="7" l="1"/>
  <c r="K16" i="7"/>
  <c r="L17" i="7"/>
  <c r="N17" i="7" s="1"/>
  <c r="O17" i="7" s="1"/>
  <c r="L18" i="7"/>
  <c r="M5" i="7" l="1"/>
  <c r="L91" i="7" l="1"/>
  <c r="N91" i="7" s="1"/>
  <c r="O91" i="7" s="1"/>
  <c r="L90" i="7"/>
  <c r="N90" i="7" s="1"/>
  <c r="O90" i="7" s="1"/>
  <c r="L89" i="7"/>
  <c r="N89" i="7" s="1"/>
  <c r="O89" i="7" s="1"/>
  <c r="L86" i="7"/>
  <c r="N86" i="7" s="1"/>
  <c r="O86" i="7" s="1"/>
  <c r="L80" i="7"/>
  <c r="N80" i="7" s="1"/>
  <c r="O80" i="7" s="1"/>
  <c r="L79" i="7"/>
  <c r="N79" i="7" s="1"/>
  <c r="O79" i="7" s="1"/>
  <c r="L85" i="7"/>
  <c r="N85" i="7" s="1"/>
  <c r="O85" i="7" s="1"/>
  <c r="L84" i="7"/>
  <c r="N84" i="7" s="1"/>
  <c r="O84" i="7" s="1"/>
  <c r="L83" i="7"/>
  <c r="N83" i="7" s="1"/>
  <c r="O83" i="7" s="1"/>
  <c r="L82" i="7"/>
  <c r="N82" i="7" s="1"/>
  <c r="O82" i="7" s="1"/>
  <c r="L81" i="7"/>
  <c r="N81" i="7" s="1"/>
  <c r="O81" i="7" s="1"/>
  <c r="L78" i="7"/>
  <c r="N78" i="7" s="1"/>
  <c r="O78" i="7" s="1"/>
  <c r="L77" i="7"/>
  <c r="N77" i="7" s="1"/>
  <c r="O77" i="7" s="1"/>
  <c r="L76" i="7"/>
  <c r="N76" i="7" s="1"/>
  <c r="O76" i="7" s="1"/>
  <c r="L75" i="7"/>
  <c r="N75" i="7" s="1"/>
  <c r="O75" i="7" s="1"/>
  <c r="L74" i="7"/>
  <c r="N74" i="7" s="1"/>
  <c r="O74" i="7" s="1"/>
  <c r="L73" i="7"/>
  <c r="N73" i="7" s="1"/>
  <c r="O73" i="7" s="1"/>
  <c r="L72" i="7"/>
  <c r="N72" i="7" s="1"/>
  <c r="O72" i="7" s="1"/>
  <c r="L71" i="7"/>
  <c r="N71" i="7" s="1"/>
  <c r="O71" i="7" s="1"/>
  <c r="L70" i="7"/>
  <c r="N70" i="7" s="1"/>
  <c r="O70" i="7" s="1"/>
  <c r="L69" i="7"/>
  <c r="N69" i="7" s="1"/>
  <c r="O69" i="7" s="1"/>
  <c r="L68" i="7"/>
  <c r="N68" i="7" s="1"/>
  <c r="O68" i="7" s="1"/>
  <c r="L67" i="7"/>
  <c r="N67" i="7" s="1"/>
  <c r="O67" i="7" s="1"/>
  <c r="L66" i="7"/>
  <c r="N66" i="7" s="1"/>
  <c r="O66" i="7" s="1"/>
  <c r="L65" i="7"/>
  <c r="N65" i="7" s="1"/>
  <c r="O65" i="7" s="1"/>
  <c r="L64" i="7"/>
  <c r="N64" i="7" s="1"/>
  <c r="O64" i="7" s="1"/>
  <c r="L63" i="7"/>
  <c r="N63" i="7" s="1"/>
  <c r="O63" i="7" s="1"/>
  <c r="L62" i="7"/>
  <c r="N62" i="7" s="1"/>
  <c r="O62" i="7" s="1"/>
  <c r="L61" i="7"/>
  <c r="N61" i="7" s="1"/>
  <c r="O61" i="7" s="1"/>
  <c r="L60" i="7"/>
  <c r="N60" i="7" s="1"/>
  <c r="O60" i="7" s="1"/>
  <c r="L59" i="7"/>
  <c r="N59" i="7" s="1"/>
  <c r="O59" i="7" s="1"/>
  <c r="L58" i="7"/>
  <c r="N58" i="7" s="1"/>
  <c r="O58" i="7" s="1"/>
  <c r="L57" i="7"/>
  <c r="N57" i="7" s="1"/>
  <c r="O57" i="7" s="1"/>
  <c r="L56" i="7"/>
  <c r="N56" i="7" s="1"/>
  <c r="O56" i="7" s="1"/>
  <c r="L54" i="7"/>
  <c r="N54" i="7" s="1"/>
  <c r="O54" i="7" s="1"/>
  <c r="L53" i="7"/>
  <c r="N53" i="7" s="1"/>
  <c r="O53" i="7" s="1"/>
  <c r="L52" i="7"/>
  <c r="N52" i="7" s="1"/>
  <c r="O52" i="7" s="1"/>
  <c r="L51" i="7"/>
  <c r="N51" i="7" s="1"/>
  <c r="O51" i="7" s="1"/>
  <c r="L50" i="7"/>
  <c r="N50" i="7" s="1"/>
  <c r="O50" i="7" s="1"/>
  <c r="N49" i="7"/>
  <c r="O49" i="7" s="1"/>
  <c r="L48" i="7"/>
  <c r="L47" i="7"/>
  <c r="N47" i="7" s="1"/>
  <c r="O47" i="7" s="1"/>
  <c r="L46" i="7"/>
  <c r="N46" i="7" s="1"/>
  <c r="O46" i="7" s="1"/>
  <c r="L45" i="7"/>
  <c r="N45" i="7" s="1"/>
  <c r="O45" i="7" s="1"/>
  <c r="L44" i="7"/>
  <c r="N44" i="7" s="1"/>
  <c r="O44" i="7" s="1"/>
  <c r="L43" i="7"/>
  <c r="N43" i="7" s="1"/>
  <c r="O43" i="7" s="1"/>
  <c r="L42" i="7"/>
  <c r="N42" i="7" s="1"/>
  <c r="O42" i="7" s="1"/>
  <c r="L41" i="7"/>
  <c r="N41" i="7" s="1"/>
  <c r="O41" i="7" s="1"/>
  <c r="L40" i="7"/>
  <c r="N40" i="7" s="1"/>
  <c r="O40" i="7" s="1"/>
  <c r="L39" i="7"/>
  <c r="N39" i="7" s="1"/>
  <c r="O39" i="7" s="1"/>
  <c r="L38" i="7"/>
  <c r="L37" i="7"/>
  <c r="N37" i="7" s="1"/>
  <c r="O37" i="7" s="1"/>
  <c r="L36" i="7"/>
  <c r="N36" i="7" s="1"/>
  <c r="O36" i="7" s="1"/>
  <c r="L35" i="7"/>
  <c r="N35" i="7" s="1"/>
  <c r="O35" i="7" s="1"/>
  <c r="L34" i="7"/>
  <c r="N34" i="7" s="1"/>
  <c r="O34" i="7" s="1"/>
  <c r="L33" i="7"/>
  <c r="N33" i="7" s="1"/>
  <c r="O33" i="7" s="1"/>
  <c r="L32" i="7"/>
  <c r="N32" i="7" s="1"/>
  <c r="O32" i="7" s="1"/>
  <c r="L31" i="7"/>
  <c r="N31" i="7" s="1"/>
  <c r="O31" i="7" s="1"/>
  <c r="L30" i="7"/>
  <c r="N30" i="7" s="1"/>
  <c r="O30" i="7" s="1"/>
  <c r="L29" i="7"/>
  <c r="N29" i="7" s="1"/>
  <c r="O29" i="7" s="1"/>
  <c r="L28" i="7"/>
  <c r="N28" i="7" s="1"/>
  <c r="O28" i="7" s="1"/>
  <c r="L27" i="7"/>
  <c r="N27" i="7" s="1"/>
  <c r="O27" i="7" s="1"/>
  <c r="L26" i="7"/>
  <c r="N26" i="7" s="1"/>
  <c r="O26" i="7" s="1"/>
  <c r="L25" i="7"/>
  <c r="N25" i="7" s="1"/>
  <c r="O25" i="7" s="1"/>
  <c r="L24" i="7"/>
  <c r="N24" i="7" s="1"/>
  <c r="O24" i="7" s="1"/>
  <c r="L23" i="7"/>
  <c r="N23" i="7" s="1"/>
  <c r="O23" i="7" s="1"/>
  <c r="L22" i="7"/>
  <c r="N22" i="7" s="1"/>
  <c r="O22" i="7" s="1"/>
  <c r="L21" i="7"/>
  <c r="N21" i="7" s="1"/>
  <c r="O21" i="7" s="1"/>
  <c r="L20" i="7"/>
  <c r="N18" i="7"/>
  <c r="O18" i="7" s="1"/>
  <c r="L16" i="7"/>
  <c r="N16" i="7" s="1"/>
  <c r="O16" i="7" s="1"/>
  <c r="L14" i="7"/>
  <c r="N14" i="7" s="1"/>
  <c r="O14" i="7" s="1"/>
  <c r="L13" i="7"/>
  <c r="N13" i="7" s="1"/>
  <c r="O13" i="7" s="1"/>
  <c r="L12" i="7"/>
  <c r="N12" i="7" s="1"/>
  <c r="O12" i="7" s="1"/>
  <c r="L11" i="7"/>
  <c r="N11" i="7" s="1"/>
  <c r="O11" i="7" s="1"/>
  <c r="L10" i="7"/>
  <c r="N10" i="7" s="1"/>
  <c r="O10" i="7" s="1"/>
  <c r="L9" i="7"/>
  <c r="N9" i="7" s="1"/>
  <c r="O9" i="7" s="1"/>
  <c r="L8" i="7"/>
  <c r="N8" i="7" s="1"/>
  <c r="O8" i="7" s="1"/>
  <c r="L7" i="7"/>
  <c r="N7" i="7" s="1"/>
  <c r="O7" i="7" s="1"/>
  <c r="L6" i="7"/>
  <c r="N6" i="7" s="1"/>
  <c r="O6" i="7" s="1"/>
  <c r="L5" i="7"/>
  <c r="N5" i="7" s="1"/>
  <c r="O5" i="7" s="1"/>
  <c r="L4" i="7"/>
  <c r="N4" i="7" s="1"/>
  <c r="O4" i="7" s="1"/>
  <c r="N38" i="7"/>
  <c r="O38" i="7" s="1"/>
  <c r="J19" i="7"/>
  <c r="L19" i="7" s="1"/>
  <c r="M19" i="7" l="1"/>
  <c r="N19" i="7" s="1"/>
  <c r="O19" i="7" s="1"/>
  <c r="M20" i="7"/>
  <c r="N20" i="7" s="1"/>
  <c r="O20" i="7" s="1"/>
  <c r="K92" i="6" l="1"/>
  <c r="L104" i="6"/>
  <c r="N104" i="6" s="1"/>
  <c r="O104" i="6" s="1"/>
  <c r="L103" i="6"/>
  <c r="N103" i="6" s="1"/>
  <c r="O103" i="6" s="1"/>
  <c r="N41" i="6"/>
  <c r="O41" i="6" s="1"/>
  <c r="L102" i="6" l="1"/>
  <c r="N102" i="6" s="1"/>
  <c r="O102" i="6" s="1"/>
  <c r="K88" i="7" l="1"/>
  <c r="L88" i="7" s="1"/>
  <c r="N88" i="7" s="1"/>
  <c r="O88" i="7" s="1"/>
  <c r="K87" i="7" l="1"/>
  <c r="L87" i="7" s="1"/>
  <c r="N87" i="7" s="1"/>
  <c r="O87" i="7" s="1"/>
  <c r="L3" i="7" l="1"/>
  <c r="N3" i="7" s="1"/>
  <c r="O3" i="7" s="1"/>
  <c r="M48" i="7" l="1"/>
  <c r="N48" i="7" s="1"/>
  <c r="O48" i="7" s="1"/>
  <c r="J55" i="7"/>
  <c r="L55" i="7" s="1"/>
  <c r="N55" i="7" s="1"/>
  <c r="O55" i="7" s="1"/>
  <c r="J15" i="7"/>
  <c r="L15" i="7" s="1"/>
  <c r="N15" i="7" s="1"/>
  <c r="O15" i="7" s="1"/>
  <c r="L97" i="6"/>
  <c r="L100" i="6" l="1"/>
  <c r="L99" i="6"/>
  <c r="M97" i="6" l="1"/>
  <c r="K19" i="6"/>
  <c r="M101" i="6"/>
  <c r="L101" i="6"/>
  <c r="N100" i="6"/>
  <c r="O100" i="6" s="1"/>
  <c r="N99" i="6"/>
  <c r="O99" i="6" s="1"/>
  <c r="N101" i="6" l="1"/>
  <c r="O101" i="6" s="1"/>
  <c r="M16" i="6" l="1"/>
  <c r="M14" i="6" l="1"/>
  <c r="M32" i="6" l="1"/>
  <c r="M18" i="6"/>
  <c r="M27" i="6"/>
  <c r="M19" i="6"/>
  <c r="J48" i="6"/>
  <c r="L98" i="6" l="1"/>
  <c r="N98" i="6" s="1"/>
  <c r="O98" i="6" s="1"/>
  <c r="N97" i="6"/>
  <c r="O97" i="6" s="1"/>
  <c r="M95" i="6" l="1"/>
  <c r="M45" i="6"/>
  <c r="M44" i="6"/>
  <c r="L96" i="6" l="1"/>
  <c r="N96" i="6" s="1"/>
  <c r="O96" i="6" s="1"/>
  <c r="M3" i="6" l="1"/>
  <c r="M23" i="6"/>
  <c r="M5" i="6" l="1"/>
  <c r="K5" i="6"/>
  <c r="K1" i="6" s="1"/>
  <c r="M57" i="6" l="1"/>
  <c r="M63" i="6"/>
  <c r="M1" i="6" l="1"/>
  <c r="L95" i="6" l="1"/>
  <c r="N95" i="6" s="1"/>
  <c r="O95" i="6" s="1"/>
  <c r="L94" i="6"/>
  <c r="N94" i="6" s="1"/>
  <c r="O94" i="6" s="1"/>
  <c r="L93" i="6"/>
  <c r="N93" i="6" s="1"/>
  <c r="O93" i="6" s="1"/>
  <c r="L92" i="6"/>
  <c r="N92" i="6" s="1"/>
  <c r="O92" i="6" s="1"/>
  <c r="L91" i="6"/>
  <c r="N91" i="6" s="1"/>
  <c r="O91" i="6" s="1"/>
  <c r="L90" i="6"/>
  <c r="N90" i="6" s="1"/>
  <c r="O90" i="6" s="1"/>
  <c r="L89" i="6"/>
  <c r="N89" i="6" s="1"/>
  <c r="O89" i="6" s="1"/>
  <c r="L88" i="6"/>
  <c r="N88" i="6" s="1"/>
  <c r="O88" i="6" s="1"/>
  <c r="L87" i="6"/>
  <c r="N87" i="6" s="1"/>
  <c r="O87" i="6" s="1"/>
  <c r="L86" i="6"/>
  <c r="N86" i="6" s="1"/>
  <c r="O86" i="6" s="1"/>
  <c r="L85" i="6"/>
  <c r="N85" i="6" s="1"/>
  <c r="O85" i="6" s="1"/>
  <c r="L84" i="6"/>
  <c r="N84" i="6" s="1"/>
  <c r="O84" i="6" s="1"/>
  <c r="L83" i="6"/>
  <c r="N83" i="6" s="1"/>
  <c r="O83" i="6" s="1"/>
  <c r="L82" i="6"/>
  <c r="N82" i="6" s="1"/>
  <c r="O82" i="6" s="1"/>
  <c r="L81" i="6"/>
  <c r="N81" i="6" s="1"/>
  <c r="O81" i="6" s="1"/>
  <c r="L80" i="6"/>
  <c r="N80" i="6" s="1"/>
  <c r="O80" i="6" s="1"/>
  <c r="L79" i="6"/>
  <c r="N79" i="6" s="1"/>
  <c r="O79" i="6" s="1"/>
  <c r="L78" i="6"/>
  <c r="N78" i="6" s="1"/>
  <c r="O78" i="6" s="1"/>
  <c r="L76" i="6"/>
  <c r="N76" i="6" s="1"/>
  <c r="O76" i="6" s="1"/>
  <c r="L75" i="6"/>
  <c r="N75" i="6" s="1"/>
  <c r="O75" i="6" s="1"/>
  <c r="L74" i="6"/>
  <c r="N74" i="6" s="1"/>
  <c r="O74" i="6" s="1"/>
  <c r="L73" i="6"/>
  <c r="N73" i="6" s="1"/>
  <c r="O73" i="6" s="1"/>
  <c r="L72" i="6"/>
  <c r="N72" i="6" s="1"/>
  <c r="O72" i="6" s="1"/>
  <c r="L71" i="6"/>
  <c r="N71" i="6" s="1"/>
  <c r="O71" i="6" s="1"/>
  <c r="L70" i="6"/>
  <c r="N70" i="6" s="1"/>
  <c r="O70" i="6" s="1"/>
  <c r="L69" i="6"/>
  <c r="N69" i="6" s="1"/>
  <c r="O69" i="6" s="1"/>
  <c r="L68" i="6"/>
  <c r="N68" i="6" s="1"/>
  <c r="O68" i="6" s="1"/>
  <c r="L67" i="6"/>
  <c r="N67" i="6" s="1"/>
  <c r="O67" i="6" s="1"/>
  <c r="L66" i="6"/>
  <c r="N66" i="6" s="1"/>
  <c r="O66" i="6" s="1"/>
  <c r="L65" i="6"/>
  <c r="N65" i="6" s="1"/>
  <c r="O65" i="6" s="1"/>
  <c r="L64" i="6"/>
  <c r="N64" i="6" s="1"/>
  <c r="O64" i="6" s="1"/>
  <c r="L63" i="6"/>
  <c r="N63" i="6" s="1"/>
  <c r="O63" i="6" s="1"/>
  <c r="L62" i="6"/>
  <c r="N62" i="6" s="1"/>
  <c r="O62" i="6" s="1"/>
  <c r="L61" i="6"/>
  <c r="N61" i="6" s="1"/>
  <c r="O61" i="6" s="1"/>
  <c r="L60" i="6"/>
  <c r="N60" i="6" s="1"/>
  <c r="O60" i="6" s="1"/>
  <c r="L59" i="6"/>
  <c r="N59" i="6" s="1"/>
  <c r="O59" i="6" s="1"/>
  <c r="L58" i="6"/>
  <c r="N58" i="6" s="1"/>
  <c r="O58" i="6" s="1"/>
  <c r="L57" i="6"/>
  <c r="N57" i="6" s="1"/>
  <c r="O57" i="6" s="1"/>
  <c r="L54" i="6"/>
  <c r="N54" i="6" s="1"/>
  <c r="O54" i="6" s="1"/>
  <c r="L53" i="6"/>
  <c r="N53" i="6" s="1"/>
  <c r="O53" i="6" s="1"/>
  <c r="L52" i="6"/>
  <c r="N52" i="6" s="1"/>
  <c r="O52" i="6" s="1"/>
  <c r="L51" i="6"/>
  <c r="N51" i="6" s="1"/>
  <c r="O51" i="6" s="1"/>
  <c r="L50" i="6"/>
  <c r="N50" i="6" s="1"/>
  <c r="O50" i="6" s="1"/>
  <c r="L49" i="6"/>
  <c r="N49" i="6" s="1"/>
  <c r="O49" i="6" s="1"/>
  <c r="L48" i="6"/>
  <c r="N48" i="6" s="1"/>
  <c r="O48" i="6" s="1"/>
  <c r="L47" i="6"/>
  <c r="N47" i="6" s="1"/>
  <c r="O47" i="6" s="1"/>
  <c r="L46" i="6"/>
  <c r="N46" i="6" s="1"/>
  <c r="O46" i="6" s="1"/>
  <c r="L45" i="6"/>
  <c r="N45" i="6" s="1"/>
  <c r="O45" i="6" s="1"/>
  <c r="L44" i="6"/>
  <c r="N44" i="6" s="1"/>
  <c r="O44" i="6" s="1"/>
  <c r="L42" i="6"/>
  <c r="N42" i="6" s="1"/>
  <c r="O42" i="6" s="1"/>
  <c r="L38" i="6"/>
  <c r="N38" i="6" s="1"/>
  <c r="O38" i="6" s="1"/>
  <c r="L37" i="6"/>
  <c r="N37" i="6" s="1"/>
  <c r="O37" i="6" s="1"/>
  <c r="L36" i="6"/>
  <c r="N36" i="6" s="1"/>
  <c r="O36" i="6" s="1"/>
  <c r="L35" i="6"/>
  <c r="N35" i="6" s="1"/>
  <c r="O35" i="6" s="1"/>
  <c r="L28" i="6"/>
  <c r="N28" i="6" s="1"/>
  <c r="O28" i="6" s="1"/>
  <c r="L27" i="6"/>
  <c r="N27" i="6" s="1"/>
  <c r="O27" i="6" s="1"/>
  <c r="L25" i="6"/>
  <c r="N25" i="6" s="1"/>
  <c r="O25" i="6" s="1"/>
  <c r="L23" i="6"/>
  <c r="N23" i="6" s="1"/>
  <c r="O23" i="6" s="1"/>
  <c r="L22" i="6"/>
  <c r="N22" i="6" s="1"/>
  <c r="O22" i="6" s="1"/>
  <c r="L20" i="6"/>
  <c r="N20" i="6" s="1"/>
  <c r="O20" i="6" s="1"/>
  <c r="L19" i="6"/>
  <c r="N19" i="6" s="1"/>
  <c r="O19" i="6" s="1"/>
  <c r="L17" i="6"/>
  <c r="N17" i="6" s="1"/>
  <c r="O17" i="6" s="1"/>
  <c r="L15" i="6"/>
  <c r="N15" i="6" s="1"/>
  <c r="O15" i="6" s="1"/>
  <c r="L9" i="6"/>
  <c r="N9" i="6" s="1"/>
  <c r="O9" i="6" s="1"/>
  <c r="L8" i="6"/>
  <c r="N8" i="6" s="1"/>
  <c r="O8" i="6" s="1"/>
  <c r="L7" i="6"/>
  <c r="N7" i="6" s="1"/>
  <c r="O7" i="6" s="1"/>
  <c r="L6" i="6"/>
  <c r="N6" i="6" s="1"/>
  <c r="O6" i="6" s="1"/>
  <c r="L4" i="6"/>
  <c r="N4" i="6" s="1"/>
  <c r="O4" i="6" s="1"/>
  <c r="L3" i="6"/>
  <c r="J77" i="6"/>
  <c r="L77" i="6" s="1"/>
  <c r="N77" i="6" s="1"/>
  <c r="O77" i="6" s="1"/>
  <c r="J56" i="6"/>
  <c r="L56" i="6" s="1"/>
  <c r="N56" i="6" s="1"/>
  <c r="O56" i="6" s="1"/>
  <c r="J55" i="6"/>
  <c r="L55" i="6" s="1"/>
  <c r="N55" i="6" s="1"/>
  <c r="O55" i="6" s="1"/>
  <c r="J43" i="6"/>
  <c r="L43" i="6" s="1"/>
  <c r="N43" i="6" s="1"/>
  <c r="O43" i="6" s="1"/>
  <c r="J40" i="6"/>
  <c r="L40" i="6" s="1"/>
  <c r="N40" i="6" s="1"/>
  <c r="O40" i="6" s="1"/>
  <c r="J39" i="6"/>
  <c r="L39" i="6" s="1"/>
  <c r="N39" i="6" s="1"/>
  <c r="O39" i="6" s="1"/>
  <c r="J34" i="6"/>
  <c r="L34" i="6" s="1"/>
  <c r="N34" i="6" s="1"/>
  <c r="O34" i="6" s="1"/>
  <c r="J33" i="6"/>
  <c r="L33" i="6" s="1"/>
  <c r="N33" i="6" s="1"/>
  <c r="O33" i="6" s="1"/>
  <c r="J32" i="6"/>
  <c r="L32" i="6" s="1"/>
  <c r="N32" i="6" s="1"/>
  <c r="O32" i="6" s="1"/>
  <c r="J31" i="6"/>
  <c r="L31" i="6" s="1"/>
  <c r="N31" i="6" s="1"/>
  <c r="O31" i="6" s="1"/>
  <c r="J30" i="6"/>
  <c r="L30" i="6" s="1"/>
  <c r="N30" i="6" s="1"/>
  <c r="O30" i="6" s="1"/>
  <c r="J29" i="6"/>
  <c r="L29" i="6" s="1"/>
  <c r="N29" i="6" s="1"/>
  <c r="O29" i="6" s="1"/>
  <c r="J26" i="6"/>
  <c r="L26" i="6" s="1"/>
  <c r="N26" i="6" s="1"/>
  <c r="O26" i="6" s="1"/>
  <c r="J24" i="6"/>
  <c r="L24" i="6" s="1"/>
  <c r="N24" i="6" s="1"/>
  <c r="O24" i="6" s="1"/>
  <c r="J21" i="6"/>
  <c r="L21" i="6" s="1"/>
  <c r="N21" i="6" s="1"/>
  <c r="O21" i="6" s="1"/>
  <c r="J18" i="6"/>
  <c r="L18" i="6" s="1"/>
  <c r="N18" i="6" s="1"/>
  <c r="O18" i="6" s="1"/>
  <c r="J16" i="6"/>
  <c r="L16" i="6" s="1"/>
  <c r="N16" i="6" s="1"/>
  <c r="O16" i="6" s="1"/>
  <c r="J14" i="6"/>
  <c r="L14" i="6" s="1"/>
  <c r="N14" i="6" s="1"/>
  <c r="O14" i="6" s="1"/>
  <c r="J13" i="6"/>
  <c r="L13" i="6" s="1"/>
  <c r="N13" i="6" s="1"/>
  <c r="O13" i="6" s="1"/>
  <c r="J10" i="6"/>
  <c r="L10" i="6" s="1"/>
  <c r="N10" i="6" s="1"/>
  <c r="O10" i="6" s="1"/>
  <c r="J5" i="6"/>
  <c r="L5" i="6" s="1"/>
  <c r="N5" i="6" l="1"/>
  <c r="O5" i="6" s="1"/>
  <c r="N3" i="6"/>
  <c r="O3" i="6" s="1"/>
  <c r="L1" i="6"/>
</calcChain>
</file>

<file path=xl/sharedStrings.xml><?xml version="1.0" encoding="utf-8"?>
<sst xmlns="http://schemas.openxmlformats.org/spreadsheetml/2006/main" count="1129" uniqueCount="169">
  <si>
    <t>Sr no</t>
  </si>
  <si>
    <t>Cover spacification</t>
  </si>
  <si>
    <t>ups</t>
  </si>
  <si>
    <t xml:space="preserve">Lamination </t>
  </si>
  <si>
    <t>Qty</t>
  </si>
  <si>
    <t>Total Cover</t>
  </si>
  <si>
    <t>17 X 27</t>
  </si>
  <si>
    <t>Book Size</t>
  </si>
  <si>
    <t>Writer Classic Mrp 24,50</t>
  </si>
  <si>
    <t>Khushi Sports Mrp 16,24,32,50</t>
  </si>
  <si>
    <t>Writer Premium Mrp 75</t>
  </si>
  <si>
    <t>Writer Premium Mrp 65</t>
  </si>
  <si>
    <t>Writer Classic Mrp 66,84</t>
  </si>
  <si>
    <t>Writer Classic Mrp 32</t>
  </si>
  <si>
    <t>Shrimata Long Mrp 24,42,52</t>
  </si>
  <si>
    <t>Writer Premium  Mrp 44</t>
  </si>
  <si>
    <t>Student Brown Mrp N/L</t>
  </si>
  <si>
    <t>Writer Classic Mrp 16 ,24,32</t>
  </si>
  <si>
    <t>Vaibhaw Mrp 32</t>
  </si>
  <si>
    <t>Krishna II Mrp 16,24,32</t>
  </si>
  <si>
    <t>Shrimata Mrp 24</t>
  </si>
  <si>
    <t>Writer Mrp 12,24,32</t>
  </si>
  <si>
    <t>Writer Long Mrp 12,24,32</t>
  </si>
  <si>
    <t>Prabhat Mrp 12</t>
  </si>
  <si>
    <t>Writer Mrp 10,15,20</t>
  </si>
  <si>
    <t>Paras Star Notebook Mrp 32</t>
  </si>
  <si>
    <t>Sarthak Premium Mrp 32</t>
  </si>
  <si>
    <t>Vashali Gold Mrp 32</t>
  </si>
  <si>
    <t>Sarthak Star Mrp 32</t>
  </si>
  <si>
    <t>Sarthak Star Mrp 48</t>
  </si>
  <si>
    <t>Writer Classic Mrp 48,65,</t>
  </si>
  <si>
    <t>Writemate Premium Mrp 60</t>
  </si>
  <si>
    <t>Writemate Premium Mrp 80</t>
  </si>
  <si>
    <t xml:space="preserve">ARBS Brown </t>
  </si>
  <si>
    <t>SBS</t>
  </si>
  <si>
    <t>RLD Brown</t>
  </si>
  <si>
    <t>RBD Brown</t>
  </si>
  <si>
    <t>Fly Kids Premium Mrp 54</t>
  </si>
  <si>
    <t>P.B.Pawan prem Mrp 32,48,65</t>
  </si>
  <si>
    <t>Writer Classic Mrp 84</t>
  </si>
  <si>
    <t>Writer Classic Mrp 50</t>
  </si>
  <si>
    <t>Writer Classic Mrp 66</t>
  </si>
  <si>
    <t>A4</t>
  </si>
  <si>
    <t>Writer Premium Mrp 104</t>
  </si>
  <si>
    <t>Pawan Hartline Mrp 110</t>
  </si>
  <si>
    <t>Pawan Hartline  Mrp 85</t>
  </si>
  <si>
    <t>Pawan Hartline  Mrp 70</t>
  </si>
  <si>
    <t>Writer Premium Mrp 50</t>
  </si>
  <si>
    <t>Pawan Kiphati Mrp 50</t>
  </si>
  <si>
    <t>Pawan Kiphati Mrp 66</t>
  </si>
  <si>
    <t>Pawan Kiphati Mrp 84</t>
  </si>
  <si>
    <t>Little Champ Modern School</t>
  </si>
  <si>
    <t>Vaishali Plus Mrp 48</t>
  </si>
  <si>
    <t>Shree Ji Mrp 84</t>
  </si>
  <si>
    <t>Vaibhaw Classic Mrp 84</t>
  </si>
  <si>
    <t>Vaibhaw Classic Mrp 66</t>
  </si>
  <si>
    <t>Vaibhaw Classic Mrp 50</t>
  </si>
  <si>
    <t>Paras Premium Mrp 84</t>
  </si>
  <si>
    <t>Paras Premium Mrp 66</t>
  </si>
  <si>
    <t>Shree Ji Mrp 66</t>
  </si>
  <si>
    <t>Writer Brown Mrp 33,50</t>
  </si>
  <si>
    <t>Writer  Premium Mrp 66</t>
  </si>
  <si>
    <t>Writer  Premium Mrp 33</t>
  </si>
  <si>
    <t>Writer Premium Mrp 124</t>
  </si>
  <si>
    <t>U.V. G.</t>
  </si>
  <si>
    <t>Writer Premium Mrp 200</t>
  </si>
  <si>
    <t>Writer Premium Mrp 160</t>
  </si>
  <si>
    <r>
      <t>Writer Clasic Mrp 84</t>
    </r>
    <r>
      <rPr>
        <b/>
        <sz val="11"/>
        <color theme="1"/>
        <rFont val="Calibri"/>
        <family val="2"/>
        <scheme val="minor"/>
      </rPr>
      <t xml:space="preserve"> (Old)</t>
    </r>
  </si>
  <si>
    <r>
      <t xml:space="preserve">Writer Premium </t>
    </r>
    <r>
      <rPr>
        <b/>
        <sz val="11"/>
        <color theme="1"/>
        <rFont val="Calibri"/>
        <family val="2"/>
        <scheme val="minor"/>
      </rPr>
      <t xml:space="preserve">(Spiral) </t>
    </r>
    <r>
      <rPr>
        <sz val="11"/>
        <color theme="1"/>
        <rFont val="Calibri"/>
        <family val="2"/>
        <scheme val="minor"/>
      </rPr>
      <t xml:space="preserve">Mrp 104 </t>
    </r>
  </si>
  <si>
    <r>
      <t xml:space="preserve">Writer Classic </t>
    </r>
    <r>
      <rPr>
        <b/>
        <sz val="11"/>
        <color theme="1"/>
        <rFont val="Calibri"/>
        <family val="2"/>
        <scheme val="minor"/>
      </rPr>
      <t xml:space="preserve">(Spiral) </t>
    </r>
    <r>
      <rPr>
        <sz val="11"/>
        <color theme="1"/>
        <rFont val="Calibri"/>
        <family val="2"/>
        <scheme val="minor"/>
      </rPr>
      <t xml:space="preserve">Mrp 104 </t>
    </r>
  </si>
  <si>
    <t>Geography Exercise book Mrp 32,50</t>
  </si>
  <si>
    <t>48 X 77</t>
  </si>
  <si>
    <t>Writer Practical Note Book</t>
  </si>
  <si>
    <t>Writer Graph</t>
  </si>
  <si>
    <t>Honey Phy + Chemistry Mrp 45</t>
  </si>
  <si>
    <t>Shrimata Chemistry Mrp 66</t>
  </si>
  <si>
    <t>Writer Science Mrp 44,58,76</t>
  </si>
  <si>
    <t>Writer Biology Mrp 44,58,76</t>
  </si>
  <si>
    <t>Writer Chemistry Mrp 44,58,76</t>
  </si>
  <si>
    <t>Writer Physics Mrp 44,58,76</t>
  </si>
  <si>
    <t>Writer Computer Mrp 50,66,84</t>
  </si>
  <si>
    <t>Writer Rough</t>
  </si>
  <si>
    <t>Drowing A4 Mrp 32,50 ( Paras)</t>
  </si>
  <si>
    <t>Drowing A4 Mrp 34 ( Sarthak)</t>
  </si>
  <si>
    <t>GSM</t>
  </si>
  <si>
    <t>Size</t>
  </si>
  <si>
    <t>Issue</t>
  </si>
  <si>
    <t>Balance</t>
  </si>
  <si>
    <t>Cover</t>
  </si>
  <si>
    <t>Sheets</t>
  </si>
  <si>
    <t>GB</t>
  </si>
  <si>
    <t>805 x700</t>
  </si>
  <si>
    <t xml:space="preserve"> Quqlity</t>
  </si>
  <si>
    <t>Pawan Kifayati Long Book Mrp 25</t>
  </si>
  <si>
    <t>Pawan Kifayati Long Book Mrp 42</t>
  </si>
  <si>
    <t>Pawan Kifayati Long Book Mrp 52</t>
  </si>
  <si>
    <t>WB</t>
  </si>
  <si>
    <t>960 x735</t>
  </si>
  <si>
    <t>Writer premium   Mrp 32</t>
  </si>
  <si>
    <t>890 X 690</t>
  </si>
  <si>
    <t>980 X 640</t>
  </si>
  <si>
    <t>840 X 670</t>
  </si>
  <si>
    <t>960 x730</t>
  </si>
  <si>
    <t>860 x840</t>
  </si>
  <si>
    <t>880 x840</t>
  </si>
  <si>
    <t>Vaibhaw A4 Classic  Mrp 84</t>
  </si>
  <si>
    <t xml:space="preserve">Geography Exercise book </t>
  </si>
  <si>
    <t>550 x880</t>
  </si>
  <si>
    <t>480 x770</t>
  </si>
  <si>
    <t>Cromo</t>
  </si>
  <si>
    <t xml:space="preserve">Full </t>
  </si>
  <si>
    <t xml:space="preserve">Half </t>
  </si>
  <si>
    <t>Board Description</t>
  </si>
  <si>
    <t>270 X 210</t>
  </si>
  <si>
    <t>210 X 155</t>
  </si>
  <si>
    <t>220 X 170</t>
  </si>
  <si>
    <t>240 X 180</t>
  </si>
  <si>
    <t xml:space="preserve">24 X 18 </t>
  </si>
  <si>
    <t>195 X 160</t>
  </si>
  <si>
    <t>wip</t>
  </si>
  <si>
    <t>600 x 860</t>
  </si>
  <si>
    <t>Writer Premium Spiral Mrp 160</t>
  </si>
  <si>
    <t>Writer Premium Spiral Mrp 200</t>
  </si>
  <si>
    <t>Writer Classic A4 Mrp 104</t>
  </si>
  <si>
    <t>Writer Classic A4 Mrp 124</t>
  </si>
  <si>
    <t>600 x 900</t>
  </si>
  <si>
    <t>Pawan Hartline Mrp 52</t>
  </si>
  <si>
    <t>Writer Premium A4 Mrp 66</t>
  </si>
  <si>
    <t>Writer Premium A4 Mrp 84</t>
  </si>
  <si>
    <t>880 x86.2</t>
  </si>
  <si>
    <t>Re  Print</t>
  </si>
  <si>
    <t>Nandani Convent Mrp 25</t>
  </si>
  <si>
    <t>900 x 702</t>
  </si>
  <si>
    <t>Writer Convent Mrp 48</t>
  </si>
  <si>
    <t>960 x73.5</t>
  </si>
  <si>
    <t>Jhons Merry School</t>
  </si>
  <si>
    <t>Nandani Convent Mrp 12</t>
  </si>
  <si>
    <t>Writer Classic A4 Mrp 50</t>
  </si>
  <si>
    <t>865 x 850</t>
  </si>
  <si>
    <t xml:space="preserve">New </t>
  </si>
  <si>
    <t>Writer Classic A4 Mrp 66</t>
  </si>
  <si>
    <t>Old Job</t>
  </si>
  <si>
    <t>22x17 BIG</t>
  </si>
  <si>
    <t>24.5x15.5</t>
  </si>
  <si>
    <t>21x16.5 Small</t>
  </si>
  <si>
    <t>23.6 X 18.7</t>
  </si>
  <si>
    <t>27x22</t>
  </si>
  <si>
    <t>Chromo Practical File cover</t>
  </si>
  <si>
    <t>21X29</t>
  </si>
  <si>
    <t>A4 Spiral</t>
  </si>
  <si>
    <t>A4 Perfect Binding</t>
  </si>
  <si>
    <t>24x18</t>
  </si>
  <si>
    <t>600 x900</t>
  </si>
  <si>
    <t>900 X 702</t>
  </si>
  <si>
    <t>NO</t>
  </si>
  <si>
    <t>Pawan KifayatiMrp 50</t>
  </si>
  <si>
    <t>Pawan KifayatiMrp 66</t>
  </si>
  <si>
    <t>Pawan Kifayatii Mrp 84</t>
  </si>
  <si>
    <t>Pawan Star Mrp 48</t>
  </si>
  <si>
    <t>khushi Brown Mrp 48</t>
  </si>
  <si>
    <t>khushi Brown Mrp 32</t>
  </si>
  <si>
    <t>Pawan Kifayati Mrp 104</t>
  </si>
  <si>
    <t>Writer Classic Spiral Mrp 124</t>
  </si>
  <si>
    <t>Writer Premium Spiral Mrp 124</t>
  </si>
  <si>
    <t>Spiral</t>
  </si>
  <si>
    <t>No</t>
  </si>
  <si>
    <t>Writer Drowing Small Mrp No</t>
  </si>
  <si>
    <t>Pawan Star Mrp 32</t>
  </si>
  <si>
    <t>Convent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</si>
</sst>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3" fillId="0" borderId="2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0" fillId="6" borderId="6" xfId="0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2">
    <cellStyle name="Comma 2 2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6.42578125" style="1" customWidth="1"/>
    <col min="2" max="2" width="17.5703125" style="1" bestFit="1" customWidth="1"/>
    <col min="3" max="3" width="32.85546875" style="1" bestFit="1" customWidth="1"/>
    <col min="4" max="4" width="10" style="1" customWidth="1"/>
    <col min="5" max="5" width="6.42578125" style="1" customWidth="1"/>
    <col min="6" max="6" width="9" style="1" bestFit="1" customWidth="1"/>
    <col min="7" max="7" width="6.5703125" style="1" customWidth="1"/>
    <col min="8" max="8" width="8.7109375" style="1" customWidth="1"/>
    <col min="9" max="9" width="5.7109375" style="1" customWidth="1"/>
    <col min="10" max="10" width="8.42578125" style="15" customWidth="1"/>
    <col min="11" max="11" width="10.85546875" style="11" customWidth="1"/>
    <col min="12" max="12" width="12.140625" style="1" customWidth="1"/>
    <col min="13" max="13" width="8.85546875" style="1" customWidth="1"/>
    <col min="14" max="14" width="9.140625" style="1"/>
    <col min="15" max="15" width="10" style="1" customWidth="1"/>
    <col min="16" max="16384" width="9.140625" style="1"/>
  </cols>
  <sheetData>
    <row r="1" spans="1:15" x14ac:dyDescent="0.25">
      <c r="E1" s="38" t="s">
        <v>112</v>
      </c>
      <c r="F1" s="38"/>
      <c r="G1" s="38"/>
      <c r="J1" s="8" t="s">
        <v>119</v>
      </c>
      <c r="K1" s="4">
        <f>SUBTOTAL(9,K3:K194)</f>
        <v>194778</v>
      </c>
      <c r="L1" s="4">
        <f>SUBTOTAL(9,L3:L194)</f>
        <v>2154637</v>
      </c>
      <c r="M1" s="4">
        <f>SUBTOTAL(9,M3:M194)</f>
        <v>365251</v>
      </c>
      <c r="N1" s="39" t="s">
        <v>87</v>
      </c>
      <c r="O1" s="40"/>
    </row>
    <row r="2" spans="1:15" s="5" customFormat="1" x14ac:dyDescent="0.25">
      <c r="A2" s="2" t="s">
        <v>0</v>
      </c>
      <c r="B2" s="2"/>
      <c r="C2" s="2" t="s">
        <v>1</v>
      </c>
      <c r="D2" s="2" t="s">
        <v>7</v>
      </c>
      <c r="E2" s="2" t="s">
        <v>92</v>
      </c>
      <c r="F2" s="2" t="s">
        <v>85</v>
      </c>
      <c r="G2" s="2" t="s">
        <v>84</v>
      </c>
      <c r="H2" s="2" t="s">
        <v>3</v>
      </c>
      <c r="I2" s="2" t="s">
        <v>2</v>
      </c>
      <c r="J2" s="9" t="s">
        <v>4</v>
      </c>
      <c r="K2" s="12" t="s">
        <v>130</v>
      </c>
      <c r="L2" s="2" t="s">
        <v>5</v>
      </c>
      <c r="M2" s="2" t="s">
        <v>86</v>
      </c>
      <c r="N2" s="6" t="s">
        <v>88</v>
      </c>
      <c r="O2" s="6" t="s">
        <v>89</v>
      </c>
    </row>
    <row r="3" spans="1:15" x14ac:dyDescent="0.25">
      <c r="A3" s="3">
        <v>1</v>
      </c>
      <c r="B3" s="3" t="s">
        <v>6</v>
      </c>
      <c r="C3" s="3" t="s">
        <v>8</v>
      </c>
      <c r="D3" s="3" t="s">
        <v>6</v>
      </c>
      <c r="E3" s="3" t="s">
        <v>90</v>
      </c>
      <c r="F3" s="3" t="s">
        <v>91</v>
      </c>
      <c r="G3" s="3">
        <v>263</v>
      </c>
      <c r="H3" s="3" t="s">
        <v>111</v>
      </c>
      <c r="I3" s="3">
        <v>6</v>
      </c>
      <c r="J3" s="10">
        <v>3200</v>
      </c>
      <c r="K3" s="18">
        <v>4320</v>
      </c>
      <c r="L3" s="3">
        <f>(K3+J3)*I3</f>
        <v>45120</v>
      </c>
      <c r="M3" s="21">
        <f>3020+3000+10104</f>
        <v>16124</v>
      </c>
      <c r="N3" s="3">
        <f>+L3-M3</f>
        <v>28996</v>
      </c>
      <c r="O3" s="14">
        <f>+N3/I3</f>
        <v>4832.666666666667</v>
      </c>
    </row>
    <row r="4" spans="1:15" x14ac:dyDescent="0.25">
      <c r="A4" s="3">
        <v>2</v>
      </c>
      <c r="B4" s="3" t="s">
        <v>6</v>
      </c>
      <c r="C4" s="3" t="s">
        <v>12</v>
      </c>
      <c r="D4" s="3" t="s">
        <v>6</v>
      </c>
      <c r="E4" s="3" t="s">
        <v>90</v>
      </c>
      <c r="F4" s="3" t="s">
        <v>91</v>
      </c>
      <c r="G4" s="3">
        <v>263</v>
      </c>
      <c r="H4" s="3" t="s">
        <v>111</v>
      </c>
      <c r="I4" s="3">
        <v>6</v>
      </c>
      <c r="J4" s="10">
        <v>1200</v>
      </c>
      <c r="K4" s="18">
        <v>1435</v>
      </c>
      <c r="L4" s="3">
        <f t="shared" ref="L4:L68" si="0">(K4+J4)*I4</f>
        <v>15810</v>
      </c>
      <c r="M4" s="3"/>
      <c r="N4" s="3">
        <f t="shared" ref="N4:N68" si="1">+L4-M4</f>
        <v>15810</v>
      </c>
      <c r="O4" s="14">
        <f t="shared" ref="O4:O68" si="2">+N4/I4</f>
        <v>2635</v>
      </c>
    </row>
    <row r="5" spans="1:15" x14ac:dyDescent="0.25">
      <c r="A5" s="3">
        <v>3</v>
      </c>
      <c r="B5" s="3" t="s">
        <v>6</v>
      </c>
      <c r="C5" s="3" t="s">
        <v>13</v>
      </c>
      <c r="D5" s="3" t="s">
        <v>6</v>
      </c>
      <c r="E5" s="3" t="s">
        <v>90</v>
      </c>
      <c r="F5" s="3" t="s">
        <v>91</v>
      </c>
      <c r="G5" s="3">
        <v>263</v>
      </c>
      <c r="H5" s="3" t="s">
        <v>111</v>
      </c>
      <c r="I5" s="3">
        <v>6</v>
      </c>
      <c r="J5" s="10">
        <f>1250+759</f>
        <v>2009</v>
      </c>
      <c r="K5" s="18">
        <f>4375+7000</f>
        <v>11375</v>
      </c>
      <c r="L5" s="3">
        <f t="shared" si="0"/>
        <v>80304</v>
      </c>
      <c r="M5" s="21">
        <f>10145+7977+6013+1545+10072</f>
        <v>35752</v>
      </c>
      <c r="N5" s="3">
        <f>+L5-M5</f>
        <v>44552</v>
      </c>
      <c r="O5" s="14">
        <f t="shared" si="2"/>
        <v>7425.333333333333</v>
      </c>
    </row>
    <row r="6" spans="1:15" x14ac:dyDescent="0.25">
      <c r="A6" s="3">
        <v>4</v>
      </c>
      <c r="B6" s="3" t="s">
        <v>6</v>
      </c>
      <c r="C6" s="3" t="s">
        <v>93</v>
      </c>
      <c r="D6" s="3" t="s">
        <v>6</v>
      </c>
      <c r="E6" s="3" t="s">
        <v>90</v>
      </c>
      <c r="F6" s="3" t="s">
        <v>91</v>
      </c>
      <c r="G6" s="3">
        <v>263</v>
      </c>
      <c r="H6" s="3" t="s">
        <v>111</v>
      </c>
      <c r="I6" s="3">
        <v>6</v>
      </c>
      <c r="J6" s="10"/>
      <c r="K6" s="18">
        <v>5025</v>
      </c>
      <c r="L6" s="3">
        <f t="shared" si="0"/>
        <v>30150</v>
      </c>
      <c r="M6" s="3"/>
      <c r="N6" s="3">
        <f t="shared" si="1"/>
        <v>30150</v>
      </c>
      <c r="O6" s="14">
        <f t="shared" si="2"/>
        <v>5025</v>
      </c>
    </row>
    <row r="7" spans="1:15" x14ac:dyDescent="0.25">
      <c r="A7" s="3">
        <v>5</v>
      </c>
      <c r="B7" s="3" t="s">
        <v>6</v>
      </c>
      <c r="C7" s="3" t="s">
        <v>94</v>
      </c>
      <c r="D7" s="3" t="s">
        <v>6</v>
      </c>
      <c r="E7" s="3" t="s">
        <v>90</v>
      </c>
      <c r="F7" s="3" t="s">
        <v>91</v>
      </c>
      <c r="G7" s="3">
        <v>263</v>
      </c>
      <c r="H7" s="3" t="s">
        <v>111</v>
      </c>
      <c r="I7" s="3">
        <v>6</v>
      </c>
      <c r="J7" s="10"/>
      <c r="K7" s="18">
        <v>1657</v>
      </c>
      <c r="L7" s="3">
        <f t="shared" si="0"/>
        <v>9942</v>
      </c>
      <c r="M7" s="3"/>
      <c r="N7" s="3">
        <f t="shared" si="1"/>
        <v>9942</v>
      </c>
      <c r="O7" s="14">
        <f t="shared" si="2"/>
        <v>1657</v>
      </c>
    </row>
    <row r="8" spans="1:15" x14ac:dyDescent="0.25">
      <c r="A8" s="3">
        <v>6</v>
      </c>
      <c r="B8" s="3" t="s">
        <v>6</v>
      </c>
      <c r="C8" s="3" t="s">
        <v>95</v>
      </c>
      <c r="D8" s="3" t="s">
        <v>6</v>
      </c>
      <c r="E8" s="3" t="s">
        <v>90</v>
      </c>
      <c r="F8" s="3" t="s">
        <v>91</v>
      </c>
      <c r="G8" s="3">
        <v>263</v>
      </c>
      <c r="H8" s="3" t="s">
        <v>111</v>
      </c>
      <c r="I8" s="3">
        <v>6</v>
      </c>
      <c r="J8" s="10"/>
      <c r="K8" s="18">
        <v>865</v>
      </c>
      <c r="L8" s="3">
        <f t="shared" si="0"/>
        <v>5190</v>
      </c>
      <c r="M8" s="3"/>
      <c r="N8" s="3">
        <f t="shared" si="1"/>
        <v>5190</v>
      </c>
      <c r="O8" s="14">
        <f t="shared" si="2"/>
        <v>865</v>
      </c>
    </row>
    <row r="9" spans="1:15" x14ac:dyDescent="0.25">
      <c r="A9" s="3">
        <v>7</v>
      </c>
      <c r="B9" s="3" t="s">
        <v>6</v>
      </c>
      <c r="C9" s="3" t="s">
        <v>14</v>
      </c>
      <c r="D9" s="3" t="s">
        <v>6</v>
      </c>
      <c r="E9" s="3" t="s">
        <v>90</v>
      </c>
      <c r="F9" s="3" t="s">
        <v>91</v>
      </c>
      <c r="G9" s="3">
        <v>263</v>
      </c>
      <c r="H9" s="3" t="s">
        <v>111</v>
      </c>
      <c r="I9" s="3">
        <v>6</v>
      </c>
      <c r="J9" s="10">
        <v>3630</v>
      </c>
      <c r="K9" s="13"/>
      <c r="L9" s="3">
        <f t="shared" si="0"/>
        <v>21780</v>
      </c>
      <c r="M9" s="3"/>
      <c r="N9" s="3">
        <f t="shared" si="1"/>
        <v>21780</v>
      </c>
      <c r="O9" s="14">
        <f t="shared" si="2"/>
        <v>3630</v>
      </c>
    </row>
    <row r="10" spans="1:15" x14ac:dyDescent="0.25">
      <c r="A10" s="3">
        <v>8</v>
      </c>
      <c r="B10" s="3" t="s">
        <v>6</v>
      </c>
      <c r="C10" s="3" t="s">
        <v>9</v>
      </c>
      <c r="D10" s="3" t="s">
        <v>6</v>
      </c>
      <c r="E10" s="3" t="s">
        <v>90</v>
      </c>
      <c r="F10" s="3" t="s">
        <v>91</v>
      </c>
      <c r="G10" s="3">
        <v>263</v>
      </c>
      <c r="H10" s="3" t="s">
        <v>111</v>
      </c>
      <c r="I10" s="3">
        <v>6</v>
      </c>
      <c r="J10" s="10">
        <f>600/2</f>
        <v>300</v>
      </c>
      <c r="K10" s="18">
        <v>4985</v>
      </c>
      <c r="L10" s="3">
        <f t="shared" si="0"/>
        <v>31710</v>
      </c>
      <c r="M10" s="3"/>
      <c r="N10" s="3">
        <f t="shared" si="1"/>
        <v>31710</v>
      </c>
      <c r="O10" s="14">
        <f t="shared" si="2"/>
        <v>5285</v>
      </c>
    </row>
    <row r="11" spans="1:15" x14ac:dyDescent="0.25">
      <c r="A11" s="3"/>
      <c r="B11" s="3" t="s">
        <v>117</v>
      </c>
      <c r="C11" s="18" t="s">
        <v>160</v>
      </c>
      <c r="D11" s="3"/>
      <c r="E11" s="18" t="s">
        <v>90</v>
      </c>
      <c r="F11" s="18" t="s">
        <v>134</v>
      </c>
      <c r="G11" s="18">
        <v>263</v>
      </c>
      <c r="H11" s="3" t="s">
        <v>111</v>
      </c>
      <c r="I11" s="3">
        <v>8</v>
      </c>
      <c r="J11" s="10"/>
      <c r="K11" s="41">
        <v>5275</v>
      </c>
      <c r="L11" s="3"/>
      <c r="M11" s="3"/>
      <c r="N11" s="3"/>
      <c r="O11" s="14"/>
    </row>
    <row r="12" spans="1:15" x14ac:dyDescent="0.25">
      <c r="A12" s="3"/>
      <c r="B12" s="3" t="s">
        <v>117</v>
      </c>
      <c r="C12" s="18" t="s">
        <v>159</v>
      </c>
      <c r="D12" s="3"/>
      <c r="E12" s="18" t="s">
        <v>96</v>
      </c>
      <c r="F12" s="18" t="s">
        <v>134</v>
      </c>
      <c r="G12" s="18">
        <v>260</v>
      </c>
      <c r="H12" s="3" t="s">
        <v>111</v>
      </c>
      <c r="I12" s="3">
        <v>8</v>
      </c>
      <c r="J12" s="10"/>
      <c r="K12" s="42"/>
      <c r="L12" s="3"/>
      <c r="M12" s="3"/>
      <c r="N12" s="3"/>
      <c r="O12" s="14"/>
    </row>
    <row r="13" spans="1:15" x14ac:dyDescent="0.25">
      <c r="A13" s="3">
        <v>9</v>
      </c>
      <c r="B13" s="3" t="s">
        <v>117</v>
      </c>
      <c r="C13" s="3" t="s">
        <v>10</v>
      </c>
      <c r="D13" s="3" t="s">
        <v>117</v>
      </c>
      <c r="E13" s="3" t="s">
        <v>96</v>
      </c>
      <c r="F13" s="3" t="s">
        <v>97</v>
      </c>
      <c r="G13" s="3"/>
      <c r="H13" s="3" t="s">
        <v>110</v>
      </c>
      <c r="I13" s="3">
        <v>8</v>
      </c>
      <c r="J13" s="10">
        <f>750/2</f>
        <v>375</v>
      </c>
      <c r="K13" s="13"/>
      <c r="L13" s="3">
        <f t="shared" si="0"/>
        <v>3000</v>
      </c>
      <c r="M13" s="3"/>
      <c r="N13" s="3">
        <f t="shared" si="1"/>
        <v>3000</v>
      </c>
      <c r="O13" s="14">
        <f t="shared" si="2"/>
        <v>375</v>
      </c>
    </row>
    <row r="14" spans="1:15" x14ac:dyDescent="0.25">
      <c r="A14" s="3">
        <v>10</v>
      </c>
      <c r="B14" s="3" t="s">
        <v>117</v>
      </c>
      <c r="C14" s="3" t="s">
        <v>11</v>
      </c>
      <c r="D14" s="3" t="s">
        <v>117</v>
      </c>
      <c r="E14" s="3" t="s">
        <v>96</v>
      </c>
      <c r="F14" s="3" t="s">
        <v>97</v>
      </c>
      <c r="G14" s="3"/>
      <c r="H14" s="3" t="s">
        <v>110</v>
      </c>
      <c r="I14" s="3">
        <v>8</v>
      </c>
      <c r="J14" s="10">
        <f>(450+750)/2</f>
        <v>600</v>
      </c>
      <c r="K14" s="18">
        <v>4980</v>
      </c>
      <c r="L14" s="3">
        <f t="shared" si="0"/>
        <v>44640</v>
      </c>
      <c r="M14" s="21">
        <f>2748+3015+3072</f>
        <v>8835</v>
      </c>
      <c r="N14" s="3">
        <f t="shared" si="1"/>
        <v>35805</v>
      </c>
      <c r="O14" s="14">
        <f t="shared" si="2"/>
        <v>4475.625</v>
      </c>
    </row>
    <row r="15" spans="1:15" x14ac:dyDescent="0.25">
      <c r="A15" s="3">
        <v>11</v>
      </c>
      <c r="B15" s="3" t="s">
        <v>117</v>
      </c>
      <c r="C15" s="3" t="s">
        <v>15</v>
      </c>
      <c r="D15" s="3" t="s">
        <v>117</v>
      </c>
      <c r="E15" s="3" t="s">
        <v>96</v>
      </c>
      <c r="F15" s="3" t="s">
        <v>97</v>
      </c>
      <c r="G15" s="3"/>
      <c r="H15" s="3" t="s">
        <v>110</v>
      </c>
      <c r="I15" s="3">
        <v>8</v>
      </c>
      <c r="J15" s="10">
        <v>1600</v>
      </c>
      <c r="K15" s="13"/>
      <c r="L15" s="3">
        <f t="shared" si="0"/>
        <v>12800</v>
      </c>
      <c r="M15" s="3"/>
      <c r="N15" s="3">
        <f t="shared" si="1"/>
        <v>12800</v>
      </c>
      <c r="O15" s="14">
        <f t="shared" si="2"/>
        <v>1600</v>
      </c>
    </row>
    <row r="16" spans="1:15" x14ac:dyDescent="0.25">
      <c r="A16" s="3">
        <v>12</v>
      </c>
      <c r="B16" s="3" t="s">
        <v>117</v>
      </c>
      <c r="C16" s="3" t="s">
        <v>98</v>
      </c>
      <c r="D16" s="3" t="s">
        <v>117</v>
      </c>
      <c r="E16" s="3" t="s">
        <v>96</v>
      </c>
      <c r="F16" s="3" t="s">
        <v>97</v>
      </c>
      <c r="G16" s="3"/>
      <c r="H16" s="3" t="s">
        <v>111</v>
      </c>
      <c r="I16" s="3">
        <v>8</v>
      </c>
      <c r="J16" s="10">
        <f>7000+6600</f>
        <v>13600</v>
      </c>
      <c r="K16" s="13"/>
      <c r="L16" s="3">
        <f t="shared" si="0"/>
        <v>108800</v>
      </c>
      <c r="M16" s="21">
        <f>4250+4535</f>
        <v>8785</v>
      </c>
      <c r="N16" s="3">
        <f t="shared" si="1"/>
        <v>100015</v>
      </c>
      <c r="O16" s="14">
        <f t="shared" si="2"/>
        <v>12501.875</v>
      </c>
    </row>
    <row r="17" spans="1:15" x14ac:dyDescent="0.25">
      <c r="A17" s="3">
        <v>13</v>
      </c>
      <c r="B17" s="3" t="s">
        <v>117</v>
      </c>
      <c r="C17" s="3" t="s">
        <v>16</v>
      </c>
      <c r="D17" s="3" t="s">
        <v>117</v>
      </c>
      <c r="E17" s="3" t="s">
        <v>96</v>
      </c>
      <c r="F17" s="3" t="s">
        <v>97</v>
      </c>
      <c r="G17" s="3"/>
      <c r="H17" s="3" t="s">
        <v>110</v>
      </c>
      <c r="I17" s="3">
        <v>8</v>
      </c>
      <c r="J17" s="10">
        <v>800</v>
      </c>
      <c r="K17" s="13"/>
      <c r="L17" s="3">
        <f t="shared" si="0"/>
        <v>6400</v>
      </c>
      <c r="M17" s="3"/>
      <c r="N17" s="3">
        <f t="shared" si="1"/>
        <v>6400</v>
      </c>
      <c r="O17" s="14">
        <f t="shared" si="2"/>
        <v>800</v>
      </c>
    </row>
    <row r="18" spans="1:15" x14ac:dyDescent="0.25">
      <c r="A18" s="3">
        <v>14</v>
      </c>
      <c r="B18" s="3" t="s">
        <v>117</v>
      </c>
      <c r="C18" s="3" t="s">
        <v>17</v>
      </c>
      <c r="D18" s="3" t="s">
        <v>117</v>
      </c>
      <c r="E18" s="3" t="s">
        <v>96</v>
      </c>
      <c r="F18" s="3" t="s">
        <v>97</v>
      </c>
      <c r="G18" s="3"/>
      <c r="H18" s="3" t="s">
        <v>111</v>
      </c>
      <c r="I18" s="3">
        <v>8</v>
      </c>
      <c r="J18" s="10">
        <f>2450+5200</f>
        <v>7650</v>
      </c>
      <c r="K18" s="18">
        <v>9200</v>
      </c>
      <c r="L18" s="3">
        <f t="shared" si="0"/>
        <v>134800</v>
      </c>
      <c r="M18" s="21">
        <f>28430+19980+20288+3996+15097</f>
        <v>87791</v>
      </c>
      <c r="N18" s="3">
        <f t="shared" si="1"/>
        <v>47009</v>
      </c>
      <c r="O18" s="14">
        <f t="shared" si="2"/>
        <v>5876.125</v>
      </c>
    </row>
    <row r="19" spans="1:15" x14ac:dyDescent="0.25">
      <c r="A19" s="3">
        <v>15</v>
      </c>
      <c r="B19" s="3" t="s">
        <v>117</v>
      </c>
      <c r="C19" s="3" t="s">
        <v>17</v>
      </c>
      <c r="D19" s="3" t="s">
        <v>117</v>
      </c>
      <c r="E19" s="3" t="s">
        <v>90</v>
      </c>
      <c r="F19" s="3" t="s">
        <v>97</v>
      </c>
      <c r="G19" s="3"/>
      <c r="H19" s="3" t="s">
        <v>111</v>
      </c>
      <c r="I19" s="3">
        <v>8</v>
      </c>
      <c r="J19" s="10">
        <v>6500</v>
      </c>
      <c r="K19" s="18">
        <f>7000+9500</f>
        <v>16500</v>
      </c>
      <c r="L19" s="3">
        <f t="shared" si="0"/>
        <v>184000</v>
      </c>
      <c r="M19" s="21">
        <f>8989+10224+10078+9992</f>
        <v>39283</v>
      </c>
      <c r="N19" s="3">
        <f t="shared" si="1"/>
        <v>144717</v>
      </c>
      <c r="O19" s="14">
        <f t="shared" si="2"/>
        <v>18089.625</v>
      </c>
    </row>
    <row r="20" spans="1:15" x14ac:dyDescent="0.25">
      <c r="A20" s="3">
        <v>16</v>
      </c>
      <c r="B20" s="3" t="s">
        <v>117</v>
      </c>
      <c r="C20" s="3" t="s">
        <v>18</v>
      </c>
      <c r="D20" s="3" t="s">
        <v>117</v>
      </c>
      <c r="E20" s="3" t="s">
        <v>96</v>
      </c>
      <c r="F20" s="3" t="s">
        <v>97</v>
      </c>
      <c r="G20" s="3"/>
      <c r="H20" s="3" t="s">
        <v>111</v>
      </c>
      <c r="I20" s="3">
        <v>8</v>
      </c>
      <c r="J20" s="10">
        <v>2650</v>
      </c>
      <c r="K20" s="13"/>
      <c r="L20" s="3">
        <f t="shared" si="0"/>
        <v>21200</v>
      </c>
      <c r="M20" s="21">
        <v>8989</v>
      </c>
      <c r="N20" s="3">
        <f t="shared" si="1"/>
        <v>12211</v>
      </c>
      <c r="O20" s="14">
        <f t="shared" si="2"/>
        <v>1526.375</v>
      </c>
    </row>
    <row r="21" spans="1:15" x14ac:dyDescent="0.25">
      <c r="A21" s="3">
        <v>17</v>
      </c>
      <c r="B21" s="3" t="s">
        <v>142</v>
      </c>
      <c r="C21" s="3" t="s">
        <v>19</v>
      </c>
      <c r="D21" s="3" t="s">
        <v>115</v>
      </c>
      <c r="E21" s="3" t="s">
        <v>90</v>
      </c>
      <c r="F21" s="3" t="s">
        <v>99</v>
      </c>
      <c r="G21" s="3"/>
      <c r="H21" s="3" t="s">
        <v>111</v>
      </c>
      <c r="I21" s="3">
        <v>8</v>
      </c>
      <c r="J21" s="10">
        <f>3000+5000</f>
        <v>8000</v>
      </c>
      <c r="K21" s="13"/>
      <c r="L21" s="3">
        <f t="shared" si="0"/>
        <v>64000</v>
      </c>
      <c r="M21" s="3"/>
      <c r="N21" s="3">
        <f t="shared" si="1"/>
        <v>64000</v>
      </c>
      <c r="O21" s="14">
        <f t="shared" si="2"/>
        <v>8000</v>
      </c>
    </row>
    <row r="22" spans="1:15" x14ac:dyDescent="0.25">
      <c r="A22" s="3">
        <v>18</v>
      </c>
      <c r="B22" s="3" t="s">
        <v>142</v>
      </c>
      <c r="C22" s="3" t="s">
        <v>20</v>
      </c>
      <c r="D22" s="3" t="s">
        <v>115</v>
      </c>
      <c r="E22" s="3" t="s">
        <v>90</v>
      </c>
      <c r="F22" s="3" t="s">
        <v>99</v>
      </c>
      <c r="G22" s="3"/>
      <c r="H22" s="3" t="s">
        <v>111</v>
      </c>
      <c r="I22" s="3">
        <v>8</v>
      </c>
      <c r="J22" s="10">
        <v>3000</v>
      </c>
      <c r="K22" s="13"/>
      <c r="L22" s="3">
        <f t="shared" si="0"/>
        <v>24000</v>
      </c>
      <c r="M22" s="3"/>
      <c r="N22" s="3">
        <f t="shared" si="1"/>
        <v>24000</v>
      </c>
      <c r="O22" s="14">
        <f t="shared" si="2"/>
        <v>3000</v>
      </c>
    </row>
    <row r="23" spans="1:15" x14ac:dyDescent="0.25">
      <c r="A23" s="3">
        <v>19</v>
      </c>
      <c r="B23" s="3" t="s">
        <v>142</v>
      </c>
      <c r="C23" s="3" t="s">
        <v>21</v>
      </c>
      <c r="D23" s="3" t="s">
        <v>115</v>
      </c>
      <c r="E23" s="3" t="s">
        <v>90</v>
      </c>
      <c r="F23" s="3" t="s">
        <v>99</v>
      </c>
      <c r="G23" s="3"/>
      <c r="H23" s="3" t="s">
        <v>111</v>
      </c>
      <c r="I23" s="3">
        <v>8</v>
      </c>
      <c r="J23" s="10">
        <v>12500</v>
      </c>
      <c r="K23" s="13"/>
      <c r="L23" s="3">
        <f t="shared" si="0"/>
        <v>100000</v>
      </c>
      <c r="M23" s="21">
        <f>24160+11800+3006+2000+4320</f>
        <v>45286</v>
      </c>
      <c r="N23" s="3">
        <f t="shared" si="1"/>
        <v>54714</v>
      </c>
      <c r="O23" s="14">
        <f t="shared" si="2"/>
        <v>6839.25</v>
      </c>
    </row>
    <row r="24" spans="1:15" x14ac:dyDescent="0.25">
      <c r="A24" s="3">
        <v>20</v>
      </c>
      <c r="B24" s="3" t="s">
        <v>143</v>
      </c>
      <c r="C24" s="3" t="s">
        <v>22</v>
      </c>
      <c r="D24" s="3" t="s">
        <v>118</v>
      </c>
      <c r="E24" s="3" t="s">
        <v>90</v>
      </c>
      <c r="F24" s="3" t="s">
        <v>100</v>
      </c>
      <c r="G24" s="3"/>
      <c r="H24" s="3" t="s">
        <v>111</v>
      </c>
      <c r="I24" s="3">
        <v>8</v>
      </c>
      <c r="J24" s="10">
        <f>4000+1325</f>
        <v>5325</v>
      </c>
      <c r="K24" s="13"/>
      <c r="L24" s="3">
        <f t="shared" si="0"/>
        <v>42600</v>
      </c>
      <c r="M24" s="3"/>
      <c r="N24" s="3">
        <f t="shared" si="1"/>
        <v>42600</v>
      </c>
      <c r="O24" s="14">
        <f t="shared" si="2"/>
        <v>5325</v>
      </c>
    </row>
    <row r="25" spans="1:15" x14ac:dyDescent="0.25">
      <c r="A25" s="3">
        <v>21</v>
      </c>
      <c r="B25" s="3" t="s">
        <v>143</v>
      </c>
      <c r="C25" s="3" t="s">
        <v>23</v>
      </c>
      <c r="D25" s="3" t="s">
        <v>118</v>
      </c>
      <c r="E25" s="3" t="s">
        <v>90</v>
      </c>
      <c r="F25" s="3" t="s">
        <v>100</v>
      </c>
      <c r="G25" s="3"/>
      <c r="H25" s="3" t="s">
        <v>111</v>
      </c>
      <c r="I25" s="3">
        <v>8</v>
      </c>
      <c r="J25" s="10">
        <v>3200</v>
      </c>
      <c r="K25" s="13"/>
      <c r="L25" s="3">
        <f t="shared" si="0"/>
        <v>25600</v>
      </c>
      <c r="M25" s="3"/>
      <c r="N25" s="3">
        <f t="shared" si="1"/>
        <v>25600</v>
      </c>
      <c r="O25" s="14">
        <f t="shared" si="2"/>
        <v>3200</v>
      </c>
    </row>
    <row r="26" spans="1:15" x14ac:dyDescent="0.25">
      <c r="A26" s="3">
        <v>22</v>
      </c>
      <c r="B26" s="3" t="s">
        <v>144</v>
      </c>
      <c r="C26" s="3" t="s">
        <v>24</v>
      </c>
      <c r="D26" s="3" t="s">
        <v>114</v>
      </c>
      <c r="E26" s="3" t="s">
        <v>90</v>
      </c>
      <c r="F26" s="3" t="s">
        <v>101</v>
      </c>
      <c r="G26" s="3"/>
      <c r="H26" s="3" t="s">
        <v>111</v>
      </c>
      <c r="I26" s="3">
        <v>8</v>
      </c>
      <c r="J26" s="10">
        <f>6800+4900</f>
        <v>11700</v>
      </c>
      <c r="K26" s="13"/>
      <c r="L26" s="3">
        <f t="shared" si="0"/>
        <v>93600</v>
      </c>
      <c r="M26" s="3"/>
      <c r="N26" s="3">
        <f t="shared" si="1"/>
        <v>93600</v>
      </c>
      <c r="O26" s="14">
        <f t="shared" si="2"/>
        <v>11700</v>
      </c>
    </row>
    <row r="27" spans="1:15" x14ac:dyDescent="0.25">
      <c r="A27" s="3">
        <v>23</v>
      </c>
      <c r="B27" s="3" t="s">
        <v>117</v>
      </c>
      <c r="C27" s="3" t="s">
        <v>25</v>
      </c>
      <c r="D27" s="3" t="s">
        <v>117</v>
      </c>
      <c r="E27" s="3" t="s">
        <v>90</v>
      </c>
      <c r="F27" s="3" t="s">
        <v>102</v>
      </c>
      <c r="G27" s="3"/>
      <c r="H27" s="3" t="s">
        <v>111</v>
      </c>
      <c r="I27" s="3">
        <v>8</v>
      </c>
      <c r="J27" s="10">
        <v>6200</v>
      </c>
      <c r="K27" s="13"/>
      <c r="L27" s="3">
        <f t="shared" si="0"/>
        <v>49600</v>
      </c>
      <c r="M27" s="21">
        <f>6003+2941+2950+1196</f>
        <v>13090</v>
      </c>
      <c r="N27" s="3">
        <f t="shared" si="1"/>
        <v>36510</v>
      </c>
      <c r="O27" s="14">
        <f t="shared" si="2"/>
        <v>4563.75</v>
      </c>
    </row>
    <row r="28" spans="1:15" x14ac:dyDescent="0.25">
      <c r="A28" s="3">
        <v>24</v>
      </c>
      <c r="B28" s="3" t="s">
        <v>117</v>
      </c>
      <c r="C28" s="3" t="s">
        <v>26</v>
      </c>
      <c r="D28" s="3" t="s">
        <v>117</v>
      </c>
      <c r="E28" s="3" t="s">
        <v>96</v>
      </c>
      <c r="F28" s="3" t="s">
        <v>97</v>
      </c>
      <c r="G28" s="3"/>
      <c r="H28" s="3" t="s">
        <v>111</v>
      </c>
      <c r="I28" s="3">
        <v>8</v>
      </c>
      <c r="J28" s="10">
        <v>412</v>
      </c>
      <c r="K28" s="13"/>
      <c r="L28" s="3">
        <f t="shared" si="0"/>
        <v>3296</v>
      </c>
      <c r="M28" s="3"/>
      <c r="N28" s="3">
        <f t="shared" si="1"/>
        <v>3296</v>
      </c>
      <c r="O28" s="14">
        <f t="shared" si="2"/>
        <v>412</v>
      </c>
    </row>
    <row r="29" spans="1:15" x14ac:dyDescent="0.25">
      <c r="A29" s="3">
        <v>25</v>
      </c>
      <c r="B29" s="3" t="s">
        <v>117</v>
      </c>
      <c r="C29" s="3" t="s">
        <v>27</v>
      </c>
      <c r="D29" s="3" t="s">
        <v>116</v>
      </c>
      <c r="E29" s="3" t="s">
        <v>90</v>
      </c>
      <c r="F29" s="3" t="s">
        <v>102</v>
      </c>
      <c r="G29" s="3"/>
      <c r="H29" s="3" t="s">
        <v>111</v>
      </c>
      <c r="I29" s="3">
        <v>8</v>
      </c>
      <c r="J29" s="10">
        <f>1300/2</f>
        <v>650</v>
      </c>
      <c r="K29" s="13"/>
      <c r="L29" s="3">
        <f t="shared" si="0"/>
        <v>5200</v>
      </c>
      <c r="M29" s="3"/>
      <c r="N29" s="3">
        <f t="shared" si="1"/>
        <v>5200</v>
      </c>
      <c r="O29" s="14">
        <f t="shared" si="2"/>
        <v>650</v>
      </c>
    </row>
    <row r="30" spans="1:15" x14ac:dyDescent="0.25">
      <c r="A30" s="3">
        <v>26</v>
      </c>
      <c r="B30" s="3" t="s">
        <v>117</v>
      </c>
      <c r="C30" s="3" t="s">
        <v>28</v>
      </c>
      <c r="D30" s="3" t="s">
        <v>117</v>
      </c>
      <c r="E30" s="3" t="s">
        <v>96</v>
      </c>
      <c r="F30" s="3" t="s">
        <v>97</v>
      </c>
      <c r="G30" s="3"/>
      <c r="H30" s="3" t="s">
        <v>111</v>
      </c>
      <c r="I30" s="3">
        <v>8</v>
      </c>
      <c r="J30" s="10">
        <f>360/2</f>
        <v>180</v>
      </c>
      <c r="K30" s="13"/>
      <c r="L30" s="3">
        <f t="shared" si="0"/>
        <v>1440</v>
      </c>
      <c r="M30" s="3"/>
      <c r="N30" s="3">
        <f t="shared" si="1"/>
        <v>1440</v>
      </c>
      <c r="O30" s="14">
        <f t="shared" si="2"/>
        <v>180</v>
      </c>
    </row>
    <row r="31" spans="1:15" x14ac:dyDescent="0.25">
      <c r="A31" s="3">
        <v>27</v>
      </c>
      <c r="B31" s="3" t="s">
        <v>117</v>
      </c>
      <c r="C31" s="3" t="s">
        <v>29</v>
      </c>
      <c r="D31" s="3" t="s">
        <v>117</v>
      </c>
      <c r="E31" s="3" t="s">
        <v>96</v>
      </c>
      <c r="F31" s="3" t="s">
        <v>97</v>
      </c>
      <c r="G31" s="3"/>
      <c r="H31" s="3" t="s">
        <v>111</v>
      </c>
      <c r="I31" s="3">
        <v>8</v>
      </c>
      <c r="J31" s="10">
        <f>2800/2</f>
        <v>1400</v>
      </c>
      <c r="K31" s="13"/>
      <c r="L31" s="3">
        <f t="shared" si="0"/>
        <v>11200</v>
      </c>
      <c r="M31" s="3"/>
      <c r="N31" s="3">
        <f t="shared" si="1"/>
        <v>11200</v>
      </c>
      <c r="O31" s="14">
        <f t="shared" si="2"/>
        <v>1400</v>
      </c>
    </row>
    <row r="32" spans="1:15" x14ac:dyDescent="0.25">
      <c r="A32" s="3">
        <v>28</v>
      </c>
      <c r="B32" s="3" t="s">
        <v>117</v>
      </c>
      <c r="C32" s="3" t="s">
        <v>30</v>
      </c>
      <c r="D32" s="3" t="s">
        <v>117</v>
      </c>
      <c r="E32" s="3" t="s">
        <v>96</v>
      </c>
      <c r="F32" s="3" t="s">
        <v>97</v>
      </c>
      <c r="G32" s="3"/>
      <c r="H32" s="3" t="s">
        <v>111</v>
      </c>
      <c r="I32" s="3">
        <v>8</v>
      </c>
      <c r="J32" s="10">
        <f>4400+3000</f>
        <v>7400</v>
      </c>
      <c r="K32" s="13">
        <v>985</v>
      </c>
      <c r="L32" s="3">
        <f t="shared" si="0"/>
        <v>67080</v>
      </c>
      <c r="M32" s="21">
        <f>10628+6674+4774+2011+984</f>
        <v>25071</v>
      </c>
      <c r="N32" s="3">
        <f t="shared" si="1"/>
        <v>42009</v>
      </c>
      <c r="O32" s="14">
        <f t="shared" si="2"/>
        <v>5251.125</v>
      </c>
    </row>
    <row r="33" spans="1:15" x14ac:dyDescent="0.25">
      <c r="A33" s="3">
        <v>29</v>
      </c>
      <c r="B33" s="3" t="s">
        <v>117</v>
      </c>
      <c r="C33" s="3" t="s">
        <v>31</v>
      </c>
      <c r="D33" s="3" t="s">
        <v>117</v>
      </c>
      <c r="E33" s="3" t="s">
        <v>96</v>
      </c>
      <c r="F33" s="3" t="s">
        <v>97</v>
      </c>
      <c r="G33" s="3"/>
      <c r="H33" s="3" t="s">
        <v>110</v>
      </c>
      <c r="I33" s="3">
        <v>8</v>
      </c>
      <c r="J33" s="10">
        <f>1400/2</f>
        <v>700</v>
      </c>
      <c r="K33" s="13"/>
      <c r="L33" s="3">
        <f t="shared" si="0"/>
        <v>5600</v>
      </c>
      <c r="M33" s="3"/>
      <c r="N33" s="3">
        <f t="shared" si="1"/>
        <v>5600</v>
      </c>
      <c r="O33" s="14">
        <f t="shared" si="2"/>
        <v>700</v>
      </c>
    </row>
    <row r="34" spans="1:15" x14ac:dyDescent="0.25">
      <c r="A34" s="3">
        <v>30</v>
      </c>
      <c r="B34" s="3" t="s">
        <v>117</v>
      </c>
      <c r="C34" s="3" t="s">
        <v>32</v>
      </c>
      <c r="D34" s="3" t="s">
        <v>117</v>
      </c>
      <c r="E34" s="3" t="s">
        <v>96</v>
      </c>
      <c r="F34" s="3" t="s">
        <v>97</v>
      </c>
      <c r="G34" s="3"/>
      <c r="H34" s="3" t="s">
        <v>110</v>
      </c>
      <c r="I34" s="3">
        <v>8</v>
      </c>
      <c r="J34" s="10">
        <f>1000/2</f>
        <v>500</v>
      </c>
      <c r="K34" s="13"/>
      <c r="L34" s="3">
        <f t="shared" si="0"/>
        <v>4000</v>
      </c>
      <c r="M34" s="3"/>
      <c r="N34" s="3">
        <f t="shared" si="1"/>
        <v>4000</v>
      </c>
      <c r="O34" s="14">
        <f t="shared" si="2"/>
        <v>500</v>
      </c>
    </row>
    <row r="35" spans="1:15" x14ac:dyDescent="0.25">
      <c r="A35" s="3">
        <v>31</v>
      </c>
      <c r="B35" s="3" t="s">
        <v>117</v>
      </c>
      <c r="C35" s="3" t="s">
        <v>33</v>
      </c>
      <c r="D35" s="3" t="s">
        <v>117</v>
      </c>
      <c r="E35" s="3" t="s">
        <v>34</v>
      </c>
      <c r="F35" s="3" t="s">
        <v>97</v>
      </c>
      <c r="G35" s="3"/>
      <c r="H35" s="3"/>
      <c r="I35" s="3">
        <v>8</v>
      </c>
      <c r="J35" s="10">
        <v>1800</v>
      </c>
      <c r="K35" s="13"/>
      <c r="L35" s="3">
        <f t="shared" si="0"/>
        <v>14400</v>
      </c>
      <c r="M35" s="3"/>
      <c r="N35" s="3">
        <f t="shared" si="1"/>
        <v>14400</v>
      </c>
      <c r="O35" s="14">
        <f t="shared" si="2"/>
        <v>1800</v>
      </c>
    </row>
    <row r="36" spans="1:15" x14ac:dyDescent="0.25">
      <c r="A36" s="3">
        <v>32</v>
      </c>
      <c r="B36" s="3" t="s">
        <v>117</v>
      </c>
      <c r="C36" s="3" t="s">
        <v>35</v>
      </c>
      <c r="D36" s="3" t="s">
        <v>117</v>
      </c>
      <c r="E36" s="3" t="s">
        <v>34</v>
      </c>
      <c r="F36" s="3" t="s">
        <v>97</v>
      </c>
      <c r="G36" s="3"/>
      <c r="H36" s="3"/>
      <c r="I36" s="3">
        <v>8</v>
      </c>
      <c r="J36" s="10">
        <v>450</v>
      </c>
      <c r="K36" s="13"/>
      <c r="L36" s="3">
        <f t="shared" si="0"/>
        <v>3600</v>
      </c>
      <c r="M36" s="3"/>
      <c r="N36" s="3">
        <f t="shared" si="1"/>
        <v>3600</v>
      </c>
      <c r="O36" s="14">
        <f t="shared" si="2"/>
        <v>450</v>
      </c>
    </row>
    <row r="37" spans="1:15" x14ac:dyDescent="0.25">
      <c r="A37" s="3">
        <v>33</v>
      </c>
      <c r="B37" s="3" t="s">
        <v>117</v>
      </c>
      <c r="C37" s="3" t="s">
        <v>36</v>
      </c>
      <c r="D37" s="3" t="s">
        <v>117</v>
      </c>
      <c r="E37" s="3" t="s">
        <v>34</v>
      </c>
      <c r="F37" s="3" t="s">
        <v>97</v>
      </c>
      <c r="G37" s="3"/>
      <c r="H37" s="3"/>
      <c r="I37" s="3">
        <v>8</v>
      </c>
      <c r="J37" s="10">
        <v>600</v>
      </c>
      <c r="K37" s="13"/>
      <c r="L37" s="3">
        <f t="shared" si="0"/>
        <v>4800</v>
      </c>
      <c r="M37" s="3"/>
      <c r="N37" s="3">
        <f t="shared" si="1"/>
        <v>4800</v>
      </c>
      <c r="O37" s="14">
        <f t="shared" si="2"/>
        <v>600</v>
      </c>
    </row>
    <row r="38" spans="1:15" x14ac:dyDescent="0.25">
      <c r="A38" s="3">
        <v>34</v>
      </c>
      <c r="B38" s="3" t="s">
        <v>117</v>
      </c>
      <c r="C38" s="3" t="s">
        <v>37</v>
      </c>
      <c r="D38" s="3" t="s">
        <v>117</v>
      </c>
      <c r="E38" s="3" t="s">
        <v>96</v>
      </c>
      <c r="F38" s="3" t="s">
        <v>97</v>
      </c>
      <c r="G38" s="3"/>
      <c r="H38" s="3" t="s">
        <v>110</v>
      </c>
      <c r="I38" s="3">
        <v>8</v>
      </c>
      <c r="J38" s="10">
        <v>2000</v>
      </c>
      <c r="K38" s="13"/>
      <c r="L38" s="3">
        <f t="shared" si="0"/>
        <v>16000</v>
      </c>
      <c r="M38" s="3"/>
      <c r="N38" s="3">
        <f t="shared" si="1"/>
        <v>16000</v>
      </c>
      <c r="O38" s="14">
        <f t="shared" si="2"/>
        <v>2000</v>
      </c>
    </row>
    <row r="39" spans="1:15" x14ac:dyDescent="0.25">
      <c r="A39" s="3">
        <v>35</v>
      </c>
      <c r="B39" s="3" t="s">
        <v>117</v>
      </c>
      <c r="C39" s="3" t="s">
        <v>135</v>
      </c>
      <c r="D39" s="3" t="s">
        <v>117</v>
      </c>
      <c r="E39" s="3" t="s">
        <v>96</v>
      </c>
      <c r="F39" s="3" t="s">
        <v>97</v>
      </c>
      <c r="G39" s="3"/>
      <c r="H39" s="3" t="s">
        <v>110</v>
      </c>
      <c r="I39" s="3">
        <v>8</v>
      </c>
      <c r="J39" s="10">
        <f>3700/2</f>
        <v>1850</v>
      </c>
      <c r="K39" s="13"/>
      <c r="L39" s="3">
        <f t="shared" si="0"/>
        <v>14800</v>
      </c>
      <c r="M39" s="3"/>
      <c r="N39" s="3">
        <f t="shared" si="1"/>
        <v>14800</v>
      </c>
      <c r="O39" s="14">
        <f t="shared" si="2"/>
        <v>1850</v>
      </c>
    </row>
    <row r="40" spans="1:15" x14ac:dyDescent="0.25">
      <c r="A40" s="3">
        <v>36</v>
      </c>
      <c r="B40" s="3" t="s">
        <v>117</v>
      </c>
      <c r="C40" s="3" t="s">
        <v>38</v>
      </c>
      <c r="D40" s="3" t="s">
        <v>117</v>
      </c>
      <c r="E40" s="3"/>
      <c r="F40" s="3" t="s">
        <v>97</v>
      </c>
      <c r="G40" s="3"/>
      <c r="H40" s="3" t="s">
        <v>110</v>
      </c>
      <c r="I40" s="3">
        <v>8</v>
      </c>
      <c r="J40" s="10">
        <f>200/2</f>
        <v>100</v>
      </c>
      <c r="K40" s="13"/>
      <c r="L40" s="3">
        <f t="shared" si="0"/>
        <v>800</v>
      </c>
      <c r="M40" s="3"/>
      <c r="N40" s="3">
        <f t="shared" si="1"/>
        <v>800</v>
      </c>
      <c r="O40" s="14">
        <f t="shared" si="2"/>
        <v>100</v>
      </c>
    </row>
    <row r="41" spans="1:15" x14ac:dyDescent="0.25">
      <c r="A41" s="3"/>
      <c r="B41" s="3" t="s">
        <v>42</v>
      </c>
      <c r="C41" s="18" t="s">
        <v>161</v>
      </c>
      <c r="D41" s="3"/>
      <c r="E41" s="18" t="s">
        <v>96</v>
      </c>
      <c r="F41" s="18" t="s">
        <v>125</v>
      </c>
      <c r="G41" s="18">
        <v>280</v>
      </c>
      <c r="H41" s="3" t="s">
        <v>110</v>
      </c>
      <c r="I41" s="3">
        <v>4</v>
      </c>
      <c r="J41" s="10"/>
      <c r="K41" s="13">
        <v>2788</v>
      </c>
      <c r="L41" s="3"/>
      <c r="M41" s="3"/>
      <c r="N41" s="3">
        <f t="shared" ref="N41" si="3">+L41-M41</f>
        <v>0</v>
      </c>
      <c r="O41" s="14">
        <f t="shared" ref="O41" si="4">+N41/I41</f>
        <v>0</v>
      </c>
    </row>
    <row r="42" spans="1:15" x14ac:dyDescent="0.25">
      <c r="A42" s="3">
        <v>37</v>
      </c>
      <c r="B42" s="3" t="s">
        <v>42</v>
      </c>
      <c r="C42" s="3" t="s">
        <v>13</v>
      </c>
      <c r="D42" s="3" t="s">
        <v>42</v>
      </c>
      <c r="E42" s="3" t="s">
        <v>90</v>
      </c>
      <c r="F42" s="3" t="s">
        <v>103</v>
      </c>
      <c r="G42" s="3"/>
      <c r="H42" s="3" t="s">
        <v>111</v>
      </c>
      <c r="I42" s="3">
        <v>3</v>
      </c>
      <c r="J42" s="10">
        <v>2600</v>
      </c>
      <c r="K42" s="13"/>
      <c r="L42" s="3">
        <f t="shared" si="0"/>
        <v>7800</v>
      </c>
      <c r="M42" s="17">
        <v>4790</v>
      </c>
      <c r="N42" s="3">
        <f t="shared" si="1"/>
        <v>3010</v>
      </c>
      <c r="O42" s="14">
        <f t="shared" si="2"/>
        <v>1003.3333333333334</v>
      </c>
    </row>
    <row r="43" spans="1:15" x14ac:dyDescent="0.25">
      <c r="A43" s="3">
        <v>38</v>
      </c>
      <c r="B43" s="3" t="s">
        <v>42</v>
      </c>
      <c r="C43" s="3" t="s">
        <v>39</v>
      </c>
      <c r="D43" s="3" t="s">
        <v>42</v>
      </c>
      <c r="E43" s="3" t="s">
        <v>90</v>
      </c>
      <c r="F43" s="3" t="s">
        <v>103</v>
      </c>
      <c r="G43" s="3"/>
      <c r="H43" s="3" t="s">
        <v>111</v>
      </c>
      <c r="I43" s="3">
        <v>3</v>
      </c>
      <c r="J43" s="10">
        <f>5000+2000+7000</f>
        <v>14000</v>
      </c>
      <c r="K43" s="13"/>
      <c r="L43" s="3">
        <f t="shared" si="0"/>
        <v>42000</v>
      </c>
      <c r="M43" s="3"/>
      <c r="N43" s="3">
        <f t="shared" si="1"/>
        <v>42000</v>
      </c>
      <c r="O43" s="14">
        <f t="shared" si="2"/>
        <v>14000</v>
      </c>
    </row>
    <row r="44" spans="1:15" x14ac:dyDescent="0.25">
      <c r="A44" s="3">
        <v>39</v>
      </c>
      <c r="B44" s="3" t="s">
        <v>42</v>
      </c>
      <c r="C44" s="3" t="s">
        <v>40</v>
      </c>
      <c r="D44" s="3" t="s">
        <v>42</v>
      </c>
      <c r="E44" s="3" t="s">
        <v>90</v>
      </c>
      <c r="F44" s="3" t="s">
        <v>103</v>
      </c>
      <c r="G44" s="3"/>
      <c r="H44" s="3" t="s">
        <v>111</v>
      </c>
      <c r="I44" s="3">
        <v>3</v>
      </c>
      <c r="J44" s="10">
        <v>12700</v>
      </c>
      <c r="K44" s="13"/>
      <c r="L44" s="3">
        <f t="shared" si="0"/>
        <v>38100</v>
      </c>
      <c r="M44" s="17">
        <f>16180+975+5909+2337</f>
        <v>25401</v>
      </c>
      <c r="N44" s="3">
        <f t="shared" si="1"/>
        <v>12699</v>
      </c>
      <c r="O44" s="14">
        <f t="shared" si="2"/>
        <v>4233</v>
      </c>
    </row>
    <row r="45" spans="1:15" x14ac:dyDescent="0.25">
      <c r="A45" s="3">
        <v>40</v>
      </c>
      <c r="B45" s="3" t="s">
        <v>42</v>
      </c>
      <c r="C45" s="3" t="s">
        <v>41</v>
      </c>
      <c r="D45" s="3" t="s">
        <v>42</v>
      </c>
      <c r="E45" s="3" t="s">
        <v>90</v>
      </c>
      <c r="F45" s="3" t="s">
        <v>103</v>
      </c>
      <c r="G45" s="3"/>
      <c r="H45" s="3" t="s">
        <v>111</v>
      </c>
      <c r="I45" s="3">
        <v>3</v>
      </c>
      <c r="J45" s="10">
        <v>10000</v>
      </c>
      <c r="K45" s="13"/>
      <c r="L45" s="3">
        <f t="shared" si="0"/>
        <v>30000</v>
      </c>
      <c r="M45" s="17">
        <f>8011+2042</f>
        <v>10053</v>
      </c>
      <c r="N45" s="3">
        <f t="shared" si="1"/>
        <v>19947</v>
      </c>
      <c r="O45" s="14">
        <f t="shared" si="2"/>
        <v>6649</v>
      </c>
    </row>
    <row r="46" spans="1:15" x14ac:dyDescent="0.25">
      <c r="A46" s="3">
        <v>42</v>
      </c>
      <c r="B46" s="3" t="s">
        <v>42</v>
      </c>
      <c r="C46" s="3" t="s">
        <v>105</v>
      </c>
      <c r="D46" s="3" t="s">
        <v>42</v>
      </c>
      <c r="E46" s="3" t="s">
        <v>96</v>
      </c>
      <c r="F46" s="3" t="s">
        <v>104</v>
      </c>
      <c r="G46" s="3"/>
      <c r="H46" s="3" t="s">
        <v>110</v>
      </c>
      <c r="I46" s="3">
        <v>3</v>
      </c>
      <c r="J46" s="10">
        <v>900</v>
      </c>
      <c r="K46" s="13"/>
      <c r="L46" s="3">
        <f t="shared" si="0"/>
        <v>2700</v>
      </c>
      <c r="M46" s="3"/>
      <c r="N46" s="3">
        <f t="shared" si="1"/>
        <v>2700</v>
      </c>
      <c r="O46" s="14">
        <f t="shared" si="2"/>
        <v>900</v>
      </c>
    </row>
    <row r="47" spans="1:15" x14ac:dyDescent="0.25">
      <c r="A47" s="3">
        <v>43</v>
      </c>
      <c r="B47" s="3" t="s">
        <v>42</v>
      </c>
      <c r="C47" s="3" t="s">
        <v>47</v>
      </c>
      <c r="D47" s="3" t="s">
        <v>42</v>
      </c>
      <c r="E47" s="3" t="s">
        <v>96</v>
      </c>
      <c r="F47" s="3" t="s">
        <v>104</v>
      </c>
      <c r="G47" s="3"/>
      <c r="H47" s="3" t="s">
        <v>110</v>
      </c>
      <c r="I47" s="3">
        <v>3</v>
      </c>
      <c r="J47" s="10">
        <v>3400</v>
      </c>
      <c r="K47" s="13"/>
      <c r="L47" s="3">
        <f t="shared" si="0"/>
        <v>10200</v>
      </c>
      <c r="M47" s="3"/>
      <c r="N47" s="3">
        <f t="shared" si="1"/>
        <v>10200</v>
      </c>
      <c r="O47" s="14">
        <f t="shared" si="2"/>
        <v>3400</v>
      </c>
    </row>
    <row r="48" spans="1:15" x14ac:dyDescent="0.25">
      <c r="A48" s="3">
        <v>44</v>
      </c>
      <c r="B48" s="3" t="s">
        <v>42</v>
      </c>
      <c r="C48" s="3" t="s">
        <v>43</v>
      </c>
      <c r="D48" s="3" t="s">
        <v>42</v>
      </c>
      <c r="E48" s="3" t="s">
        <v>96</v>
      </c>
      <c r="F48" s="3" t="s">
        <v>104</v>
      </c>
      <c r="G48" s="3"/>
      <c r="H48" s="3" t="s">
        <v>110</v>
      </c>
      <c r="I48" s="3">
        <v>3</v>
      </c>
      <c r="J48" s="10">
        <f>2400+700</f>
        <v>3100</v>
      </c>
      <c r="K48" s="18">
        <v>7980</v>
      </c>
      <c r="L48" s="3">
        <f t="shared" si="0"/>
        <v>33240</v>
      </c>
      <c r="M48" s="3">
        <v>1536</v>
      </c>
      <c r="N48" s="3">
        <f t="shared" si="1"/>
        <v>31704</v>
      </c>
      <c r="O48" s="14">
        <f t="shared" si="2"/>
        <v>10568</v>
      </c>
    </row>
    <row r="49" spans="1:15" x14ac:dyDescent="0.25">
      <c r="A49" s="3">
        <v>45</v>
      </c>
      <c r="B49" s="3" t="s">
        <v>42</v>
      </c>
      <c r="C49" s="3" t="s">
        <v>44</v>
      </c>
      <c r="D49" s="3" t="s">
        <v>42</v>
      </c>
      <c r="E49" s="3" t="s">
        <v>96</v>
      </c>
      <c r="F49" s="3" t="s">
        <v>104</v>
      </c>
      <c r="G49" s="3"/>
      <c r="H49" s="3" t="s">
        <v>110</v>
      </c>
      <c r="I49" s="3">
        <v>3</v>
      </c>
      <c r="J49" s="10">
        <v>300</v>
      </c>
      <c r="K49" s="18">
        <v>1685</v>
      </c>
      <c r="L49" s="3">
        <f t="shared" si="0"/>
        <v>5955</v>
      </c>
      <c r="M49" s="3"/>
      <c r="N49" s="3">
        <f t="shared" si="1"/>
        <v>5955</v>
      </c>
      <c r="O49" s="14">
        <f t="shared" si="2"/>
        <v>1985</v>
      </c>
    </row>
    <row r="50" spans="1:15" x14ac:dyDescent="0.25">
      <c r="A50" s="3">
        <v>46</v>
      </c>
      <c r="B50" s="3" t="s">
        <v>42</v>
      </c>
      <c r="C50" s="3" t="s">
        <v>45</v>
      </c>
      <c r="D50" s="3" t="s">
        <v>42</v>
      </c>
      <c r="E50" s="3" t="s">
        <v>96</v>
      </c>
      <c r="F50" s="3" t="s">
        <v>104</v>
      </c>
      <c r="G50" s="3"/>
      <c r="H50" s="3" t="s">
        <v>110</v>
      </c>
      <c r="I50" s="3">
        <v>3</v>
      </c>
      <c r="J50" s="10">
        <v>1000</v>
      </c>
      <c r="K50" s="18">
        <v>1990</v>
      </c>
      <c r="L50" s="3">
        <f t="shared" si="0"/>
        <v>8970</v>
      </c>
      <c r="M50" s="3"/>
      <c r="N50" s="3">
        <f t="shared" si="1"/>
        <v>8970</v>
      </c>
      <c r="O50" s="14">
        <f t="shared" si="2"/>
        <v>2990</v>
      </c>
    </row>
    <row r="51" spans="1:15" x14ac:dyDescent="0.25">
      <c r="A51" s="3">
        <v>47</v>
      </c>
      <c r="B51" s="3" t="s">
        <v>42</v>
      </c>
      <c r="C51" s="3" t="s">
        <v>46</v>
      </c>
      <c r="D51" s="3" t="s">
        <v>42</v>
      </c>
      <c r="E51" s="3" t="s">
        <v>96</v>
      </c>
      <c r="F51" s="3" t="s">
        <v>104</v>
      </c>
      <c r="G51" s="3"/>
      <c r="H51" s="3" t="s">
        <v>110</v>
      </c>
      <c r="I51" s="3">
        <v>3</v>
      </c>
      <c r="J51" s="10">
        <v>1200</v>
      </c>
      <c r="K51" s="18">
        <v>2986</v>
      </c>
      <c r="L51" s="3">
        <f t="shared" si="0"/>
        <v>12558</v>
      </c>
      <c r="M51" s="3"/>
      <c r="N51" s="3">
        <f t="shared" si="1"/>
        <v>12558</v>
      </c>
      <c r="O51" s="14">
        <f t="shared" si="2"/>
        <v>4186</v>
      </c>
    </row>
    <row r="52" spans="1:15" x14ac:dyDescent="0.25">
      <c r="A52" s="3">
        <v>48</v>
      </c>
      <c r="B52" s="3" t="s">
        <v>42</v>
      </c>
      <c r="C52" s="3" t="s">
        <v>48</v>
      </c>
      <c r="D52" s="3" t="s">
        <v>42</v>
      </c>
      <c r="E52" s="3" t="s">
        <v>90</v>
      </c>
      <c r="F52" s="3" t="s">
        <v>104</v>
      </c>
      <c r="G52" s="3"/>
      <c r="H52" s="3" t="s">
        <v>111</v>
      </c>
      <c r="I52" s="3">
        <v>3</v>
      </c>
      <c r="J52" s="10">
        <v>900</v>
      </c>
      <c r="K52" s="13"/>
      <c r="L52" s="3">
        <f t="shared" si="0"/>
        <v>2700</v>
      </c>
      <c r="M52" s="3"/>
      <c r="N52" s="3">
        <f t="shared" si="1"/>
        <v>2700</v>
      </c>
      <c r="O52" s="14">
        <f t="shared" si="2"/>
        <v>900</v>
      </c>
    </row>
    <row r="53" spans="1:15" x14ac:dyDescent="0.25">
      <c r="A53" s="3">
        <v>49</v>
      </c>
      <c r="B53" s="3" t="s">
        <v>42</v>
      </c>
      <c r="C53" s="3" t="s">
        <v>49</v>
      </c>
      <c r="D53" s="3" t="s">
        <v>42</v>
      </c>
      <c r="E53" s="3" t="s">
        <v>90</v>
      </c>
      <c r="F53" s="3" t="s">
        <v>104</v>
      </c>
      <c r="G53" s="3"/>
      <c r="H53" s="3" t="s">
        <v>111</v>
      </c>
      <c r="I53" s="3">
        <v>3</v>
      </c>
      <c r="J53" s="10">
        <v>750</v>
      </c>
      <c r="K53" s="13"/>
      <c r="L53" s="3">
        <f t="shared" si="0"/>
        <v>2250</v>
      </c>
      <c r="M53" s="3"/>
      <c r="N53" s="3">
        <f t="shared" si="1"/>
        <v>2250</v>
      </c>
      <c r="O53" s="14">
        <f t="shared" si="2"/>
        <v>750</v>
      </c>
    </row>
    <row r="54" spans="1:15" x14ac:dyDescent="0.25">
      <c r="A54" s="3">
        <v>50</v>
      </c>
      <c r="B54" s="3" t="s">
        <v>42</v>
      </c>
      <c r="C54" s="3" t="s">
        <v>50</v>
      </c>
      <c r="D54" s="3" t="s">
        <v>42</v>
      </c>
      <c r="E54" s="3" t="s">
        <v>90</v>
      </c>
      <c r="F54" s="3" t="s">
        <v>104</v>
      </c>
      <c r="G54" s="3"/>
      <c r="H54" s="3" t="s">
        <v>111</v>
      </c>
      <c r="I54" s="3">
        <v>3</v>
      </c>
      <c r="J54" s="10">
        <v>850</v>
      </c>
      <c r="K54" s="13"/>
      <c r="L54" s="3">
        <f t="shared" si="0"/>
        <v>2550</v>
      </c>
      <c r="M54" s="3"/>
      <c r="N54" s="3">
        <f t="shared" si="1"/>
        <v>2550</v>
      </c>
      <c r="O54" s="14">
        <f t="shared" si="2"/>
        <v>850</v>
      </c>
    </row>
    <row r="55" spans="1:15" x14ac:dyDescent="0.25">
      <c r="A55" s="3">
        <v>51</v>
      </c>
      <c r="B55" s="3" t="s">
        <v>117</v>
      </c>
      <c r="C55" s="3" t="s">
        <v>51</v>
      </c>
      <c r="D55" s="3" t="s">
        <v>117</v>
      </c>
      <c r="E55" s="3" t="s">
        <v>96</v>
      </c>
      <c r="F55" s="3" t="s">
        <v>97</v>
      </c>
      <c r="G55" s="3"/>
      <c r="H55" s="3" t="s">
        <v>110</v>
      </c>
      <c r="I55" s="3">
        <v>8</v>
      </c>
      <c r="J55" s="10">
        <f>800/2</f>
        <v>400</v>
      </c>
      <c r="K55" s="13"/>
      <c r="L55" s="3">
        <f t="shared" si="0"/>
        <v>3200</v>
      </c>
      <c r="M55" s="3"/>
      <c r="N55" s="3">
        <f t="shared" si="1"/>
        <v>3200</v>
      </c>
      <c r="O55" s="14">
        <f t="shared" si="2"/>
        <v>400</v>
      </c>
    </row>
    <row r="56" spans="1:15" x14ac:dyDescent="0.25">
      <c r="A56" s="3">
        <v>52</v>
      </c>
      <c r="B56" s="3" t="s">
        <v>117</v>
      </c>
      <c r="C56" s="3" t="s">
        <v>52</v>
      </c>
      <c r="D56" s="3" t="s">
        <v>117</v>
      </c>
      <c r="E56" s="3" t="s">
        <v>96</v>
      </c>
      <c r="F56" s="3" t="s">
        <v>97</v>
      </c>
      <c r="G56" s="3"/>
      <c r="H56" s="3" t="s">
        <v>110</v>
      </c>
      <c r="I56" s="3">
        <v>4</v>
      </c>
      <c r="J56" s="10">
        <f>800/2</f>
        <v>400</v>
      </c>
      <c r="K56" s="13"/>
      <c r="L56" s="3">
        <f t="shared" si="0"/>
        <v>1600</v>
      </c>
      <c r="M56" s="3"/>
      <c r="N56" s="3">
        <f t="shared" si="1"/>
        <v>1600</v>
      </c>
      <c r="O56" s="14">
        <f t="shared" si="2"/>
        <v>400</v>
      </c>
    </row>
    <row r="57" spans="1:15" x14ac:dyDescent="0.25">
      <c r="A57" s="3">
        <v>53</v>
      </c>
      <c r="B57" s="3" t="s">
        <v>42</v>
      </c>
      <c r="C57" s="3" t="s">
        <v>53</v>
      </c>
      <c r="D57" s="3" t="s">
        <v>42</v>
      </c>
      <c r="E57" s="3" t="s">
        <v>96</v>
      </c>
      <c r="F57" s="3" t="s">
        <v>104</v>
      </c>
      <c r="G57" s="3"/>
      <c r="H57" s="3" t="s">
        <v>110</v>
      </c>
      <c r="I57" s="3">
        <v>3</v>
      </c>
      <c r="J57" s="10">
        <v>1300</v>
      </c>
      <c r="K57" s="13"/>
      <c r="L57" s="3">
        <f t="shared" si="0"/>
        <v>3900</v>
      </c>
      <c r="M57" s="17">
        <f>1534+585</f>
        <v>2119</v>
      </c>
      <c r="N57" s="3">
        <f t="shared" si="1"/>
        <v>1781</v>
      </c>
      <c r="O57" s="14">
        <f t="shared" si="2"/>
        <v>593.66666666666663</v>
      </c>
    </row>
    <row r="58" spans="1:15" x14ac:dyDescent="0.25">
      <c r="A58" s="3">
        <v>54</v>
      </c>
      <c r="B58" s="3" t="s">
        <v>42</v>
      </c>
      <c r="C58" s="3" t="s">
        <v>54</v>
      </c>
      <c r="D58" s="3" t="s">
        <v>42</v>
      </c>
      <c r="E58" s="3" t="s">
        <v>90</v>
      </c>
      <c r="F58" s="3" t="s">
        <v>104</v>
      </c>
      <c r="G58" s="3"/>
      <c r="H58" s="3" t="s">
        <v>110</v>
      </c>
      <c r="I58" s="3">
        <v>3</v>
      </c>
      <c r="J58" s="10">
        <v>700</v>
      </c>
      <c r="K58" s="13"/>
      <c r="L58" s="3">
        <f t="shared" si="0"/>
        <v>2100</v>
      </c>
      <c r="M58" s="3"/>
      <c r="N58" s="3">
        <f t="shared" si="1"/>
        <v>2100</v>
      </c>
      <c r="O58" s="14">
        <f t="shared" si="2"/>
        <v>700</v>
      </c>
    </row>
    <row r="59" spans="1:15" x14ac:dyDescent="0.25">
      <c r="A59" s="3">
        <v>55</v>
      </c>
      <c r="B59" s="3" t="s">
        <v>42</v>
      </c>
      <c r="C59" s="3" t="s">
        <v>55</v>
      </c>
      <c r="D59" s="3" t="s">
        <v>42</v>
      </c>
      <c r="E59" s="3" t="s">
        <v>90</v>
      </c>
      <c r="F59" s="3" t="s">
        <v>104</v>
      </c>
      <c r="G59" s="3"/>
      <c r="H59" s="3" t="s">
        <v>110</v>
      </c>
      <c r="I59" s="3">
        <v>3</v>
      </c>
      <c r="J59" s="10">
        <v>700</v>
      </c>
      <c r="K59" s="13"/>
      <c r="L59" s="3">
        <f t="shared" si="0"/>
        <v>2100</v>
      </c>
      <c r="M59" s="3"/>
      <c r="N59" s="3">
        <f t="shared" si="1"/>
        <v>2100</v>
      </c>
      <c r="O59" s="14">
        <f t="shared" si="2"/>
        <v>700</v>
      </c>
    </row>
    <row r="60" spans="1:15" x14ac:dyDescent="0.25">
      <c r="A60" s="3">
        <v>56</v>
      </c>
      <c r="B60" s="3" t="s">
        <v>42</v>
      </c>
      <c r="C60" s="3" t="s">
        <v>56</v>
      </c>
      <c r="D60" s="3" t="s">
        <v>42</v>
      </c>
      <c r="E60" s="3" t="s">
        <v>90</v>
      </c>
      <c r="F60" s="3" t="s">
        <v>104</v>
      </c>
      <c r="G60" s="3"/>
      <c r="H60" s="3" t="s">
        <v>110</v>
      </c>
      <c r="I60" s="3">
        <v>3</v>
      </c>
      <c r="J60" s="10">
        <v>1250</v>
      </c>
      <c r="K60" s="13"/>
      <c r="L60" s="3">
        <f t="shared" si="0"/>
        <v>3750</v>
      </c>
      <c r="M60" s="3"/>
      <c r="N60" s="3">
        <f t="shared" si="1"/>
        <v>3750</v>
      </c>
      <c r="O60" s="14">
        <f t="shared" si="2"/>
        <v>1250</v>
      </c>
    </row>
    <row r="61" spans="1:15" x14ac:dyDescent="0.25">
      <c r="A61" s="3">
        <v>57</v>
      </c>
      <c r="B61" s="3" t="s">
        <v>42</v>
      </c>
      <c r="C61" s="3" t="s">
        <v>57</v>
      </c>
      <c r="D61" s="3" t="s">
        <v>42</v>
      </c>
      <c r="E61" s="3" t="s">
        <v>96</v>
      </c>
      <c r="F61" s="3" t="s">
        <v>104</v>
      </c>
      <c r="G61" s="3"/>
      <c r="H61" s="3" t="s">
        <v>110</v>
      </c>
      <c r="I61" s="3">
        <v>3</v>
      </c>
      <c r="J61" s="10">
        <v>350</v>
      </c>
      <c r="K61" s="13"/>
      <c r="L61" s="3">
        <f t="shared" si="0"/>
        <v>1050</v>
      </c>
      <c r="M61" s="3"/>
      <c r="N61" s="3">
        <f t="shared" si="1"/>
        <v>1050</v>
      </c>
      <c r="O61" s="14">
        <f t="shared" si="2"/>
        <v>350</v>
      </c>
    </row>
    <row r="62" spans="1:15" x14ac:dyDescent="0.25">
      <c r="A62" s="3">
        <v>58</v>
      </c>
      <c r="B62" s="3" t="s">
        <v>42</v>
      </c>
      <c r="C62" s="3" t="s">
        <v>58</v>
      </c>
      <c r="D62" s="3" t="s">
        <v>42</v>
      </c>
      <c r="E62" s="3" t="s">
        <v>96</v>
      </c>
      <c r="F62" s="3" t="s">
        <v>104</v>
      </c>
      <c r="G62" s="3"/>
      <c r="H62" s="3" t="s">
        <v>110</v>
      </c>
      <c r="I62" s="3">
        <v>3</v>
      </c>
      <c r="J62" s="10">
        <v>300</v>
      </c>
      <c r="K62" s="13"/>
      <c r="L62" s="3">
        <f t="shared" si="0"/>
        <v>900</v>
      </c>
      <c r="M62" s="3"/>
      <c r="N62" s="3">
        <f t="shared" si="1"/>
        <v>900</v>
      </c>
      <c r="O62" s="14">
        <f t="shared" si="2"/>
        <v>300</v>
      </c>
    </row>
    <row r="63" spans="1:15" x14ac:dyDescent="0.25">
      <c r="A63" s="3">
        <v>59</v>
      </c>
      <c r="B63" s="3" t="s">
        <v>42</v>
      </c>
      <c r="C63" s="3" t="s">
        <v>59</v>
      </c>
      <c r="D63" s="3" t="s">
        <v>42</v>
      </c>
      <c r="E63" s="3" t="s">
        <v>96</v>
      </c>
      <c r="F63" s="3" t="s">
        <v>104</v>
      </c>
      <c r="G63" s="3"/>
      <c r="H63" s="3" t="s">
        <v>110</v>
      </c>
      <c r="I63" s="3">
        <v>3</v>
      </c>
      <c r="J63" s="10">
        <v>950</v>
      </c>
      <c r="K63" s="13"/>
      <c r="L63" s="3">
        <f t="shared" si="0"/>
        <v>2850</v>
      </c>
      <c r="M63" s="17">
        <f>1015+1099</f>
        <v>2114</v>
      </c>
      <c r="N63" s="3">
        <f t="shared" si="1"/>
        <v>736</v>
      </c>
      <c r="O63" s="14">
        <f t="shared" si="2"/>
        <v>245.33333333333334</v>
      </c>
    </row>
    <row r="64" spans="1:15" x14ac:dyDescent="0.25">
      <c r="A64" s="3">
        <v>60</v>
      </c>
      <c r="B64" s="3" t="s">
        <v>6</v>
      </c>
      <c r="C64" s="3" t="s">
        <v>60</v>
      </c>
      <c r="D64" s="3" t="s">
        <v>6</v>
      </c>
      <c r="E64" s="3" t="s">
        <v>96</v>
      </c>
      <c r="F64" s="3" t="s">
        <v>91</v>
      </c>
      <c r="G64" s="3">
        <v>250</v>
      </c>
      <c r="H64" s="3" t="s">
        <v>110</v>
      </c>
      <c r="I64" s="3">
        <v>3</v>
      </c>
      <c r="J64" s="10">
        <v>1150</v>
      </c>
      <c r="K64" s="13"/>
      <c r="L64" s="3">
        <f t="shared" si="0"/>
        <v>3450</v>
      </c>
      <c r="M64" s="3"/>
      <c r="N64" s="3">
        <f t="shared" si="1"/>
        <v>3450</v>
      </c>
      <c r="O64" s="14">
        <f t="shared" si="2"/>
        <v>1150</v>
      </c>
    </row>
    <row r="65" spans="1:15" x14ac:dyDescent="0.25">
      <c r="A65" s="3">
        <v>61</v>
      </c>
      <c r="B65" s="3" t="s">
        <v>6</v>
      </c>
      <c r="C65" s="3" t="s">
        <v>47</v>
      </c>
      <c r="D65" s="3" t="s">
        <v>6</v>
      </c>
      <c r="E65" s="3" t="s">
        <v>96</v>
      </c>
      <c r="F65" s="3" t="s">
        <v>91</v>
      </c>
      <c r="G65" s="3">
        <v>250</v>
      </c>
      <c r="H65" s="3" t="s">
        <v>110</v>
      </c>
      <c r="I65" s="3">
        <v>3</v>
      </c>
      <c r="J65" s="10">
        <v>1100</v>
      </c>
      <c r="K65" s="13"/>
      <c r="L65" s="3">
        <f t="shared" si="0"/>
        <v>3300</v>
      </c>
      <c r="M65" s="3"/>
      <c r="N65" s="3">
        <f t="shared" si="1"/>
        <v>3300</v>
      </c>
      <c r="O65" s="14">
        <f t="shared" si="2"/>
        <v>1100</v>
      </c>
    </row>
    <row r="66" spans="1:15" x14ac:dyDescent="0.25">
      <c r="A66" s="3">
        <v>62</v>
      </c>
      <c r="B66" s="3" t="s">
        <v>6</v>
      </c>
      <c r="C66" s="3" t="s">
        <v>61</v>
      </c>
      <c r="D66" s="3" t="s">
        <v>6</v>
      </c>
      <c r="E66" s="3" t="s">
        <v>96</v>
      </c>
      <c r="F66" s="3" t="s">
        <v>91</v>
      </c>
      <c r="G66" s="3">
        <v>250</v>
      </c>
      <c r="H66" s="3" t="s">
        <v>110</v>
      </c>
      <c r="I66" s="3">
        <v>3</v>
      </c>
      <c r="J66" s="10">
        <v>300</v>
      </c>
      <c r="K66" s="13"/>
      <c r="L66" s="3">
        <f t="shared" si="0"/>
        <v>900</v>
      </c>
      <c r="M66" s="3"/>
      <c r="N66" s="3">
        <f t="shared" si="1"/>
        <v>900</v>
      </c>
      <c r="O66" s="14">
        <f t="shared" si="2"/>
        <v>300</v>
      </c>
    </row>
    <row r="67" spans="1:15" x14ac:dyDescent="0.25">
      <c r="A67" s="23">
        <v>63</v>
      </c>
      <c r="B67" s="23" t="s">
        <v>6</v>
      </c>
      <c r="C67" s="23" t="s">
        <v>62</v>
      </c>
      <c r="D67" s="23" t="s">
        <v>6</v>
      </c>
      <c r="E67" s="23" t="s">
        <v>96</v>
      </c>
      <c r="F67" s="23" t="s">
        <v>91</v>
      </c>
      <c r="G67" s="23">
        <v>250</v>
      </c>
      <c r="H67" s="23" t="s">
        <v>110</v>
      </c>
      <c r="I67" s="23">
        <v>3</v>
      </c>
      <c r="J67" s="24">
        <v>500</v>
      </c>
      <c r="K67" s="25"/>
      <c r="L67" s="23">
        <f t="shared" si="0"/>
        <v>1500</v>
      </c>
      <c r="M67" s="23"/>
      <c r="N67" s="23">
        <f t="shared" si="1"/>
        <v>1500</v>
      </c>
      <c r="O67" s="26">
        <f t="shared" si="2"/>
        <v>500</v>
      </c>
    </row>
    <row r="68" spans="1:15" x14ac:dyDescent="0.25">
      <c r="A68" s="3">
        <v>64</v>
      </c>
      <c r="B68" s="3" t="s">
        <v>150</v>
      </c>
      <c r="C68" s="3" t="s">
        <v>63</v>
      </c>
      <c r="D68" s="3" t="s">
        <v>42</v>
      </c>
      <c r="E68" s="3" t="s">
        <v>96</v>
      </c>
      <c r="F68" s="3" t="s">
        <v>152</v>
      </c>
      <c r="G68" s="3"/>
      <c r="H68" s="3" t="s">
        <v>64</v>
      </c>
      <c r="I68" s="3">
        <v>2</v>
      </c>
      <c r="J68" s="10">
        <v>2200</v>
      </c>
      <c r="K68" s="13"/>
      <c r="L68" s="3">
        <f t="shared" si="0"/>
        <v>4400</v>
      </c>
      <c r="M68" s="3"/>
      <c r="N68" s="3">
        <f t="shared" si="1"/>
        <v>4400</v>
      </c>
      <c r="O68" s="14">
        <f t="shared" si="2"/>
        <v>2200</v>
      </c>
    </row>
    <row r="69" spans="1:15" x14ac:dyDescent="0.25">
      <c r="A69" s="28">
        <v>65</v>
      </c>
      <c r="B69" s="28" t="s">
        <v>150</v>
      </c>
      <c r="C69" s="28" t="s">
        <v>65</v>
      </c>
      <c r="D69" s="28" t="s">
        <v>42</v>
      </c>
      <c r="E69" s="28" t="s">
        <v>96</v>
      </c>
      <c r="F69" s="28" t="s">
        <v>152</v>
      </c>
      <c r="G69" s="28"/>
      <c r="H69" s="28" t="s">
        <v>64</v>
      </c>
      <c r="I69" s="28">
        <v>2</v>
      </c>
      <c r="J69" s="29">
        <v>3000</v>
      </c>
      <c r="K69" s="30"/>
      <c r="L69" s="28">
        <f t="shared" ref="L69:L89" si="5">(K69+J69)*I69</f>
        <v>6000</v>
      </c>
      <c r="M69" s="28"/>
      <c r="N69" s="28">
        <f t="shared" ref="N69:N89" si="6">+L69-M69</f>
        <v>6000</v>
      </c>
      <c r="O69" s="31">
        <f t="shared" ref="O69:O89" si="7">+N69/I69</f>
        <v>3000</v>
      </c>
    </row>
    <row r="70" spans="1:15" x14ac:dyDescent="0.25">
      <c r="A70" s="3">
        <v>66</v>
      </c>
      <c r="B70" s="3" t="s">
        <v>150</v>
      </c>
      <c r="C70" s="3" t="s">
        <v>66</v>
      </c>
      <c r="D70" s="3" t="s">
        <v>42</v>
      </c>
      <c r="E70" s="3" t="s">
        <v>96</v>
      </c>
      <c r="F70" s="3" t="s">
        <v>152</v>
      </c>
      <c r="G70" s="3"/>
      <c r="H70" s="3" t="s">
        <v>64</v>
      </c>
      <c r="I70" s="3">
        <v>2</v>
      </c>
      <c r="J70" s="10">
        <v>5000</v>
      </c>
      <c r="K70" s="13"/>
      <c r="L70" s="3">
        <f t="shared" si="5"/>
        <v>10000</v>
      </c>
      <c r="M70" s="3"/>
      <c r="N70" s="3">
        <f t="shared" si="6"/>
        <v>10000</v>
      </c>
      <c r="O70" s="14">
        <f t="shared" si="7"/>
        <v>5000</v>
      </c>
    </row>
    <row r="71" spans="1:15" x14ac:dyDescent="0.25">
      <c r="A71" s="3">
        <v>67</v>
      </c>
      <c r="B71" s="3" t="s">
        <v>42</v>
      </c>
      <c r="C71" s="3" t="s">
        <v>67</v>
      </c>
      <c r="D71" s="3" t="s">
        <v>42</v>
      </c>
      <c r="E71" s="3" t="s">
        <v>96</v>
      </c>
      <c r="F71" s="3" t="s">
        <v>104</v>
      </c>
      <c r="G71" s="3"/>
      <c r="H71" s="3" t="s">
        <v>111</v>
      </c>
      <c r="I71" s="3">
        <v>2</v>
      </c>
      <c r="J71" s="10">
        <v>4000</v>
      </c>
      <c r="K71" s="13"/>
      <c r="L71" s="3">
        <f t="shared" si="5"/>
        <v>8000</v>
      </c>
      <c r="M71" s="3"/>
      <c r="N71" s="3">
        <f t="shared" si="6"/>
        <v>8000</v>
      </c>
      <c r="O71" s="14">
        <f t="shared" si="7"/>
        <v>4000</v>
      </c>
    </row>
    <row r="72" spans="1:15" x14ac:dyDescent="0.25">
      <c r="A72" s="3">
        <v>69</v>
      </c>
      <c r="B72" s="3" t="s">
        <v>149</v>
      </c>
      <c r="C72" s="3" t="s">
        <v>68</v>
      </c>
      <c r="D72" s="3" t="s">
        <v>42</v>
      </c>
      <c r="E72" s="3" t="s">
        <v>96</v>
      </c>
      <c r="F72" s="3" t="s">
        <v>120</v>
      </c>
      <c r="G72" s="3">
        <v>260</v>
      </c>
      <c r="H72" s="3" t="s">
        <v>110</v>
      </c>
      <c r="I72" s="3">
        <v>2</v>
      </c>
      <c r="J72" s="10">
        <v>700</v>
      </c>
      <c r="K72" s="13"/>
      <c r="L72" s="3">
        <f t="shared" si="5"/>
        <v>1400</v>
      </c>
      <c r="M72" s="3"/>
      <c r="N72" s="3">
        <f t="shared" si="6"/>
        <v>1400</v>
      </c>
      <c r="O72" s="14">
        <f t="shared" si="7"/>
        <v>700</v>
      </c>
    </row>
    <row r="73" spans="1:15" x14ac:dyDescent="0.25">
      <c r="A73" s="3">
        <v>70</v>
      </c>
      <c r="B73" s="3" t="s">
        <v>149</v>
      </c>
      <c r="C73" s="3" t="s">
        <v>69</v>
      </c>
      <c r="D73" s="3" t="s">
        <v>42</v>
      </c>
      <c r="E73" s="3" t="s">
        <v>96</v>
      </c>
      <c r="F73" s="3" t="s">
        <v>120</v>
      </c>
      <c r="G73" s="3">
        <v>260</v>
      </c>
      <c r="H73" s="3" t="s">
        <v>110</v>
      </c>
      <c r="I73" s="3">
        <v>2</v>
      </c>
      <c r="J73" s="10">
        <v>200</v>
      </c>
      <c r="K73" s="13"/>
      <c r="L73" s="3">
        <f t="shared" si="5"/>
        <v>400</v>
      </c>
      <c r="M73" s="3"/>
      <c r="N73" s="3">
        <f t="shared" si="6"/>
        <v>400</v>
      </c>
      <c r="O73" s="14">
        <f t="shared" si="7"/>
        <v>200</v>
      </c>
    </row>
    <row r="74" spans="1:15" x14ac:dyDescent="0.25">
      <c r="A74" s="3">
        <v>71</v>
      </c>
      <c r="B74" s="3" t="s">
        <v>145</v>
      </c>
      <c r="C74" s="3" t="s">
        <v>106</v>
      </c>
      <c r="D74" s="3" t="s">
        <v>145</v>
      </c>
      <c r="E74" s="3" t="s">
        <v>109</v>
      </c>
      <c r="F74" s="3" t="s">
        <v>108</v>
      </c>
      <c r="G74" s="3"/>
      <c r="H74" s="3" t="s">
        <v>110</v>
      </c>
      <c r="I74" s="3">
        <v>2</v>
      </c>
      <c r="J74" s="10">
        <v>2000</v>
      </c>
      <c r="K74" s="13"/>
      <c r="L74" s="3">
        <f t="shared" si="5"/>
        <v>4000</v>
      </c>
      <c r="M74" s="3"/>
      <c r="N74" s="3">
        <f t="shared" si="6"/>
        <v>4000</v>
      </c>
      <c r="O74" s="14">
        <f t="shared" si="7"/>
        <v>2000</v>
      </c>
    </row>
    <row r="75" spans="1:15" x14ac:dyDescent="0.25">
      <c r="A75" s="3">
        <v>72</v>
      </c>
      <c r="B75" s="3" t="s">
        <v>145</v>
      </c>
      <c r="C75" s="3" t="s">
        <v>70</v>
      </c>
      <c r="D75" s="3" t="s">
        <v>145</v>
      </c>
      <c r="E75" s="3" t="s">
        <v>109</v>
      </c>
      <c r="F75" s="3" t="s">
        <v>108</v>
      </c>
      <c r="G75" s="3"/>
      <c r="H75" s="3" t="s">
        <v>110</v>
      </c>
      <c r="I75" s="3">
        <v>2</v>
      </c>
      <c r="J75" s="10">
        <v>1500</v>
      </c>
      <c r="K75" s="13"/>
      <c r="L75" s="3">
        <f t="shared" si="5"/>
        <v>3000</v>
      </c>
      <c r="M75" s="3"/>
      <c r="N75" s="3">
        <f t="shared" si="6"/>
        <v>3000</v>
      </c>
      <c r="O75" s="14">
        <f t="shared" si="7"/>
        <v>1500</v>
      </c>
    </row>
    <row r="76" spans="1:15" x14ac:dyDescent="0.25">
      <c r="A76" s="3">
        <v>73</v>
      </c>
      <c r="B76" s="3" t="s">
        <v>145</v>
      </c>
      <c r="C76" s="3" t="s">
        <v>72</v>
      </c>
      <c r="D76" s="3" t="s">
        <v>145</v>
      </c>
      <c r="E76" s="3"/>
      <c r="F76" s="3" t="s">
        <v>108</v>
      </c>
      <c r="G76" s="3"/>
      <c r="H76" s="3" t="s">
        <v>111</v>
      </c>
      <c r="I76" s="3">
        <v>2</v>
      </c>
      <c r="J76" s="10">
        <v>5000</v>
      </c>
      <c r="K76" s="13"/>
      <c r="L76" s="3">
        <f t="shared" si="5"/>
        <v>10000</v>
      </c>
      <c r="M76" s="3"/>
      <c r="N76" s="3">
        <f t="shared" si="6"/>
        <v>10000</v>
      </c>
      <c r="O76" s="14">
        <f t="shared" si="7"/>
        <v>5000</v>
      </c>
    </row>
    <row r="77" spans="1:15" x14ac:dyDescent="0.25">
      <c r="A77" s="3">
        <v>74</v>
      </c>
      <c r="B77" s="3" t="s">
        <v>146</v>
      </c>
      <c r="C77" s="3" t="s">
        <v>73</v>
      </c>
      <c r="D77" s="3" t="s">
        <v>113</v>
      </c>
      <c r="E77" s="3" t="s">
        <v>90</v>
      </c>
      <c r="F77" s="3" t="s">
        <v>107</v>
      </c>
      <c r="G77" s="3"/>
      <c r="H77" s="3" t="s">
        <v>110</v>
      </c>
      <c r="I77" s="3">
        <v>2</v>
      </c>
      <c r="J77" s="10">
        <f>3000+8400</f>
        <v>11400</v>
      </c>
      <c r="K77" s="13"/>
      <c r="L77" s="3">
        <f t="shared" si="5"/>
        <v>22800</v>
      </c>
      <c r="M77" s="3">
        <v>9050</v>
      </c>
      <c r="N77" s="3">
        <f t="shared" si="6"/>
        <v>13750</v>
      </c>
      <c r="O77" s="14">
        <f t="shared" si="7"/>
        <v>6875</v>
      </c>
    </row>
    <row r="78" spans="1:15" x14ac:dyDescent="0.25">
      <c r="A78" s="3">
        <v>75</v>
      </c>
      <c r="B78" s="3" t="s">
        <v>145</v>
      </c>
      <c r="C78" s="3" t="s">
        <v>72</v>
      </c>
      <c r="D78" s="3" t="s">
        <v>71</v>
      </c>
      <c r="E78" s="3" t="s">
        <v>109</v>
      </c>
      <c r="F78" s="3" t="s">
        <v>108</v>
      </c>
      <c r="G78" s="3"/>
      <c r="H78" s="3" t="s">
        <v>110</v>
      </c>
      <c r="I78" s="3">
        <v>2</v>
      </c>
      <c r="J78" s="10">
        <v>1400</v>
      </c>
      <c r="K78" s="13"/>
      <c r="L78" s="3">
        <f t="shared" si="5"/>
        <v>2800</v>
      </c>
      <c r="M78" s="3"/>
      <c r="N78" s="3">
        <f t="shared" si="6"/>
        <v>2800</v>
      </c>
      <c r="O78" s="14">
        <f t="shared" si="7"/>
        <v>1400</v>
      </c>
    </row>
    <row r="79" spans="1:15" x14ac:dyDescent="0.25">
      <c r="A79" s="3">
        <v>76</v>
      </c>
      <c r="B79" s="3" t="s">
        <v>146</v>
      </c>
      <c r="C79" s="3" t="s">
        <v>74</v>
      </c>
      <c r="D79" s="3" t="s">
        <v>113</v>
      </c>
      <c r="E79" s="3" t="s">
        <v>96</v>
      </c>
      <c r="F79" s="3" t="s">
        <v>107</v>
      </c>
      <c r="G79" s="3"/>
      <c r="H79" s="3" t="s">
        <v>110</v>
      </c>
      <c r="I79" s="3">
        <v>2</v>
      </c>
      <c r="J79" s="10">
        <v>1100</v>
      </c>
      <c r="K79" s="13"/>
      <c r="L79" s="3">
        <f t="shared" si="5"/>
        <v>2200</v>
      </c>
      <c r="M79" s="3"/>
      <c r="N79" s="3">
        <f t="shared" si="6"/>
        <v>2200</v>
      </c>
      <c r="O79" s="14">
        <f t="shared" si="7"/>
        <v>1100</v>
      </c>
    </row>
    <row r="80" spans="1:15" x14ac:dyDescent="0.25">
      <c r="A80" s="3">
        <v>77</v>
      </c>
      <c r="B80" s="3" t="s">
        <v>146</v>
      </c>
      <c r="C80" s="3" t="s">
        <v>75</v>
      </c>
      <c r="D80" s="3" t="s">
        <v>113</v>
      </c>
      <c r="E80" s="3" t="s">
        <v>96</v>
      </c>
      <c r="F80" s="3" t="s">
        <v>107</v>
      </c>
      <c r="G80" s="3"/>
      <c r="H80" s="3" t="s">
        <v>110</v>
      </c>
      <c r="I80" s="3">
        <v>2</v>
      </c>
      <c r="J80" s="10">
        <v>1200</v>
      </c>
      <c r="K80" s="13"/>
      <c r="L80" s="3">
        <f t="shared" si="5"/>
        <v>2400</v>
      </c>
      <c r="M80" s="3"/>
      <c r="N80" s="3">
        <f t="shared" si="6"/>
        <v>2400</v>
      </c>
      <c r="O80" s="14">
        <f t="shared" si="7"/>
        <v>1200</v>
      </c>
    </row>
    <row r="81" spans="1:15" x14ac:dyDescent="0.25">
      <c r="A81" s="3">
        <v>78</v>
      </c>
      <c r="B81" s="3" t="s">
        <v>146</v>
      </c>
      <c r="C81" s="3" t="s">
        <v>76</v>
      </c>
      <c r="D81" s="3" t="s">
        <v>113</v>
      </c>
      <c r="E81" s="3" t="s">
        <v>96</v>
      </c>
      <c r="F81" s="3" t="s">
        <v>107</v>
      </c>
      <c r="G81" s="3"/>
      <c r="H81" s="3" t="s">
        <v>110</v>
      </c>
      <c r="I81" s="3">
        <v>2</v>
      </c>
      <c r="J81" s="10">
        <v>600</v>
      </c>
      <c r="K81" s="13"/>
      <c r="L81" s="3">
        <f t="shared" si="5"/>
        <v>1200</v>
      </c>
      <c r="M81" s="3"/>
      <c r="N81" s="3">
        <f t="shared" si="6"/>
        <v>1200</v>
      </c>
      <c r="O81" s="14">
        <f t="shared" si="7"/>
        <v>600</v>
      </c>
    </row>
    <row r="82" spans="1:15" x14ac:dyDescent="0.25">
      <c r="A82" s="3">
        <v>79</v>
      </c>
      <c r="B82" s="3" t="s">
        <v>146</v>
      </c>
      <c r="C82" s="3" t="s">
        <v>77</v>
      </c>
      <c r="D82" s="3" t="s">
        <v>113</v>
      </c>
      <c r="E82" s="3" t="s">
        <v>34</v>
      </c>
      <c r="F82" s="3" t="s">
        <v>107</v>
      </c>
      <c r="G82" s="3"/>
      <c r="H82" s="3" t="s">
        <v>110</v>
      </c>
      <c r="I82" s="3">
        <v>2</v>
      </c>
      <c r="J82" s="10">
        <v>500</v>
      </c>
      <c r="K82" s="13"/>
      <c r="L82" s="3">
        <f t="shared" si="5"/>
        <v>1000</v>
      </c>
      <c r="M82" s="3"/>
      <c r="N82" s="3">
        <f t="shared" si="6"/>
        <v>1000</v>
      </c>
      <c r="O82" s="14">
        <f t="shared" si="7"/>
        <v>500</v>
      </c>
    </row>
    <row r="83" spans="1:15" x14ac:dyDescent="0.25">
      <c r="A83" s="3">
        <v>80</v>
      </c>
      <c r="B83" s="3" t="s">
        <v>146</v>
      </c>
      <c r="C83" s="3" t="s">
        <v>78</v>
      </c>
      <c r="D83" s="3" t="s">
        <v>113</v>
      </c>
      <c r="E83" s="3" t="s">
        <v>96</v>
      </c>
      <c r="F83" s="3" t="s">
        <v>107</v>
      </c>
      <c r="G83" s="3"/>
      <c r="H83" s="3" t="s">
        <v>110</v>
      </c>
      <c r="I83" s="3">
        <v>2</v>
      </c>
      <c r="J83" s="10">
        <v>750</v>
      </c>
      <c r="K83" s="13"/>
      <c r="L83" s="3">
        <f t="shared" si="5"/>
        <v>1500</v>
      </c>
      <c r="M83" s="3"/>
      <c r="N83" s="3">
        <f t="shared" si="6"/>
        <v>1500</v>
      </c>
      <c r="O83" s="14">
        <f t="shared" si="7"/>
        <v>750</v>
      </c>
    </row>
    <row r="84" spans="1:15" x14ac:dyDescent="0.25">
      <c r="A84" s="3">
        <v>81</v>
      </c>
      <c r="B84" s="3" t="s">
        <v>146</v>
      </c>
      <c r="C84" s="3" t="s">
        <v>79</v>
      </c>
      <c r="D84" s="3" t="s">
        <v>113</v>
      </c>
      <c r="E84" s="3" t="s">
        <v>34</v>
      </c>
      <c r="F84" s="3" t="s">
        <v>107</v>
      </c>
      <c r="G84" s="3"/>
      <c r="H84" s="3" t="s">
        <v>110</v>
      </c>
      <c r="I84" s="3">
        <v>2</v>
      </c>
      <c r="J84" s="10">
        <v>500</v>
      </c>
      <c r="K84" s="13"/>
      <c r="L84" s="3">
        <f t="shared" si="5"/>
        <v>1000</v>
      </c>
      <c r="M84" s="3"/>
      <c r="N84" s="3">
        <f t="shared" si="6"/>
        <v>1000</v>
      </c>
      <c r="O84" s="14">
        <f t="shared" si="7"/>
        <v>500</v>
      </c>
    </row>
    <row r="85" spans="1:15" x14ac:dyDescent="0.25">
      <c r="A85" s="3">
        <v>82</v>
      </c>
      <c r="B85" s="3" t="s">
        <v>146</v>
      </c>
      <c r="C85" s="3" t="s">
        <v>80</v>
      </c>
      <c r="D85" s="3"/>
      <c r="E85" s="3" t="s">
        <v>96</v>
      </c>
      <c r="F85" s="7"/>
      <c r="G85" s="3"/>
      <c r="H85" s="3" t="s">
        <v>110</v>
      </c>
      <c r="I85" s="3">
        <v>4</v>
      </c>
      <c r="J85" s="10">
        <v>1600</v>
      </c>
      <c r="K85" s="13"/>
      <c r="L85" s="3">
        <f t="shared" si="5"/>
        <v>6400</v>
      </c>
      <c r="M85" s="3"/>
      <c r="N85" s="3">
        <f t="shared" si="6"/>
        <v>6400</v>
      </c>
      <c r="O85" s="14">
        <f t="shared" si="7"/>
        <v>1600</v>
      </c>
    </row>
    <row r="86" spans="1:15" x14ac:dyDescent="0.25">
      <c r="A86" s="3">
        <v>83</v>
      </c>
      <c r="B86" s="3"/>
      <c r="C86" s="3" t="s">
        <v>81</v>
      </c>
      <c r="D86" s="3"/>
      <c r="E86" s="3"/>
      <c r="F86" s="3"/>
      <c r="G86" s="3"/>
      <c r="H86" s="3" t="s">
        <v>111</v>
      </c>
      <c r="I86" s="3">
        <v>2</v>
      </c>
      <c r="J86" s="10">
        <v>7500</v>
      </c>
      <c r="K86" s="13"/>
      <c r="L86" s="3">
        <f t="shared" si="5"/>
        <v>15000</v>
      </c>
      <c r="M86" s="3"/>
      <c r="N86" s="3">
        <f t="shared" si="6"/>
        <v>15000</v>
      </c>
      <c r="O86" s="14">
        <f t="shared" si="7"/>
        <v>7500</v>
      </c>
    </row>
    <row r="87" spans="1:15" x14ac:dyDescent="0.25">
      <c r="A87" s="3">
        <v>84</v>
      </c>
      <c r="B87" s="3"/>
      <c r="C87" s="3" t="s">
        <v>147</v>
      </c>
      <c r="D87" s="3"/>
      <c r="E87" s="3" t="s">
        <v>109</v>
      </c>
      <c r="F87" s="3"/>
      <c r="G87" s="3"/>
      <c r="H87" s="3" t="s">
        <v>110</v>
      </c>
      <c r="I87" s="3"/>
      <c r="J87" s="10">
        <v>2000</v>
      </c>
      <c r="K87" s="13"/>
      <c r="L87" s="3">
        <f t="shared" si="5"/>
        <v>0</v>
      </c>
      <c r="M87" s="3"/>
      <c r="N87" s="3">
        <f t="shared" si="6"/>
        <v>0</v>
      </c>
      <c r="O87" s="14" t="e">
        <f t="shared" si="7"/>
        <v>#DIV/0!</v>
      </c>
    </row>
    <row r="88" spans="1:15" x14ac:dyDescent="0.25">
      <c r="A88" s="3">
        <v>85</v>
      </c>
      <c r="B88" s="3" t="s">
        <v>148</v>
      </c>
      <c r="C88" s="3" t="s">
        <v>82</v>
      </c>
      <c r="D88" s="3"/>
      <c r="E88" s="3" t="s">
        <v>96</v>
      </c>
      <c r="F88" s="3"/>
      <c r="G88" s="3"/>
      <c r="H88" s="3" t="s">
        <v>110</v>
      </c>
      <c r="I88" s="3">
        <v>2</v>
      </c>
      <c r="J88" s="10">
        <v>1200</v>
      </c>
      <c r="K88" s="18">
        <v>12355</v>
      </c>
      <c r="L88" s="3">
        <f t="shared" si="5"/>
        <v>27110</v>
      </c>
      <c r="M88" s="3"/>
      <c r="N88" s="3">
        <f t="shared" si="6"/>
        <v>27110</v>
      </c>
      <c r="O88" s="14">
        <f>+N88/I88</f>
        <v>13555</v>
      </c>
    </row>
    <row r="89" spans="1:15" x14ac:dyDescent="0.25">
      <c r="A89" s="3">
        <v>86</v>
      </c>
      <c r="B89" s="3" t="s">
        <v>148</v>
      </c>
      <c r="C89" s="3" t="s">
        <v>83</v>
      </c>
      <c r="D89" s="3"/>
      <c r="E89" s="3"/>
      <c r="F89" s="3"/>
      <c r="G89" s="3"/>
      <c r="H89" s="3" t="s">
        <v>110</v>
      </c>
      <c r="I89" s="3">
        <v>2</v>
      </c>
      <c r="J89" s="10">
        <v>2100</v>
      </c>
      <c r="K89" s="13"/>
      <c r="L89" s="3">
        <f t="shared" si="5"/>
        <v>4200</v>
      </c>
      <c r="M89" s="3"/>
      <c r="N89" s="3">
        <f t="shared" si="6"/>
        <v>4200</v>
      </c>
      <c r="O89" s="14">
        <f t="shared" si="7"/>
        <v>2100</v>
      </c>
    </row>
    <row r="90" spans="1:15" x14ac:dyDescent="0.25">
      <c r="A90" s="3">
        <v>87</v>
      </c>
      <c r="B90" s="3" t="s">
        <v>149</v>
      </c>
      <c r="C90" s="3" t="s">
        <v>121</v>
      </c>
      <c r="D90" s="3"/>
      <c r="E90" s="3" t="s">
        <v>96</v>
      </c>
      <c r="F90" s="3" t="s">
        <v>120</v>
      </c>
      <c r="G90" s="3">
        <v>260</v>
      </c>
      <c r="H90" s="3" t="s">
        <v>110</v>
      </c>
      <c r="I90" s="3">
        <v>2</v>
      </c>
      <c r="J90" s="10">
        <v>0</v>
      </c>
      <c r="K90" s="18">
        <v>2995</v>
      </c>
      <c r="L90" s="3">
        <f t="shared" ref="L90:L91" si="8">(K90+J90)*I90</f>
        <v>5990</v>
      </c>
      <c r="M90" s="3"/>
      <c r="N90" s="3">
        <f t="shared" ref="N90:N91" si="9">+L90-M90</f>
        <v>5990</v>
      </c>
      <c r="O90" s="14">
        <f t="shared" ref="O90:O91" si="10">+N90/I90</f>
        <v>2995</v>
      </c>
    </row>
    <row r="91" spans="1:15" x14ac:dyDescent="0.25">
      <c r="A91" s="23">
        <v>88</v>
      </c>
      <c r="B91" s="23" t="s">
        <v>149</v>
      </c>
      <c r="C91" s="23" t="s">
        <v>122</v>
      </c>
      <c r="D91" s="23"/>
      <c r="E91" s="23" t="s">
        <v>96</v>
      </c>
      <c r="F91" s="23" t="s">
        <v>120</v>
      </c>
      <c r="G91" s="23">
        <v>260</v>
      </c>
      <c r="H91" s="23" t="s">
        <v>110</v>
      </c>
      <c r="I91" s="23">
        <v>2</v>
      </c>
      <c r="J91" s="24">
        <v>0</v>
      </c>
      <c r="K91" s="27">
        <v>2930</v>
      </c>
      <c r="L91" s="23">
        <f t="shared" si="8"/>
        <v>5860</v>
      </c>
      <c r="M91" s="23"/>
      <c r="N91" s="23">
        <f t="shared" si="9"/>
        <v>5860</v>
      </c>
      <c r="O91" s="26">
        <f t="shared" si="10"/>
        <v>2930</v>
      </c>
    </row>
    <row r="92" spans="1:15" x14ac:dyDescent="0.25">
      <c r="A92" s="3">
        <v>89</v>
      </c>
      <c r="B92" s="3" t="s">
        <v>150</v>
      </c>
      <c r="C92" s="3" t="s">
        <v>124</v>
      </c>
      <c r="D92" s="3"/>
      <c r="E92" s="3" t="s">
        <v>96</v>
      </c>
      <c r="F92" s="3" t="s">
        <v>125</v>
      </c>
      <c r="G92" s="3">
        <v>280</v>
      </c>
      <c r="H92" s="3" t="s">
        <v>110</v>
      </c>
      <c r="I92" s="3">
        <v>3</v>
      </c>
      <c r="J92" s="10">
        <v>2000</v>
      </c>
      <c r="K92" s="22">
        <f>6400+3440+3440</f>
        <v>13280</v>
      </c>
      <c r="L92" s="3">
        <f t="shared" ref="L92" si="11">(K92+J92)*I92</f>
        <v>45840</v>
      </c>
      <c r="M92" s="3"/>
      <c r="N92" s="3">
        <f t="shared" ref="N92" si="12">+L92-M92</f>
        <v>45840</v>
      </c>
      <c r="O92" s="16">
        <f t="shared" ref="O92" si="13">+N92/I92</f>
        <v>15280</v>
      </c>
    </row>
    <row r="93" spans="1:15" x14ac:dyDescent="0.25">
      <c r="A93" s="28">
        <v>90</v>
      </c>
      <c r="B93" s="28" t="s">
        <v>42</v>
      </c>
      <c r="C93" s="28" t="s">
        <v>126</v>
      </c>
      <c r="D93" s="28"/>
      <c r="E93" s="28" t="s">
        <v>96</v>
      </c>
      <c r="F93" s="28" t="s">
        <v>129</v>
      </c>
      <c r="G93" s="28">
        <v>280</v>
      </c>
      <c r="H93" s="28" t="s">
        <v>110</v>
      </c>
      <c r="I93" s="28">
        <v>3</v>
      </c>
      <c r="J93" s="29">
        <v>0</v>
      </c>
      <c r="K93" s="32">
        <v>1680</v>
      </c>
      <c r="L93" s="28">
        <f t="shared" ref="L93:L95" si="14">(K93+J93)*I93</f>
        <v>5040</v>
      </c>
      <c r="M93" s="28"/>
      <c r="N93" s="28">
        <f t="shared" ref="N93:N95" si="15">+L93-M93</f>
        <v>5040</v>
      </c>
      <c r="O93" s="33">
        <f t="shared" ref="O93:O95" si="16">+N93/I93</f>
        <v>1680</v>
      </c>
    </row>
    <row r="94" spans="1:15" x14ac:dyDescent="0.25">
      <c r="A94" s="3">
        <v>91</v>
      </c>
      <c r="B94" s="3" t="s">
        <v>42</v>
      </c>
      <c r="C94" s="3" t="s">
        <v>127</v>
      </c>
      <c r="D94" s="3"/>
      <c r="E94" s="3" t="s">
        <v>96</v>
      </c>
      <c r="F94" s="3" t="s">
        <v>129</v>
      </c>
      <c r="G94" s="3">
        <v>280</v>
      </c>
      <c r="H94" s="3" t="s">
        <v>110</v>
      </c>
      <c r="I94" s="3">
        <v>3</v>
      </c>
      <c r="J94" s="10">
        <v>0</v>
      </c>
      <c r="K94" s="18">
        <v>9930</v>
      </c>
      <c r="L94" s="3">
        <f t="shared" si="14"/>
        <v>29790</v>
      </c>
      <c r="M94" s="3">
        <v>8096</v>
      </c>
      <c r="N94" s="3">
        <f t="shared" si="15"/>
        <v>21694</v>
      </c>
      <c r="O94" s="16">
        <f t="shared" si="16"/>
        <v>7231.333333333333</v>
      </c>
    </row>
    <row r="95" spans="1:15" x14ac:dyDescent="0.25">
      <c r="A95" s="3">
        <v>92</v>
      </c>
      <c r="B95" s="3" t="s">
        <v>42</v>
      </c>
      <c r="C95" s="3" t="s">
        <v>128</v>
      </c>
      <c r="D95" s="3"/>
      <c r="E95" s="3" t="s">
        <v>96</v>
      </c>
      <c r="F95" s="3" t="s">
        <v>129</v>
      </c>
      <c r="G95" s="3">
        <v>280</v>
      </c>
      <c r="H95" s="3" t="s">
        <v>110</v>
      </c>
      <c r="I95" s="3">
        <v>3</v>
      </c>
      <c r="J95" s="10">
        <v>0</v>
      </c>
      <c r="K95" s="18">
        <v>9960</v>
      </c>
      <c r="L95" s="3">
        <f t="shared" si="14"/>
        <v>29880</v>
      </c>
      <c r="M95" s="3">
        <f>1428+2003</f>
        <v>3431</v>
      </c>
      <c r="N95" s="3">
        <f t="shared" si="15"/>
        <v>26449</v>
      </c>
      <c r="O95" s="16">
        <f t="shared" si="16"/>
        <v>8816.3333333333339</v>
      </c>
    </row>
    <row r="96" spans="1:15" x14ac:dyDescent="0.25">
      <c r="A96" s="3">
        <v>93</v>
      </c>
      <c r="B96" s="3" t="s">
        <v>142</v>
      </c>
      <c r="C96" s="18" t="s">
        <v>131</v>
      </c>
      <c r="D96" s="3"/>
      <c r="E96" s="18" t="s">
        <v>90</v>
      </c>
      <c r="F96" s="18" t="s">
        <v>132</v>
      </c>
      <c r="G96" s="18">
        <v>250</v>
      </c>
      <c r="H96" s="3" t="s">
        <v>111</v>
      </c>
      <c r="I96" s="3">
        <v>8</v>
      </c>
      <c r="J96" s="10"/>
      <c r="K96" s="18">
        <v>5145</v>
      </c>
      <c r="L96" s="3">
        <f>(K96+J96)*I96</f>
        <v>41160</v>
      </c>
      <c r="M96" s="3"/>
      <c r="N96" s="3">
        <f t="shared" ref="N96" si="17">+L96-M96</f>
        <v>41160</v>
      </c>
      <c r="O96" s="16">
        <f t="shared" ref="O96" si="18">+N96/I96</f>
        <v>5145</v>
      </c>
    </row>
    <row r="97" spans="1:16" x14ac:dyDescent="0.25">
      <c r="A97" s="3">
        <v>94</v>
      </c>
      <c r="B97" s="3" t="s">
        <v>150</v>
      </c>
      <c r="C97" s="18" t="s">
        <v>123</v>
      </c>
      <c r="D97" s="3"/>
      <c r="E97" s="18" t="s">
        <v>96</v>
      </c>
      <c r="F97" s="18" t="s">
        <v>125</v>
      </c>
      <c r="G97" s="18">
        <v>280</v>
      </c>
      <c r="H97" s="3" t="s">
        <v>110</v>
      </c>
      <c r="I97" s="3">
        <v>4</v>
      </c>
      <c r="J97" s="10">
        <v>200</v>
      </c>
      <c r="K97" s="17">
        <v>11636</v>
      </c>
      <c r="L97" s="3">
        <f>(K97+J97)*I97</f>
        <v>47344</v>
      </c>
      <c r="M97" s="17">
        <f>808+400</f>
        <v>1208</v>
      </c>
      <c r="N97" s="3">
        <f t="shared" ref="N97:N101" si="19">+L97-M97</f>
        <v>46136</v>
      </c>
      <c r="O97" s="3">
        <f t="shared" ref="O97:O101" si="20">+N97/I97</f>
        <v>11534</v>
      </c>
    </row>
    <row r="98" spans="1:16" x14ac:dyDescent="0.25">
      <c r="A98" s="3">
        <v>95</v>
      </c>
      <c r="B98" s="3" t="s">
        <v>142</v>
      </c>
      <c r="C98" s="18" t="s">
        <v>136</v>
      </c>
      <c r="D98" s="3"/>
      <c r="E98" s="18" t="s">
        <v>90</v>
      </c>
      <c r="F98" s="18" t="s">
        <v>132</v>
      </c>
      <c r="G98" s="18">
        <v>250</v>
      </c>
      <c r="H98" s="3" t="s">
        <v>111</v>
      </c>
      <c r="I98" s="3">
        <v>8</v>
      </c>
      <c r="J98" s="10"/>
      <c r="K98" s="18">
        <v>6335</v>
      </c>
      <c r="L98" s="3">
        <f t="shared" ref="L98:L100" si="21">(K98+J98)*I98</f>
        <v>50680</v>
      </c>
      <c r="M98" s="3"/>
      <c r="N98" s="3">
        <f t="shared" si="19"/>
        <v>50680</v>
      </c>
      <c r="O98" s="3">
        <f t="shared" si="20"/>
        <v>6335</v>
      </c>
    </row>
    <row r="99" spans="1:16" x14ac:dyDescent="0.25">
      <c r="A99" s="3">
        <v>96</v>
      </c>
      <c r="B99" s="3" t="s">
        <v>42</v>
      </c>
      <c r="C99" s="18" t="s">
        <v>137</v>
      </c>
      <c r="D99" s="18"/>
      <c r="E99" s="18" t="s">
        <v>90</v>
      </c>
      <c r="F99" s="18" t="s">
        <v>138</v>
      </c>
      <c r="G99" s="18">
        <v>263</v>
      </c>
      <c r="H99" s="18" t="s">
        <v>139</v>
      </c>
      <c r="I99" s="18">
        <v>6</v>
      </c>
      <c r="J99" s="18"/>
      <c r="K99" s="18">
        <v>12860</v>
      </c>
      <c r="L99" s="3">
        <f t="shared" si="21"/>
        <v>77160</v>
      </c>
      <c r="M99" s="19"/>
      <c r="N99" s="3">
        <f t="shared" si="19"/>
        <v>77160</v>
      </c>
      <c r="O99" s="14">
        <f t="shared" si="20"/>
        <v>12860</v>
      </c>
      <c r="P99" s="19"/>
    </row>
    <row r="100" spans="1:16" x14ac:dyDescent="0.25">
      <c r="A100" s="3">
        <v>97</v>
      </c>
      <c r="B100" s="3" t="s">
        <v>42</v>
      </c>
      <c r="C100" s="18" t="s">
        <v>140</v>
      </c>
      <c r="D100" s="18"/>
      <c r="E100" s="18" t="s">
        <v>96</v>
      </c>
      <c r="F100" s="18" t="s">
        <v>138</v>
      </c>
      <c r="G100" s="18">
        <v>260</v>
      </c>
      <c r="H100" s="18" t="s">
        <v>139</v>
      </c>
      <c r="I100" s="18">
        <v>6</v>
      </c>
      <c r="J100" s="18"/>
      <c r="K100" s="18">
        <v>6600</v>
      </c>
      <c r="L100" s="3">
        <f t="shared" si="21"/>
        <v>39600</v>
      </c>
      <c r="M100" s="19"/>
      <c r="N100" s="3">
        <f t="shared" si="19"/>
        <v>39600</v>
      </c>
      <c r="O100" s="14">
        <f t="shared" si="20"/>
        <v>6600</v>
      </c>
      <c r="P100" s="19"/>
    </row>
    <row r="101" spans="1:16" x14ac:dyDescent="0.25">
      <c r="A101" s="3">
        <v>98</v>
      </c>
      <c r="B101" s="1" t="s">
        <v>151</v>
      </c>
      <c r="C101" s="18" t="s">
        <v>133</v>
      </c>
      <c r="D101" s="18"/>
      <c r="E101" s="18" t="s">
        <v>96</v>
      </c>
      <c r="F101" s="18" t="s">
        <v>134</v>
      </c>
      <c r="G101" s="18">
        <v>260</v>
      </c>
      <c r="H101" s="18" t="s">
        <v>141</v>
      </c>
      <c r="I101" s="18">
        <v>8</v>
      </c>
      <c r="J101" s="18"/>
      <c r="K101" s="20">
        <v>9920</v>
      </c>
      <c r="L101" s="3">
        <f t="shared" ref="L101:L104" si="22">(K101+J101)*I101</f>
        <v>79360</v>
      </c>
      <c r="M101" s="21">
        <f>3035+3004+1008+500+200+200+500</f>
        <v>8447</v>
      </c>
      <c r="N101" s="3">
        <f t="shared" si="19"/>
        <v>70913</v>
      </c>
      <c r="O101" s="14">
        <f t="shared" si="20"/>
        <v>8864.125</v>
      </c>
    </row>
    <row r="102" spans="1:16" x14ac:dyDescent="0.25">
      <c r="A102" s="1">
        <v>99</v>
      </c>
      <c r="B102" s="1" t="s">
        <v>151</v>
      </c>
      <c r="C102" s="27" t="s">
        <v>158</v>
      </c>
      <c r="E102" s="27" t="s">
        <v>96</v>
      </c>
      <c r="F102" s="27" t="s">
        <v>134</v>
      </c>
      <c r="G102" s="27">
        <v>260</v>
      </c>
      <c r="H102" s="1" t="s">
        <v>110</v>
      </c>
      <c r="I102" s="1">
        <v>8</v>
      </c>
      <c r="K102" s="11">
        <v>1975</v>
      </c>
      <c r="L102" s="1">
        <f t="shared" si="22"/>
        <v>15800</v>
      </c>
      <c r="N102" s="23">
        <f t="shared" ref="N102:N104" si="23">+L102-M102</f>
        <v>15800</v>
      </c>
      <c r="O102" s="26">
        <f t="shared" ref="O102:O104" si="24">+N102/I102</f>
        <v>1975</v>
      </c>
    </row>
    <row r="103" spans="1:16" x14ac:dyDescent="0.25">
      <c r="A103" s="3">
        <v>100</v>
      </c>
      <c r="B103" s="3" t="s">
        <v>164</v>
      </c>
      <c r="C103" s="18" t="s">
        <v>162</v>
      </c>
      <c r="D103" s="3"/>
      <c r="E103" s="3" t="s">
        <v>96</v>
      </c>
      <c r="F103" s="3" t="s">
        <v>125</v>
      </c>
      <c r="G103" s="3">
        <v>280</v>
      </c>
      <c r="H103" s="3" t="s">
        <v>110</v>
      </c>
      <c r="I103" s="3">
        <v>3</v>
      </c>
      <c r="J103" s="10"/>
      <c r="K103" s="13">
        <v>1574</v>
      </c>
      <c r="L103" s="3">
        <f t="shared" si="22"/>
        <v>4722</v>
      </c>
      <c r="M103" s="3"/>
      <c r="N103" s="3">
        <f t="shared" si="23"/>
        <v>4722</v>
      </c>
      <c r="O103" s="16">
        <f t="shared" si="24"/>
        <v>1574</v>
      </c>
    </row>
    <row r="104" spans="1:16" x14ac:dyDescent="0.25">
      <c r="A104" s="3">
        <v>101</v>
      </c>
      <c r="B104" s="3" t="s">
        <v>164</v>
      </c>
      <c r="C104" s="18" t="s">
        <v>163</v>
      </c>
      <c r="D104" s="3"/>
      <c r="E104" s="3" t="s">
        <v>96</v>
      </c>
      <c r="F104" s="3" t="s">
        <v>125</v>
      </c>
      <c r="G104" s="3">
        <v>280</v>
      </c>
      <c r="H104" s="3" t="s">
        <v>110</v>
      </c>
      <c r="I104" s="3">
        <v>3</v>
      </c>
      <c r="J104" s="10"/>
      <c r="K104" s="13">
        <v>1572</v>
      </c>
      <c r="L104" s="3">
        <f t="shared" si="22"/>
        <v>4716</v>
      </c>
      <c r="M104" s="3"/>
      <c r="N104" s="3">
        <f t="shared" si="23"/>
        <v>4716</v>
      </c>
      <c r="O104" s="16">
        <f t="shared" si="24"/>
        <v>1572</v>
      </c>
    </row>
    <row r="107" spans="1:16" x14ac:dyDescent="0.25">
      <c r="L107" s="3"/>
    </row>
  </sheetData>
  <autoFilter ref="A2:R104" xr:uid="{00000000-0009-0000-0000-000000000000}"/>
  <mergeCells count="3">
    <mergeCell ref="E1:G1"/>
    <mergeCell ref="N1:O1"/>
    <mergeCell ref="K11:K12"/>
  </mergeCells>
  <pageMargins left="0.19685039370078741" right="0.19685039370078741" top="0.74803149606299213" bottom="0.39370078740157483" header="0.31496062992125984" footer="0.31496062992125984"/>
  <pageSetup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6"/>
  <sheetViews>
    <sheetView tabSelected="1" zoomScaleNormal="100" workbookViewId="0">
      <pane ySplit="2" topLeftCell="A17" activePane="bottomLeft" state="frozen"/>
      <selection pane="bottomLeft" activeCell="E17" sqref="E17"/>
    </sheetView>
  </sheetViews>
  <sheetFormatPr defaultRowHeight="15" x14ac:dyDescent="0.25"/>
  <cols>
    <col min="2" max="2" width="17.5703125" bestFit="1" customWidth="1"/>
    <col min="3" max="3" width="30.5703125" bestFit="1" customWidth="1"/>
    <col min="4" max="4" width="11.42578125" customWidth="1"/>
    <col min="12" max="12" width="12.5703125" customWidth="1"/>
  </cols>
  <sheetData>
    <row r="1" spans="1:15" s="1" customFormat="1" x14ac:dyDescent="0.25">
      <c r="E1" s="38" t="s">
        <v>112</v>
      </c>
      <c r="F1" s="38"/>
      <c r="G1" s="38"/>
      <c r="J1" s="8" t="s">
        <v>119</v>
      </c>
      <c r="K1" s="4">
        <v>249156</v>
      </c>
      <c r="L1" s="4">
        <v>249156</v>
      </c>
      <c r="M1" s="4">
        <v>51876</v>
      </c>
      <c r="N1" s="39" t="s">
        <v>87</v>
      </c>
      <c r="O1" s="40"/>
    </row>
    <row r="2" spans="1:15" s="5" customFormat="1" x14ac:dyDescent="0.25">
      <c r="A2" s="2" t="s">
        <v>0</v>
      </c>
      <c r="B2" s="2"/>
      <c r="C2" s="2" t="s">
        <v>1</v>
      </c>
      <c r="D2" s="2" t="s">
        <v>7</v>
      </c>
      <c r="E2" s="2" t="s">
        <v>92</v>
      </c>
      <c r="F2" s="2" t="s">
        <v>85</v>
      </c>
      <c r="G2" s="2" t="s">
        <v>84</v>
      </c>
      <c r="H2" s="2" t="s">
        <v>3</v>
      </c>
      <c r="I2" s="2" t="s">
        <v>2</v>
      </c>
      <c r="J2" s="9" t="s">
        <v>4</v>
      </c>
      <c r="K2" s="12" t="s">
        <v>130</v>
      </c>
      <c r="L2" s="2" t="s">
        <v>5</v>
      </c>
      <c r="M2" s="2" t="s">
        <v>86</v>
      </c>
      <c r="N2" s="6" t="s">
        <v>88</v>
      </c>
      <c r="O2" s="6" t="s">
        <v>89</v>
      </c>
    </row>
    <row r="3" spans="1:15" s="1" customFormat="1" x14ac:dyDescent="0.25">
      <c r="A3" s="3">
        <v>1</v>
      </c>
      <c r="B3" s="3" t="s">
        <v>6</v>
      </c>
      <c r="C3" s="3" t="s">
        <v>8</v>
      </c>
      <c r="D3" s="3" t="s">
        <v>6</v>
      </c>
      <c r="E3" s="3" t="s">
        <v>90</v>
      </c>
      <c r="F3" s="3" t="s">
        <v>91</v>
      </c>
      <c r="G3" s="3">
        <v>263</v>
      </c>
      <c r="H3" s="3" t="s">
        <v>111</v>
      </c>
      <c r="I3" s="3">
        <v>6</v>
      </c>
      <c r="J3" s="10">
        <v>3200</v>
      </c>
      <c r="K3" s="18">
        <v>4320</v>
      </c>
      <c r="L3" s="3">
        <f t="shared" ref="L3:L68" si="0">(K3+J3)*I3</f>
        <v>45120</v>
      </c>
      <c r="M3" s="37">
        <f>3120+3000+10104+2040</f>
        <v>18264</v>
      </c>
      <c r="N3" s="3">
        <f>+L3-M3</f>
        <v>26856</v>
      </c>
      <c r="O3" s="14">
        <f>+N3/I3</f>
        <v>4476</v>
      </c>
    </row>
    <row r="4" spans="1:15" s="1" customFormat="1" x14ac:dyDescent="0.25">
      <c r="A4" s="3">
        <v>2</v>
      </c>
      <c r="B4" s="3" t="s">
        <v>6</v>
      </c>
      <c r="C4" s="3" t="s">
        <v>12</v>
      </c>
      <c r="D4" s="3" t="s">
        <v>6</v>
      </c>
      <c r="E4" s="3" t="s">
        <v>90</v>
      </c>
      <c r="F4" s="3" t="s">
        <v>91</v>
      </c>
      <c r="G4" s="3">
        <v>263</v>
      </c>
      <c r="H4" s="3" t="s">
        <v>111</v>
      </c>
      <c r="I4" s="3">
        <v>6</v>
      </c>
      <c r="J4" s="10">
        <v>1200</v>
      </c>
      <c r="K4" s="18">
        <v>1435</v>
      </c>
      <c r="L4" s="3">
        <f t="shared" si="0"/>
        <v>15810</v>
      </c>
      <c r="M4" s="21">
        <v>1494</v>
      </c>
      <c r="N4" s="3">
        <f t="shared" ref="N4:N68" si="1">+L4-M4</f>
        <v>14316</v>
      </c>
      <c r="O4" s="14">
        <f t="shared" ref="O4:O68" si="2">+N4/I4</f>
        <v>2386</v>
      </c>
    </row>
    <row r="5" spans="1:15" s="1" customFormat="1" x14ac:dyDescent="0.25">
      <c r="A5" s="3">
        <v>3</v>
      </c>
      <c r="B5" s="3" t="s">
        <v>6</v>
      </c>
      <c r="C5" s="3" t="s">
        <v>13</v>
      </c>
      <c r="D5" s="3" t="s">
        <v>6</v>
      </c>
      <c r="E5" s="3" t="s">
        <v>90</v>
      </c>
      <c r="F5" s="3" t="s">
        <v>91</v>
      </c>
      <c r="G5" s="3">
        <v>263</v>
      </c>
      <c r="H5" s="3" t="s">
        <v>111</v>
      </c>
      <c r="I5" s="3">
        <v>6</v>
      </c>
      <c r="J5" s="10">
        <v>2009</v>
      </c>
      <c r="K5" s="18">
        <v>11375</v>
      </c>
      <c r="L5" s="3">
        <f t="shared" si="0"/>
        <v>80304</v>
      </c>
      <c r="M5" s="21">
        <f>35752+39922</f>
        <v>75674</v>
      </c>
      <c r="N5" s="3">
        <f t="shared" si="1"/>
        <v>4630</v>
      </c>
      <c r="O5" s="14">
        <f t="shared" si="2"/>
        <v>771.66666666666663</v>
      </c>
    </row>
    <row r="6" spans="1:15" s="1" customFormat="1" x14ac:dyDescent="0.25">
      <c r="A6" s="3">
        <v>4</v>
      </c>
      <c r="B6" s="3" t="s">
        <v>6</v>
      </c>
      <c r="C6" s="3" t="s">
        <v>93</v>
      </c>
      <c r="D6" s="3" t="s">
        <v>6</v>
      </c>
      <c r="E6" s="3" t="s">
        <v>90</v>
      </c>
      <c r="F6" s="3" t="s">
        <v>91</v>
      </c>
      <c r="G6" s="3">
        <v>263</v>
      </c>
      <c r="H6" s="3" t="s">
        <v>111</v>
      </c>
      <c r="I6" s="3">
        <v>6</v>
      </c>
      <c r="J6" s="10"/>
      <c r="K6" s="18">
        <v>5025</v>
      </c>
      <c r="L6" s="3">
        <f t="shared" si="0"/>
        <v>30150</v>
      </c>
      <c r="M6" s="21">
        <v>30126</v>
      </c>
      <c r="N6" s="3">
        <f t="shared" si="1"/>
        <v>24</v>
      </c>
      <c r="O6" s="14">
        <f t="shared" si="2"/>
        <v>4</v>
      </c>
    </row>
    <row r="7" spans="1:15" s="1" customFormat="1" x14ac:dyDescent="0.25">
      <c r="A7" s="3">
        <v>5</v>
      </c>
      <c r="B7" s="3" t="s">
        <v>6</v>
      </c>
      <c r="C7" s="3" t="s">
        <v>94</v>
      </c>
      <c r="D7" s="3" t="s">
        <v>6</v>
      </c>
      <c r="E7" s="3" t="s">
        <v>90</v>
      </c>
      <c r="F7" s="3" t="s">
        <v>91</v>
      </c>
      <c r="G7" s="3">
        <v>263</v>
      </c>
      <c r="H7" s="3" t="s">
        <v>111</v>
      </c>
      <c r="I7" s="3">
        <v>6</v>
      </c>
      <c r="J7" s="10"/>
      <c r="K7" s="18">
        <v>1657</v>
      </c>
      <c r="L7" s="3">
        <f t="shared" si="0"/>
        <v>9942</v>
      </c>
      <c r="M7" s="21">
        <v>9875</v>
      </c>
      <c r="N7" s="3">
        <f t="shared" si="1"/>
        <v>67</v>
      </c>
      <c r="O7" s="14">
        <f t="shared" si="2"/>
        <v>11.166666666666666</v>
      </c>
    </row>
    <row r="8" spans="1:15" s="1" customFormat="1" x14ac:dyDescent="0.25">
      <c r="A8" s="3">
        <v>6</v>
      </c>
      <c r="B8" s="3" t="s">
        <v>6</v>
      </c>
      <c r="C8" s="3" t="s">
        <v>95</v>
      </c>
      <c r="D8" s="3" t="s">
        <v>6</v>
      </c>
      <c r="E8" s="3" t="s">
        <v>90</v>
      </c>
      <c r="F8" s="3" t="s">
        <v>91</v>
      </c>
      <c r="G8" s="3">
        <v>263</v>
      </c>
      <c r="H8" s="3" t="s">
        <v>111</v>
      </c>
      <c r="I8" s="3">
        <v>6</v>
      </c>
      <c r="J8" s="10"/>
      <c r="K8" s="18">
        <v>865</v>
      </c>
      <c r="L8" s="3">
        <f t="shared" si="0"/>
        <v>5190</v>
      </c>
      <c r="M8" s="21">
        <v>5190</v>
      </c>
      <c r="N8" s="3">
        <f t="shared" si="1"/>
        <v>0</v>
      </c>
      <c r="O8" s="14">
        <f t="shared" si="2"/>
        <v>0</v>
      </c>
    </row>
    <row r="9" spans="1:15" s="1" customFormat="1" x14ac:dyDescent="0.25">
      <c r="A9" s="3">
        <v>7</v>
      </c>
      <c r="B9" s="3" t="s">
        <v>6</v>
      </c>
      <c r="C9" s="3" t="s">
        <v>14</v>
      </c>
      <c r="D9" s="3" t="s">
        <v>6</v>
      </c>
      <c r="E9" s="3" t="s">
        <v>90</v>
      </c>
      <c r="F9" s="3" t="s">
        <v>91</v>
      </c>
      <c r="G9" s="3">
        <v>263</v>
      </c>
      <c r="H9" s="3" t="s">
        <v>111</v>
      </c>
      <c r="I9" s="3">
        <v>6</v>
      </c>
      <c r="J9" s="10">
        <v>3630</v>
      </c>
      <c r="K9" s="13"/>
      <c r="L9" s="3">
        <f t="shared" si="0"/>
        <v>21780</v>
      </c>
      <c r="M9" s="3"/>
      <c r="N9" s="3">
        <f t="shared" si="1"/>
        <v>21780</v>
      </c>
      <c r="O9" s="14">
        <f t="shared" si="2"/>
        <v>3630</v>
      </c>
    </row>
    <row r="10" spans="1:15" s="1" customFormat="1" x14ac:dyDescent="0.25">
      <c r="A10" s="3">
        <v>8</v>
      </c>
      <c r="B10" s="3" t="s">
        <v>6</v>
      </c>
      <c r="C10" s="3" t="s">
        <v>9</v>
      </c>
      <c r="D10" s="3" t="s">
        <v>6</v>
      </c>
      <c r="E10" s="3" t="s">
        <v>90</v>
      </c>
      <c r="F10" s="3" t="s">
        <v>91</v>
      </c>
      <c r="G10" s="3">
        <v>263</v>
      </c>
      <c r="H10" s="3" t="s">
        <v>111</v>
      </c>
      <c r="I10" s="3">
        <v>6</v>
      </c>
      <c r="J10" s="10">
        <v>300</v>
      </c>
      <c r="K10" s="18">
        <v>4985</v>
      </c>
      <c r="L10" s="3">
        <f t="shared" si="0"/>
        <v>31710</v>
      </c>
      <c r="M10" s="3"/>
      <c r="N10" s="3">
        <f t="shared" si="1"/>
        <v>31710</v>
      </c>
      <c r="O10" s="14">
        <f t="shared" si="2"/>
        <v>5285</v>
      </c>
    </row>
    <row r="11" spans="1:15" s="1" customFormat="1" x14ac:dyDescent="0.25">
      <c r="A11" s="3">
        <v>9</v>
      </c>
      <c r="B11" s="3" t="s">
        <v>6</v>
      </c>
      <c r="C11" s="3" t="s">
        <v>60</v>
      </c>
      <c r="D11" s="3" t="s">
        <v>6</v>
      </c>
      <c r="E11" s="3" t="s">
        <v>96</v>
      </c>
      <c r="F11" s="3" t="s">
        <v>91</v>
      </c>
      <c r="G11" s="3">
        <v>250</v>
      </c>
      <c r="H11" s="3" t="s">
        <v>110</v>
      </c>
      <c r="I11" s="3">
        <v>3</v>
      </c>
      <c r="J11" s="10">
        <v>1150</v>
      </c>
      <c r="K11" s="13"/>
      <c r="L11" s="3">
        <f t="shared" si="0"/>
        <v>3450</v>
      </c>
      <c r="M11" s="3">
        <v>300</v>
      </c>
      <c r="N11" s="3">
        <f t="shared" si="1"/>
        <v>3150</v>
      </c>
      <c r="O11" s="14">
        <f t="shared" si="2"/>
        <v>1050</v>
      </c>
    </row>
    <row r="12" spans="1:15" s="1" customFormat="1" x14ac:dyDescent="0.25">
      <c r="A12" s="3">
        <v>10</v>
      </c>
      <c r="B12" s="3" t="s">
        <v>6</v>
      </c>
      <c r="C12" s="3" t="s">
        <v>47</v>
      </c>
      <c r="D12" s="3" t="s">
        <v>6</v>
      </c>
      <c r="E12" s="3" t="s">
        <v>96</v>
      </c>
      <c r="F12" s="3" t="s">
        <v>91</v>
      </c>
      <c r="G12" s="3">
        <v>250</v>
      </c>
      <c r="H12" s="3" t="s">
        <v>110</v>
      </c>
      <c r="I12" s="3">
        <v>3</v>
      </c>
      <c r="J12" s="10">
        <v>1100</v>
      </c>
      <c r="K12" s="13"/>
      <c r="L12" s="3">
        <f t="shared" si="0"/>
        <v>3300</v>
      </c>
      <c r="M12" s="3"/>
      <c r="N12" s="3">
        <f t="shared" si="1"/>
        <v>3300</v>
      </c>
      <c r="O12" s="14">
        <f t="shared" si="2"/>
        <v>1100</v>
      </c>
    </row>
    <row r="13" spans="1:15" s="1" customFormat="1" x14ac:dyDescent="0.25">
      <c r="A13" s="3">
        <v>11</v>
      </c>
      <c r="B13" s="3" t="s">
        <v>6</v>
      </c>
      <c r="C13" s="3" t="s">
        <v>61</v>
      </c>
      <c r="D13" s="3" t="s">
        <v>6</v>
      </c>
      <c r="E13" s="3" t="s">
        <v>96</v>
      </c>
      <c r="F13" s="3" t="s">
        <v>91</v>
      </c>
      <c r="G13" s="3">
        <v>250</v>
      </c>
      <c r="H13" s="3" t="s">
        <v>110</v>
      </c>
      <c r="I13" s="3">
        <v>3</v>
      </c>
      <c r="J13" s="10">
        <v>300</v>
      </c>
      <c r="K13" s="13"/>
      <c r="L13" s="3">
        <f t="shared" si="0"/>
        <v>900</v>
      </c>
      <c r="M13" s="3"/>
      <c r="N13" s="3">
        <f t="shared" si="1"/>
        <v>900</v>
      </c>
      <c r="O13" s="14">
        <f t="shared" si="2"/>
        <v>300</v>
      </c>
    </row>
    <row r="14" spans="1:15" s="1" customFormat="1" x14ac:dyDescent="0.25">
      <c r="A14" s="3">
        <v>12</v>
      </c>
      <c r="B14" s="3" t="s">
        <v>6</v>
      </c>
      <c r="C14" s="3" t="s">
        <v>62</v>
      </c>
      <c r="D14" s="3" t="s">
        <v>6</v>
      </c>
      <c r="E14" s="3" t="s">
        <v>96</v>
      </c>
      <c r="F14" s="3" t="s">
        <v>91</v>
      </c>
      <c r="G14" s="3">
        <v>250</v>
      </c>
      <c r="H14" s="3" t="s">
        <v>110</v>
      </c>
      <c r="I14" s="3">
        <v>3</v>
      </c>
      <c r="J14" s="10">
        <v>500</v>
      </c>
      <c r="K14" s="13"/>
      <c r="L14" s="3">
        <f t="shared" si="0"/>
        <v>1500</v>
      </c>
      <c r="M14" s="3"/>
      <c r="N14" s="3">
        <f t="shared" si="1"/>
        <v>1500</v>
      </c>
      <c r="O14" s="14">
        <f t="shared" si="2"/>
        <v>500</v>
      </c>
    </row>
    <row r="15" spans="1:15" s="1" customFormat="1" x14ac:dyDescent="0.25">
      <c r="A15" s="3">
        <v>13</v>
      </c>
      <c r="B15" s="3" t="s">
        <v>144</v>
      </c>
      <c r="C15" s="3" t="s">
        <v>24</v>
      </c>
      <c r="D15" s="3" t="s">
        <v>114</v>
      </c>
      <c r="E15" s="3" t="s">
        <v>90</v>
      </c>
      <c r="F15" s="3" t="s">
        <v>101</v>
      </c>
      <c r="G15" s="3"/>
      <c r="H15" s="3" t="s">
        <v>111</v>
      </c>
      <c r="I15" s="3">
        <v>8</v>
      </c>
      <c r="J15" s="10">
        <f>6800+4900</f>
        <v>11700</v>
      </c>
      <c r="K15" s="13"/>
      <c r="L15" s="3">
        <f t="shared" si="0"/>
        <v>93600</v>
      </c>
      <c r="M15" s="3"/>
      <c r="N15" s="3">
        <f t="shared" si="1"/>
        <v>93600</v>
      </c>
      <c r="O15" s="14">
        <f t="shared" si="2"/>
        <v>11700</v>
      </c>
    </row>
    <row r="16" spans="1:15" s="1" customFormat="1" x14ac:dyDescent="0.25">
      <c r="A16" s="3">
        <v>14</v>
      </c>
      <c r="B16" s="3" t="s">
        <v>148</v>
      </c>
      <c r="C16" s="3" t="s">
        <v>82</v>
      </c>
      <c r="D16" s="3"/>
      <c r="E16" s="3" t="s">
        <v>96</v>
      </c>
      <c r="F16" s="3"/>
      <c r="G16" s="3"/>
      <c r="H16" s="3" t="s">
        <v>110</v>
      </c>
      <c r="I16" s="3">
        <v>2</v>
      </c>
      <c r="J16" s="10">
        <v>1200</v>
      </c>
      <c r="K16" s="18">
        <f>6400+19350</f>
        <v>25750</v>
      </c>
      <c r="L16" s="3">
        <f t="shared" si="0"/>
        <v>53900</v>
      </c>
      <c r="M16" s="3"/>
      <c r="N16" s="3">
        <f t="shared" si="1"/>
        <v>53900</v>
      </c>
      <c r="O16" s="14">
        <f t="shared" si="2"/>
        <v>26950</v>
      </c>
    </row>
    <row r="17" spans="1:15" s="1" customFormat="1" x14ac:dyDescent="0.25">
      <c r="A17" s="3">
        <v>15</v>
      </c>
      <c r="B17" s="3"/>
      <c r="C17" s="18" t="s">
        <v>166</v>
      </c>
      <c r="D17" s="3"/>
      <c r="E17" s="3" t="s">
        <v>90</v>
      </c>
      <c r="F17" s="3"/>
      <c r="G17" s="3"/>
      <c r="H17" s="3"/>
      <c r="I17" s="3">
        <v>2</v>
      </c>
      <c r="J17" s="10"/>
      <c r="K17" s="18">
        <v>12335</v>
      </c>
      <c r="L17" s="3">
        <f t="shared" si="0"/>
        <v>24670</v>
      </c>
      <c r="M17" s="3"/>
      <c r="N17" s="3">
        <f t="shared" ref="N17" si="3">+L17-M17</f>
        <v>24670</v>
      </c>
      <c r="O17" s="14">
        <f t="shared" ref="O17" si="4">+N17/I17</f>
        <v>12335</v>
      </c>
    </row>
    <row r="18" spans="1:15" s="1" customFormat="1" x14ac:dyDescent="0.25">
      <c r="A18" s="3">
        <v>16</v>
      </c>
      <c r="B18" s="3" t="s">
        <v>148</v>
      </c>
      <c r="C18" s="3" t="s">
        <v>83</v>
      </c>
      <c r="D18" s="3"/>
      <c r="E18" s="3"/>
      <c r="F18" s="3"/>
      <c r="G18" s="3"/>
      <c r="H18" s="3" t="s">
        <v>110</v>
      </c>
      <c r="I18" s="3">
        <v>2</v>
      </c>
      <c r="J18" s="10">
        <v>2100</v>
      </c>
      <c r="K18" s="13"/>
      <c r="L18" s="3">
        <f t="shared" si="0"/>
        <v>4200</v>
      </c>
      <c r="M18" s="3"/>
      <c r="N18" s="3">
        <f t="shared" si="1"/>
        <v>4200</v>
      </c>
      <c r="O18" s="14">
        <f t="shared" si="2"/>
        <v>2100</v>
      </c>
    </row>
    <row r="19" spans="1:15" x14ac:dyDescent="0.25">
      <c r="A19" s="3">
        <v>17</v>
      </c>
      <c r="B19" s="3" t="s">
        <v>142</v>
      </c>
      <c r="C19" s="3" t="s">
        <v>19</v>
      </c>
      <c r="D19" s="3" t="s">
        <v>115</v>
      </c>
      <c r="E19" s="3" t="s">
        <v>90</v>
      </c>
      <c r="F19" s="3" t="s">
        <v>99</v>
      </c>
      <c r="G19" s="3">
        <v>263</v>
      </c>
      <c r="H19" s="3" t="s">
        <v>165</v>
      </c>
      <c r="I19" s="3">
        <v>8</v>
      </c>
      <c r="J19" s="3">
        <f>5000-101</f>
        <v>4899</v>
      </c>
      <c r="K19" s="3"/>
      <c r="L19" s="3">
        <f t="shared" si="0"/>
        <v>39192</v>
      </c>
      <c r="M19" s="3">
        <f>24695+4591+4990+4909</f>
        <v>39185</v>
      </c>
      <c r="N19" s="3">
        <f t="shared" si="1"/>
        <v>7</v>
      </c>
      <c r="O19" s="14">
        <f t="shared" si="2"/>
        <v>0.875</v>
      </c>
    </row>
    <row r="20" spans="1:15" s="1" customFormat="1" x14ac:dyDescent="0.25">
      <c r="A20" s="3">
        <v>18</v>
      </c>
      <c r="B20" s="3" t="s">
        <v>142</v>
      </c>
      <c r="C20" s="3" t="s">
        <v>19</v>
      </c>
      <c r="D20" s="3" t="s">
        <v>115</v>
      </c>
      <c r="E20" s="3" t="s">
        <v>90</v>
      </c>
      <c r="F20" s="3" t="s">
        <v>99</v>
      </c>
      <c r="G20" s="3">
        <v>263</v>
      </c>
      <c r="H20" s="3" t="s">
        <v>111</v>
      </c>
      <c r="I20" s="3">
        <v>8</v>
      </c>
      <c r="J20" s="10">
        <v>5760</v>
      </c>
      <c r="K20" s="13"/>
      <c r="L20" s="3">
        <f t="shared" si="0"/>
        <v>46080</v>
      </c>
      <c r="M20" s="3">
        <f>23940+7999+3504+3020</f>
        <v>38463</v>
      </c>
      <c r="N20" s="3">
        <f t="shared" si="1"/>
        <v>7617</v>
      </c>
      <c r="O20" s="14">
        <f t="shared" si="2"/>
        <v>952.125</v>
      </c>
    </row>
    <row r="21" spans="1:15" s="1" customFormat="1" x14ac:dyDescent="0.25">
      <c r="A21" s="3">
        <v>19</v>
      </c>
      <c r="B21" s="3" t="s">
        <v>142</v>
      </c>
      <c r="C21" s="3" t="s">
        <v>20</v>
      </c>
      <c r="D21" s="3" t="s">
        <v>115</v>
      </c>
      <c r="E21" s="3" t="s">
        <v>90</v>
      </c>
      <c r="F21" s="3" t="s">
        <v>99</v>
      </c>
      <c r="G21" s="3">
        <v>263</v>
      </c>
      <c r="H21" s="3" t="s">
        <v>111</v>
      </c>
      <c r="I21" s="3">
        <v>8</v>
      </c>
      <c r="J21" s="10">
        <v>3000</v>
      </c>
      <c r="K21" s="13"/>
      <c r="L21" s="3">
        <f t="shared" si="0"/>
        <v>24000</v>
      </c>
      <c r="M21" s="3"/>
      <c r="N21" s="3">
        <f t="shared" si="1"/>
        <v>24000</v>
      </c>
      <c r="O21" s="14">
        <f t="shared" si="2"/>
        <v>3000</v>
      </c>
    </row>
    <row r="22" spans="1:15" s="1" customFormat="1" x14ac:dyDescent="0.25">
      <c r="A22" s="3">
        <v>20</v>
      </c>
      <c r="B22" s="3" t="s">
        <v>142</v>
      </c>
      <c r="C22" s="3" t="s">
        <v>21</v>
      </c>
      <c r="D22" s="3" t="s">
        <v>115</v>
      </c>
      <c r="E22" s="3" t="s">
        <v>90</v>
      </c>
      <c r="F22" s="3" t="s">
        <v>153</v>
      </c>
      <c r="G22" s="18">
        <v>250</v>
      </c>
      <c r="H22" s="3" t="s">
        <v>154</v>
      </c>
      <c r="I22" s="3">
        <v>8</v>
      </c>
      <c r="J22" s="10"/>
      <c r="K22" s="13">
        <v>6336</v>
      </c>
      <c r="L22" s="3">
        <f t="shared" si="0"/>
        <v>50688</v>
      </c>
      <c r="M22" s="17"/>
      <c r="N22" s="3">
        <f t="shared" si="1"/>
        <v>50688</v>
      </c>
      <c r="O22" s="14">
        <f t="shared" si="2"/>
        <v>6336</v>
      </c>
    </row>
    <row r="23" spans="1:15" s="1" customFormat="1" x14ac:dyDescent="0.25">
      <c r="A23" s="3">
        <v>21</v>
      </c>
      <c r="B23" s="3" t="s">
        <v>142</v>
      </c>
      <c r="C23" s="3" t="s">
        <v>21</v>
      </c>
      <c r="D23" s="3" t="s">
        <v>115</v>
      </c>
      <c r="E23" s="3" t="s">
        <v>90</v>
      </c>
      <c r="F23" s="3" t="s">
        <v>99</v>
      </c>
      <c r="G23" s="3">
        <v>263</v>
      </c>
      <c r="H23" s="3" t="s">
        <v>111</v>
      </c>
      <c r="I23" s="3">
        <v>8</v>
      </c>
      <c r="J23" s="10">
        <v>12500</v>
      </c>
      <c r="K23" s="13"/>
      <c r="L23" s="3">
        <f t="shared" si="0"/>
        <v>100000</v>
      </c>
      <c r="M23">
        <f>24160+11800+3006+2000+1320</f>
        <v>42286</v>
      </c>
      <c r="N23" s="3">
        <f t="shared" si="1"/>
        <v>57714</v>
      </c>
      <c r="O23" s="14">
        <f t="shared" si="2"/>
        <v>7214.25</v>
      </c>
    </row>
    <row r="24" spans="1:15" s="1" customFormat="1" x14ac:dyDescent="0.25">
      <c r="A24" s="3">
        <v>22</v>
      </c>
      <c r="B24" s="3" t="s">
        <v>142</v>
      </c>
      <c r="C24" s="18" t="s">
        <v>131</v>
      </c>
      <c r="D24" s="3"/>
      <c r="E24" s="18" t="s">
        <v>90</v>
      </c>
      <c r="F24" s="18" t="s">
        <v>132</v>
      </c>
      <c r="G24" s="18">
        <v>250</v>
      </c>
      <c r="H24" s="3" t="s">
        <v>111</v>
      </c>
      <c r="I24" s="3">
        <v>8</v>
      </c>
      <c r="J24" s="10"/>
      <c r="K24" s="18">
        <v>5145</v>
      </c>
      <c r="L24" s="3">
        <f t="shared" si="0"/>
        <v>41160</v>
      </c>
      <c r="M24" s="3"/>
      <c r="N24" s="3">
        <f t="shared" si="1"/>
        <v>41160</v>
      </c>
      <c r="O24" s="14">
        <f t="shared" si="2"/>
        <v>5145</v>
      </c>
    </row>
    <row r="25" spans="1:15" s="1" customFormat="1" x14ac:dyDescent="0.25">
      <c r="A25" s="3">
        <v>23</v>
      </c>
      <c r="B25" s="3" t="s">
        <v>142</v>
      </c>
      <c r="C25" s="18" t="s">
        <v>136</v>
      </c>
      <c r="D25" s="3"/>
      <c r="E25" s="18" t="s">
        <v>90</v>
      </c>
      <c r="F25" s="18" t="s">
        <v>132</v>
      </c>
      <c r="G25" s="18">
        <v>250</v>
      </c>
      <c r="H25" s="3" t="s">
        <v>111</v>
      </c>
      <c r="I25" s="3">
        <v>8</v>
      </c>
      <c r="J25" s="10"/>
      <c r="K25" s="18">
        <v>6335</v>
      </c>
      <c r="L25" s="3">
        <f t="shared" si="0"/>
        <v>50680</v>
      </c>
      <c r="M25" s="3"/>
      <c r="N25" s="3">
        <f t="shared" si="1"/>
        <v>50680</v>
      </c>
      <c r="O25" s="14">
        <f t="shared" si="2"/>
        <v>6335</v>
      </c>
    </row>
    <row r="26" spans="1:15" s="1" customFormat="1" x14ac:dyDescent="0.25">
      <c r="A26" s="3">
        <v>24</v>
      </c>
      <c r="B26" s="3" t="s">
        <v>145</v>
      </c>
      <c r="C26" s="3" t="s">
        <v>106</v>
      </c>
      <c r="D26" s="3" t="s">
        <v>145</v>
      </c>
      <c r="E26" s="3" t="s">
        <v>109</v>
      </c>
      <c r="F26" s="3" t="s">
        <v>108</v>
      </c>
      <c r="G26" s="3"/>
      <c r="H26" s="3" t="s">
        <v>110</v>
      </c>
      <c r="I26" s="3">
        <v>2</v>
      </c>
      <c r="J26" s="10">
        <v>2000</v>
      </c>
      <c r="K26" s="13"/>
      <c r="L26" s="3">
        <f t="shared" si="0"/>
        <v>4000</v>
      </c>
      <c r="M26" s="3"/>
      <c r="N26" s="3">
        <f t="shared" si="1"/>
        <v>4000</v>
      </c>
      <c r="O26" s="14">
        <f t="shared" si="2"/>
        <v>2000</v>
      </c>
    </row>
    <row r="27" spans="1:15" s="1" customFormat="1" x14ac:dyDescent="0.25">
      <c r="A27" s="3">
        <v>25</v>
      </c>
      <c r="B27" s="3" t="s">
        <v>145</v>
      </c>
      <c r="C27" s="3" t="s">
        <v>70</v>
      </c>
      <c r="D27" s="3" t="s">
        <v>145</v>
      </c>
      <c r="E27" s="3" t="s">
        <v>109</v>
      </c>
      <c r="F27" s="3" t="s">
        <v>108</v>
      </c>
      <c r="G27" s="3"/>
      <c r="H27" s="3" t="s">
        <v>110</v>
      </c>
      <c r="I27" s="3">
        <v>2</v>
      </c>
      <c r="J27" s="10">
        <v>1500</v>
      </c>
      <c r="K27" s="13"/>
      <c r="L27" s="3">
        <f t="shared" si="0"/>
        <v>3000</v>
      </c>
      <c r="M27" s="3"/>
      <c r="N27" s="3">
        <f t="shared" si="1"/>
        <v>3000</v>
      </c>
      <c r="O27" s="14">
        <f t="shared" si="2"/>
        <v>1500</v>
      </c>
    </row>
    <row r="28" spans="1:15" s="1" customFormat="1" x14ac:dyDescent="0.25">
      <c r="A28" s="3">
        <v>26</v>
      </c>
      <c r="B28" s="3" t="s">
        <v>145</v>
      </c>
      <c r="C28" s="3" t="s">
        <v>72</v>
      </c>
      <c r="D28" s="3" t="s">
        <v>145</v>
      </c>
      <c r="E28" s="3"/>
      <c r="F28" s="3" t="s">
        <v>108</v>
      </c>
      <c r="G28" s="3"/>
      <c r="H28" s="3" t="s">
        <v>111</v>
      </c>
      <c r="I28" s="3">
        <v>2</v>
      </c>
      <c r="J28" s="10">
        <v>5000</v>
      </c>
      <c r="K28" s="13"/>
      <c r="L28" s="3">
        <f t="shared" si="0"/>
        <v>10000</v>
      </c>
      <c r="M28" s="3"/>
      <c r="N28" s="3">
        <f t="shared" si="1"/>
        <v>10000</v>
      </c>
      <c r="O28" s="14">
        <f t="shared" si="2"/>
        <v>5000</v>
      </c>
    </row>
    <row r="29" spans="1:15" s="1" customFormat="1" x14ac:dyDescent="0.25">
      <c r="A29" s="3">
        <v>27</v>
      </c>
      <c r="B29" s="3" t="s">
        <v>145</v>
      </c>
      <c r="C29" s="3" t="s">
        <v>72</v>
      </c>
      <c r="D29" s="3" t="s">
        <v>71</v>
      </c>
      <c r="E29" s="3" t="s">
        <v>109</v>
      </c>
      <c r="F29" s="3" t="s">
        <v>108</v>
      </c>
      <c r="G29" s="3"/>
      <c r="H29" s="3" t="s">
        <v>110</v>
      </c>
      <c r="I29" s="3">
        <v>2</v>
      </c>
      <c r="J29" s="10">
        <v>1400</v>
      </c>
      <c r="K29" s="13"/>
      <c r="L29" s="3">
        <f t="shared" si="0"/>
        <v>2800</v>
      </c>
      <c r="M29" s="3"/>
      <c r="N29" s="3">
        <f t="shared" si="1"/>
        <v>2800</v>
      </c>
      <c r="O29" s="14">
        <f t="shared" si="2"/>
        <v>1400</v>
      </c>
    </row>
    <row r="30" spans="1:15" s="1" customFormat="1" x14ac:dyDescent="0.25">
      <c r="A30" s="3">
        <v>28</v>
      </c>
      <c r="B30" s="3" t="s">
        <v>117</v>
      </c>
      <c r="C30" s="3" t="s">
        <v>16</v>
      </c>
      <c r="D30" s="3" t="s">
        <v>117</v>
      </c>
      <c r="E30" s="3" t="s">
        <v>96</v>
      </c>
      <c r="F30" s="3" t="s">
        <v>97</v>
      </c>
      <c r="G30" s="3"/>
      <c r="H30" s="3" t="s">
        <v>110</v>
      </c>
      <c r="I30" s="3">
        <v>8</v>
      </c>
      <c r="J30" s="10">
        <v>800</v>
      </c>
      <c r="K30" s="13">
        <v>3080</v>
      </c>
      <c r="L30" s="3">
        <f t="shared" si="0"/>
        <v>31040</v>
      </c>
      <c r="M30" s="3"/>
      <c r="N30" s="3">
        <f t="shared" si="1"/>
        <v>31040</v>
      </c>
      <c r="O30" s="14">
        <f t="shared" si="2"/>
        <v>3880</v>
      </c>
    </row>
    <row r="31" spans="1:15" s="1" customFormat="1" x14ac:dyDescent="0.25">
      <c r="A31" s="3">
        <v>29</v>
      </c>
      <c r="B31" s="3" t="s">
        <v>117</v>
      </c>
      <c r="C31" s="3" t="s">
        <v>18</v>
      </c>
      <c r="D31" s="3" t="s">
        <v>117</v>
      </c>
      <c r="E31" s="3" t="s">
        <v>96</v>
      </c>
      <c r="F31" s="3" t="s">
        <v>97</v>
      </c>
      <c r="G31" s="3"/>
      <c r="H31" s="3" t="s">
        <v>111</v>
      </c>
      <c r="I31" s="3">
        <v>8</v>
      </c>
      <c r="J31" s="10">
        <v>2650</v>
      </c>
      <c r="K31" s="13"/>
      <c r="L31" s="3">
        <f t="shared" si="0"/>
        <v>21200</v>
      </c>
      <c r="M31" s="3">
        <f>8989+9150+3470</f>
        <v>21609</v>
      </c>
      <c r="N31" s="3">
        <f t="shared" si="1"/>
        <v>-409</v>
      </c>
      <c r="O31" s="14">
        <f t="shared" si="2"/>
        <v>-51.125</v>
      </c>
    </row>
    <row r="32" spans="1:15" s="1" customFormat="1" x14ac:dyDescent="0.25">
      <c r="A32" s="3">
        <v>30</v>
      </c>
      <c r="B32" s="3" t="s">
        <v>117</v>
      </c>
      <c r="C32" s="3" t="s">
        <v>25</v>
      </c>
      <c r="D32" s="3" t="s">
        <v>117</v>
      </c>
      <c r="E32" s="3" t="s">
        <v>90</v>
      </c>
      <c r="F32" s="3" t="s">
        <v>102</v>
      </c>
      <c r="G32" s="3"/>
      <c r="H32" s="3" t="s">
        <v>111</v>
      </c>
      <c r="I32" s="3">
        <v>8</v>
      </c>
      <c r="J32" s="10">
        <v>6200</v>
      </c>
      <c r="K32" s="13"/>
      <c r="L32" s="3">
        <f t="shared" si="0"/>
        <v>49600</v>
      </c>
      <c r="M32">
        <f>6003+2941+2950+1196</f>
        <v>13090</v>
      </c>
      <c r="N32" s="3">
        <f t="shared" si="1"/>
        <v>36510</v>
      </c>
      <c r="O32" s="14">
        <f t="shared" si="2"/>
        <v>4563.75</v>
      </c>
    </row>
    <row r="33" spans="1:15" s="1" customFormat="1" x14ac:dyDescent="0.25">
      <c r="A33" s="3">
        <v>31</v>
      </c>
      <c r="B33" s="3" t="s">
        <v>117</v>
      </c>
      <c r="C33" s="3" t="s">
        <v>26</v>
      </c>
      <c r="D33" s="3" t="s">
        <v>117</v>
      </c>
      <c r="E33" s="3" t="s">
        <v>96</v>
      </c>
      <c r="F33" s="3" t="s">
        <v>97</v>
      </c>
      <c r="G33" s="3"/>
      <c r="H33" s="3" t="s">
        <v>111</v>
      </c>
      <c r="I33" s="3">
        <v>8</v>
      </c>
      <c r="J33" s="10">
        <v>412</v>
      </c>
      <c r="K33" s="13"/>
      <c r="L33" s="3">
        <f t="shared" si="0"/>
        <v>3296</v>
      </c>
      <c r="M33" s="3"/>
      <c r="N33" s="3">
        <f t="shared" si="1"/>
        <v>3296</v>
      </c>
      <c r="O33" s="14">
        <f t="shared" si="2"/>
        <v>412</v>
      </c>
    </row>
    <row r="34" spans="1:15" s="1" customFormat="1" x14ac:dyDescent="0.25">
      <c r="A34" s="3">
        <v>32</v>
      </c>
      <c r="B34" s="3" t="s">
        <v>117</v>
      </c>
      <c r="C34" s="3" t="s">
        <v>27</v>
      </c>
      <c r="D34" s="3" t="s">
        <v>116</v>
      </c>
      <c r="E34" s="3" t="s">
        <v>90</v>
      </c>
      <c r="F34" s="3" t="s">
        <v>102</v>
      </c>
      <c r="G34" s="3"/>
      <c r="H34" s="3" t="s">
        <v>111</v>
      </c>
      <c r="I34" s="3">
        <v>8</v>
      </c>
      <c r="J34" s="10">
        <v>650</v>
      </c>
      <c r="K34" s="13"/>
      <c r="L34" s="3">
        <f t="shared" si="0"/>
        <v>5200</v>
      </c>
      <c r="M34" s="3"/>
      <c r="N34" s="3">
        <f t="shared" si="1"/>
        <v>5200</v>
      </c>
      <c r="O34" s="14">
        <f t="shared" si="2"/>
        <v>650</v>
      </c>
    </row>
    <row r="35" spans="1:15" s="1" customFormat="1" x14ac:dyDescent="0.25">
      <c r="A35" s="3">
        <v>33</v>
      </c>
      <c r="B35" s="3" t="s">
        <v>117</v>
      </c>
      <c r="C35" s="3" t="s">
        <v>28</v>
      </c>
      <c r="D35" s="3" t="s">
        <v>117</v>
      </c>
      <c r="E35" s="3" t="s">
        <v>96</v>
      </c>
      <c r="F35" s="3" t="s">
        <v>97</v>
      </c>
      <c r="G35" s="3"/>
      <c r="H35" s="3" t="s">
        <v>111</v>
      </c>
      <c r="I35" s="3">
        <v>8</v>
      </c>
      <c r="J35" s="10">
        <v>180</v>
      </c>
      <c r="K35" s="13"/>
      <c r="L35" s="3">
        <f t="shared" si="0"/>
        <v>1440</v>
      </c>
      <c r="M35" s="3"/>
      <c r="N35" s="3">
        <f t="shared" si="1"/>
        <v>1440</v>
      </c>
      <c r="O35" s="14">
        <f t="shared" si="2"/>
        <v>180</v>
      </c>
    </row>
    <row r="36" spans="1:15" s="1" customFormat="1" x14ac:dyDescent="0.25">
      <c r="A36" s="3">
        <v>34</v>
      </c>
      <c r="B36" s="3" t="s">
        <v>117</v>
      </c>
      <c r="C36" s="3" t="s">
        <v>29</v>
      </c>
      <c r="D36" s="3" t="s">
        <v>117</v>
      </c>
      <c r="E36" s="3" t="s">
        <v>96</v>
      </c>
      <c r="F36" s="3" t="s">
        <v>97</v>
      </c>
      <c r="G36" s="3"/>
      <c r="H36" s="3" t="s">
        <v>111</v>
      </c>
      <c r="I36" s="3">
        <v>8</v>
      </c>
      <c r="J36" s="10">
        <v>1400</v>
      </c>
      <c r="K36" s="13"/>
      <c r="L36" s="3">
        <f t="shared" si="0"/>
        <v>11200</v>
      </c>
      <c r="M36" s="3"/>
      <c r="N36" s="3">
        <f t="shared" si="1"/>
        <v>11200</v>
      </c>
      <c r="O36" s="14">
        <f t="shared" si="2"/>
        <v>1400</v>
      </c>
    </row>
    <row r="37" spans="1:15" s="1" customFormat="1" x14ac:dyDescent="0.25">
      <c r="A37" s="3">
        <v>35</v>
      </c>
      <c r="B37" s="3" t="s">
        <v>117</v>
      </c>
      <c r="C37" s="3" t="s">
        <v>33</v>
      </c>
      <c r="D37" s="3" t="s">
        <v>117</v>
      </c>
      <c r="E37" s="3" t="s">
        <v>34</v>
      </c>
      <c r="F37" s="3" t="s">
        <v>97</v>
      </c>
      <c r="G37" s="3"/>
      <c r="H37" s="3"/>
      <c r="I37" s="3">
        <v>8</v>
      </c>
      <c r="J37" s="10">
        <v>1800</v>
      </c>
      <c r="K37" s="13"/>
      <c r="L37" s="3">
        <f t="shared" si="0"/>
        <v>14400</v>
      </c>
      <c r="M37" s="3"/>
      <c r="N37" s="3">
        <f t="shared" si="1"/>
        <v>14400</v>
      </c>
      <c r="O37" s="14">
        <f t="shared" si="2"/>
        <v>1800</v>
      </c>
    </row>
    <row r="38" spans="1:15" s="1" customFormat="1" x14ac:dyDescent="0.25">
      <c r="A38" s="3">
        <v>36</v>
      </c>
      <c r="B38" s="3" t="s">
        <v>117</v>
      </c>
      <c r="C38" s="3" t="s">
        <v>35</v>
      </c>
      <c r="D38" s="3" t="s">
        <v>117</v>
      </c>
      <c r="E38" s="3" t="s">
        <v>34</v>
      </c>
      <c r="F38" s="3" t="s">
        <v>97</v>
      </c>
      <c r="G38" s="3"/>
      <c r="H38" s="3"/>
      <c r="I38" s="3">
        <v>8</v>
      </c>
      <c r="J38" s="10">
        <v>450</v>
      </c>
      <c r="K38" s="13"/>
      <c r="L38" s="3">
        <f t="shared" si="0"/>
        <v>3600</v>
      </c>
      <c r="M38" s="3"/>
      <c r="N38" s="3">
        <f t="shared" si="1"/>
        <v>3600</v>
      </c>
      <c r="O38" s="14">
        <f t="shared" si="2"/>
        <v>450</v>
      </c>
    </row>
    <row r="39" spans="1:15" s="1" customFormat="1" x14ac:dyDescent="0.25">
      <c r="A39" s="3">
        <v>37</v>
      </c>
      <c r="B39" s="3" t="s">
        <v>117</v>
      </c>
      <c r="C39" s="3" t="s">
        <v>36</v>
      </c>
      <c r="D39" s="3" t="s">
        <v>117</v>
      </c>
      <c r="E39" s="3" t="s">
        <v>34</v>
      </c>
      <c r="F39" s="3" t="s">
        <v>97</v>
      </c>
      <c r="G39" s="3"/>
      <c r="H39" s="3"/>
      <c r="I39" s="3">
        <v>8</v>
      </c>
      <c r="J39" s="10">
        <v>600</v>
      </c>
      <c r="K39" s="13"/>
      <c r="L39" s="3">
        <f t="shared" si="0"/>
        <v>4800</v>
      </c>
      <c r="M39" s="3"/>
      <c r="N39" s="3">
        <f t="shared" si="1"/>
        <v>4800</v>
      </c>
      <c r="O39" s="14">
        <f t="shared" si="2"/>
        <v>600</v>
      </c>
    </row>
    <row r="40" spans="1:15" s="1" customFormat="1" x14ac:dyDescent="0.25">
      <c r="A40" s="3">
        <v>38</v>
      </c>
      <c r="B40" s="3" t="s">
        <v>117</v>
      </c>
      <c r="C40" s="3" t="s">
        <v>37</v>
      </c>
      <c r="D40" s="3" t="s">
        <v>117</v>
      </c>
      <c r="E40" s="3" t="s">
        <v>96</v>
      </c>
      <c r="F40" s="3" t="s">
        <v>97</v>
      </c>
      <c r="G40" s="3"/>
      <c r="H40" s="3" t="s">
        <v>110</v>
      </c>
      <c r="I40" s="3">
        <v>8</v>
      </c>
      <c r="J40" s="10">
        <v>2000</v>
      </c>
      <c r="K40" s="13"/>
      <c r="L40" s="3">
        <f t="shared" si="0"/>
        <v>16000</v>
      </c>
      <c r="M40" s="3"/>
      <c r="N40" s="3">
        <f t="shared" si="1"/>
        <v>16000</v>
      </c>
      <c r="O40" s="14">
        <f t="shared" si="2"/>
        <v>2000</v>
      </c>
    </row>
    <row r="41" spans="1:15" s="1" customFormat="1" x14ac:dyDescent="0.25">
      <c r="A41" s="3">
        <v>39</v>
      </c>
      <c r="B41" s="3" t="s">
        <v>117</v>
      </c>
      <c r="C41" s="3" t="s">
        <v>135</v>
      </c>
      <c r="D41" s="3" t="s">
        <v>117</v>
      </c>
      <c r="E41" s="3" t="s">
        <v>96</v>
      </c>
      <c r="F41" s="3" t="s">
        <v>97</v>
      </c>
      <c r="G41" s="3"/>
      <c r="H41" s="3" t="s">
        <v>110</v>
      </c>
      <c r="I41" s="3">
        <v>8</v>
      </c>
      <c r="J41" s="10">
        <v>1850</v>
      </c>
      <c r="K41" s="13"/>
      <c r="L41" s="3">
        <f t="shared" si="0"/>
        <v>14800</v>
      </c>
      <c r="M41" s="3"/>
      <c r="N41" s="3">
        <f t="shared" si="1"/>
        <v>14800</v>
      </c>
      <c r="O41" s="14">
        <f t="shared" si="2"/>
        <v>1850</v>
      </c>
    </row>
    <row r="42" spans="1:15" s="1" customFormat="1" x14ac:dyDescent="0.25">
      <c r="A42" s="3">
        <v>40</v>
      </c>
      <c r="B42" s="3" t="s">
        <v>117</v>
      </c>
      <c r="C42" s="3" t="s">
        <v>38</v>
      </c>
      <c r="D42" s="3" t="s">
        <v>117</v>
      </c>
      <c r="E42" s="3"/>
      <c r="F42" s="3" t="s">
        <v>97</v>
      </c>
      <c r="G42" s="3"/>
      <c r="H42" s="3" t="s">
        <v>110</v>
      </c>
      <c r="I42" s="3">
        <v>8</v>
      </c>
      <c r="J42" s="10">
        <v>100</v>
      </c>
      <c r="K42" s="13"/>
      <c r="L42" s="3">
        <f t="shared" si="0"/>
        <v>800</v>
      </c>
      <c r="M42" s="3"/>
      <c r="N42" s="3">
        <f t="shared" si="1"/>
        <v>800</v>
      </c>
      <c r="O42" s="14">
        <f t="shared" si="2"/>
        <v>100</v>
      </c>
    </row>
    <row r="43" spans="1:15" s="1" customFormat="1" x14ac:dyDescent="0.25">
      <c r="A43" s="3">
        <v>41</v>
      </c>
      <c r="B43" s="3" t="s">
        <v>117</v>
      </c>
      <c r="C43" s="3" t="s">
        <v>51</v>
      </c>
      <c r="D43" s="3" t="s">
        <v>117</v>
      </c>
      <c r="E43" s="3" t="s">
        <v>96</v>
      </c>
      <c r="F43" s="3" t="s">
        <v>97</v>
      </c>
      <c r="G43" s="3"/>
      <c r="H43" s="3" t="s">
        <v>110</v>
      </c>
      <c r="I43" s="3">
        <v>8</v>
      </c>
      <c r="J43" s="10">
        <v>400</v>
      </c>
      <c r="K43" s="13"/>
      <c r="L43" s="3">
        <f t="shared" si="0"/>
        <v>3200</v>
      </c>
      <c r="M43" s="3"/>
      <c r="N43" s="3">
        <f t="shared" si="1"/>
        <v>3200</v>
      </c>
      <c r="O43" s="14">
        <f t="shared" si="2"/>
        <v>400</v>
      </c>
    </row>
    <row r="44" spans="1:15" s="1" customFormat="1" x14ac:dyDescent="0.25">
      <c r="A44" s="3">
        <v>42</v>
      </c>
      <c r="B44" s="3" t="s">
        <v>117</v>
      </c>
      <c r="C44" s="3" t="s">
        <v>52</v>
      </c>
      <c r="D44" s="3" t="s">
        <v>117</v>
      </c>
      <c r="E44" s="3" t="s">
        <v>96</v>
      </c>
      <c r="F44" s="3" t="s">
        <v>97</v>
      </c>
      <c r="G44" s="3"/>
      <c r="H44" s="3" t="s">
        <v>110</v>
      </c>
      <c r="I44" s="3">
        <v>4</v>
      </c>
      <c r="J44" s="10">
        <v>400</v>
      </c>
      <c r="K44" s="13"/>
      <c r="L44" s="3">
        <f t="shared" si="0"/>
        <v>1600</v>
      </c>
      <c r="M44" s="3"/>
      <c r="N44" s="3">
        <f t="shared" si="1"/>
        <v>1600</v>
      </c>
      <c r="O44" s="14">
        <f t="shared" si="2"/>
        <v>400</v>
      </c>
    </row>
    <row r="45" spans="1:15" s="1" customFormat="1" x14ac:dyDescent="0.25">
      <c r="A45" s="3">
        <v>43</v>
      </c>
      <c r="B45" s="3" t="s">
        <v>117</v>
      </c>
      <c r="C45" s="3" t="s">
        <v>10</v>
      </c>
      <c r="D45" s="3" t="s">
        <v>117</v>
      </c>
      <c r="E45" s="3" t="s">
        <v>96</v>
      </c>
      <c r="F45" s="3" t="s">
        <v>97</v>
      </c>
      <c r="G45" s="3"/>
      <c r="H45" s="3" t="s">
        <v>110</v>
      </c>
      <c r="I45" s="3">
        <v>8</v>
      </c>
      <c r="J45" s="10">
        <v>375</v>
      </c>
      <c r="K45" s="13"/>
      <c r="L45" s="3">
        <f t="shared" si="0"/>
        <v>3000</v>
      </c>
      <c r="M45" s="3"/>
      <c r="N45" s="3">
        <f t="shared" si="1"/>
        <v>3000</v>
      </c>
      <c r="O45" s="14">
        <f t="shared" si="2"/>
        <v>375</v>
      </c>
    </row>
    <row r="46" spans="1:15" s="1" customFormat="1" x14ac:dyDescent="0.25">
      <c r="A46" s="3">
        <v>44</v>
      </c>
      <c r="B46" s="3" t="s">
        <v>117</v>
      </c>
      <c r="C46" s="3" t="s">
        <v>11</v>
      </c>
      <c r="D46" s="3" t="s">
        <v>117</v>
      </c>
      <c r="E46" s="3" t="s">
        <v>96</v>
      </c>
      <c r="F46" s="3" t="s">
        <v>97</v>
      </c>
      <c r="G46" s="3"/>
      <c r="H46" s="3" t="s">
        <v>110</v>
      </c>
      <c r="I46" s="3">
        <v>8</v>
      </c>
      <c r="J46" s="10">
        <v>600</v>
      </c>
      <c r="K46" s="18">
        <v>4980</v>
      </c>
      <c r="L46" s="3">
        <f t="shared" si="0"/>
        <v>44640</v>
      </c>
      <c r="M46" s="21">
        <v>8835</v>
      </c>
      <c r="N46" s="3">
        <f t="shared" si="1"/>
        <v>35805</v>
      </c>
      <c r="O46" s="14">
        <f t="shared" si="2"/>
        <v>4475.625</v>
      </c>
    </row>
    <row r="47" spans="1:15" s="1" customFormat="1" x14ac:dyDescent="0.25">
      <c r="A47" s="3">
        <v>45</v>
      </c>
      <c r="B47" s="3" t="s">
        <v>117</v>
      </c>
      <c r="C47" s="17" t="s">
        <v>15</v>
      </c>
      <c r="D47" s="3" t="s">
        <v>117</v>
      </c>
      <c r="E47" s="3" t="s">
        <v>96</v>
      </c>
      <c r="F47" s="3" t="s">
        <v>97</v>
      </c>
      <c r="G47" s="3"/>
      <c r="H47" s="3" t="s">
        <v>110</v>
      </c>
      <c r="I47" s="3">
        <v>8</v>
      </c>
      <c r="J47" s="10">
        <v>1600</v>
      </c>
      <c r="K47" s="13"/>
      <c r="L47" s="3">
        <f t="shared" si="0"/>
        <v>12800</v>
      </c>
      <c r="M47" s="3"/>
      <c r="N47" s="3">
        <f t="shared" si="1"/>
        <v>12800</v>
      </c>
      <c r="O47" s="14">
        <f t="shared" si="2"/>
        <v>1600</v>
      </c>
    </row>
    <row r="48" spans="1:15" s="1" customFormat="1" x14ac:dyDescent="0.25">
      <c r="A48" s="3">
        <v>46</v>
      </c>
      <c r="B48" s="3" t="s">
        <v>117</v>
      </c>
      <c r="C48" s="18" t="s">
        <v>133</v>
      </c>
      <c r="D48" s="18"/>
      <c r="E48" s="18" t="s">
        <v>96</v>
      </c>
      <c r="F48" s="18" t="s">
        <v>134</v>
      </c>
      <c r="G48" s="18">
        <v>260</v>
      </c>
      <c r="H48" s="18" t="s">
        <v>141</v>
      </c>
      <c r="I48" s="18">
        <v>8</v>
      </c>
      <c r="J48" s="18"/>
      <c r="K48" s="20">
        <v>9920</v>
      </c>
      <c r="L48" s="3">
        <f t="shared" si="0"/>
        <v>79360</v>
      </c>
      <c r="M48" s="21">
        <f>3035+3004+1008+500+200+200+500</f>
        <v>8447</v>
      </c>
      <c r="N48" s="3">
        <f t="shared" si="1"/>
        <v>70913</v>
      </c>
      <c r="O48" s="14">
        <f t="shared" si="2"/>
        <v>8864.125</v>
      </c>
    </row>
    <row r="49" spans="1:15" s="1" customFormat="1" x14ac:dyDescent="0.25">
      <c r="A49" s="3">
        <v>47</v>
      </c>
      <c r="B49" s="3" t="s">
        <v>117</v>
      </c>
      <c r="C49" s="3" t="s">
        <v>98</v>
      </c>
      <c r="D49" s="3" t="s">
        <v>117</v>
      </c>
      <c r="E49" s="3" t="s">
        <v>96</v>
      </c>
      <c r="F49" s="3" t="s">
        <v>97</v>
      </c>
      <c r="G49" s="3"/>
      <c r="H49" s="3" t="s">
        <v>111</v>
      </c>
      <c r="I49" s="3">
        <v>8</v>
      </c>
      <c r="J49" s="10">
        <v>13600</v>
      </c>
      <c r="K49" s="13">
        <v>11200</v>
      </c>
      <c r="L49" s="3">
        <f>(K49+J49)*I49</f>
        <v>198400</v>
      </c>
      <c r="M49" s="21">
        <v>8785</v>
      </c>
      <c r="N49" s="3">
        <f t="shared" si="1"/>
        <v>189615</v>
      </c>
      <c r="O49" s="14">
        <f t="shared" si="2"/>
        <v>23701.875</v>
      </c>
    </row>
    <row r="50" spans="1:15" s="1" customFormat="1" x14ac:dyDescent="0.25">
      <c r="A50" s="3">
        <v>48</v>
      </c>
      <c r="B50" s="3" t="s">
        <v>117</v>
      </c>
      <c r="C50" s="3" t="s">
        <v>31</v>
      </c>
      <c r="D50" s="3" t="s">
        <v>117</v>
      </c>
      <c r="E50" s="3" t="s">
        <v>96</v>
      </c>
      <c r="F50" s="3" t="s">
        <v>97</v>
      </c>
      <c r="G50" s="3"/>
      <c r="H50" s="3" t="s">
        <v>110</v>
      </c>
      <c r="I50" s="3">
        <v>8</v>
      </c>
      <c r="J50" s="10">
        <v>700</v>
      </c>
      <c r="K50" s="13"/>
      <c r="L50" s="3">
        <f t="shared" si="0"/>
        <v>5600</v>
      </c>
      <c r="M50" s="3"/>
      <c r="N50" s="3">
        <f t="shared" si="1"/>
        <v>5600</v>
      </c>
      <c r="O50" s="14">
        <f t="shared" si="2"/>
        <v>700</v>
      </c>
    </row>
    <row r="51" spans="1:15" s="1" customFormat="1" x14ac:dyDescent="0.25">
      <c r="A51" s="3">
        <v>49</v>
      </c>
      <c r="B51" s="3" t="s">
        <v>117</v>
      </c>
      <c r="C51" s="3" t="s">
        <v>32</v>
      </c>
      <c r="D51" s="3" t="s">
        <v>117</v>
      </c>
      <c r="E51" s="3" t="s">
        <v>96</v>
      </c>
      <c r="F51" s="3" t="s">
        <v>97</v>
      </c>
      <c r="G51" s="3"/>
      <c r="H51" s="3" t="s">
        <v>110</v>
      </c>
      <c r="I51" s="3">
        <v>8</v>
      </c>
      <c r="J51" s="10">
        <v>500</v>
      </c>
      <c r="K51" s="13"/>
      <c r="L51" s="3">
        <f t="shared" si="0"/>
        <v>4000</v>
      </c>
      <c r="M51" s="3"/>
      <c r="N51" s="3">
        <f t="shared" si="1"/>
        <v>4000</v>
      </c>
      <c r="O51" s="14">
        <f t="shared" si="2"/>
        <v>500</v>
      </c>
    </row>
    <row r="52" spans="1:15" s="1" customFormat="1" x14ac:dyDescent="0.25">
      <c r="A52" s="3">
        <v>50</v>
      </c>
      <c r="B52" s="3" t="s">
        <v>117</v>
      </c>
      <c r="C52" s="3" t="s">
        <v>17</v>
      </c>
      <c r="D52" s="3" t="s">
        <v>117</v>
      </c>
      <c r="E52" s="3" t="s">
        <v>96</v>
      </c>
      <c r="F52" s="3" t="s">
        <v>97</v>
      </c>
      <c r="G52" s="3"/>
      <c r="H52" s="3" t="s">
        <v>111</v>
      </c>
      <c r="I52" s="3">
        <v>8</v>
      </c>
      <c r="J52" s="10">
        <v>7650</v>
      </c>
      <c r="K52" s="18">
        <f>9200+5765</f>
        <v>14965</v>
      </c>
      <c r="L52" s="3">
        <f t="shared" si="0"/>
        <v>180920</v>
      </c>
      <c r="M52" s="21">
        <f>28430+19980+20288+15420+9649+5116+3005</f>
        <v>101888</v>
      </c>
      <c r="N52" s="3">
        <f t="shared" si="1"/>
        <v>79032</v>
      </c>
      <c r="O52" s="14">
        <f t="shared" si="2"/>
        <v>9879</v>
      </c>
    </row>
    <row r="53" spans="1:15" s="1" customFormat="1" x14ac:dyDescent="0.25">
      <c r="A53" s="3">
        <v>51</v>
      </c>
      <c r="B53" s="3" t="s">
        <v>117</v>
      </c>
      <c r="C53" s="3" t="s">
        <v>17</v>
      </c>
      <c r="D53" s="3" t="s">
        <v>117</v>
      </c>
      <c r="E53" s="3" t="s">
        <v>90</v>
      </c>
      <c r="F53" s="3" t="s">
        <v>97</v>
      </c>
      <c r="G53" s="3"/>
      <c r="H53" s="3" t="s">
        <v>111</v>
      </c>
      <c r="I53" s="3">
        <v>8</v>
      </c>
      <c r="J53" s="10">
        <v>6500</v>
      </c>
      <c r="K53" s="18">
        <v>16500</v>
      </c>
      <c r="L53" s="3">
        <f t="shared" si="0"/>
        <v>184000</v>
      </c>
      <c r="M53">
        <f>10224+10078+9992</f>
        <v>30294</v>
      </c>
      <c r="N53" s="3">
        <f>+L53-M53</f>
        <v>153706</v>
      </c>
      <c r="O53" s="14">
        <f t="shared" si="2"/>
        <v>19213.25</v>
      </c>
    </row>
    <row r="54" spans="1:15" s="1" customFormat="1" x14ac:dyDescent="0.25">
      <c r="A54" s="3">
        <v>52</v>
      </c>
      <c r="B54" s="3" t="s">
        <v>117</v>
      </c>
      <c r="C54" s="3" t="s">
        <v>30</v>
      </c>
      <c r="D54" s="3" t="s">
        <v>117</v>
      </c>
      <c r="E54" s="3" t="s">
        <v>96</v>
      </c>
      <c r="F54" s="3" t="s">
        <v>97</v>
      </c>
      <c r="G54" s="3"/>
      <c r="H54" s="3" t="s">
        <v>111</v>
      </c>
      <c r="I54" s="3">
        <v>8</v>
      </c>
      <c r="J54" s="10">
        <v>7400</v>
      </c>
      <c r="K54" s="13"/>
      <c r="L54" s="3">
        <f t="shared" si="0"/>
        <v>59200</v>
      </c>
      <c r="M54" s="21">
        <v>25071</v>
      </c>
      <c r="N54" s="3">
        <f t="shared" si="1"/>
        <v>34129</v>
      </c>
      <c r="O54" s="14">
        <f t="shared" si="2"/>
        <v>4266.125</v>
      </c>
    </row>
    <row r="55" spans="1:15" s="1" customFormat="1" x14ac:dyDescent="0.25">
      <c r="A55" s="3">
        <v>53</v>
      </c>
      <c r="B55" s="3" t="s">
        <v>143</v>
      </c>
      <c r="C55" s="3" t="s">
        <v>22</v>
      </c>
      <c r="D55" s="3" t="s">
        <v>118</v>
      </c>
      <c r="E55" s="3" t="s">
        <v>90</v>
      </c>
      <c r="F55" s="3" t="s">
        <v>100</v>
      </c>
      <c r="G55" s="3"/>
      <c r="H55" s="3" t="s">
        <v>111</v>
      </c>
      <c r="I55" s="3">
        <v>8</v>
      </c>
      <c r="J55" s="10">
        <f>4000+1325</f>
        <v>5325</v>
      </c>
      <c r="K55" s="13"/>
      <c r="L55" s="3">
        <f t="shared" si="0"/>
        <v>42600</v>
      </c>
      <c r="M55" s="3"/>
      <c r="N55" s="3">
        <f t="shared" si="1"/>
        <v>42600</v>
      </c>
      <c r="O55" s="14">
        <f t="shared" si="2"/>
        <v>5325</v>
      </c>
    </row>
    <row r="56" spans="1:15" s="1" customFormat="1" x14ac:dyDescent="0.25">
      <c r="A56" s="3">
        <v>54</v>
      </c>
      <c r="B56" s="3" t="s">
        <v>143</v>
      </c>
      <c r="C56" s="3" t="s">
        <v>23</v>
      </c>
      <c r="D56" s="3" t="s">
        <v>118</v>
      </c>
      <c r="E56" s="3" t="s">
        <v>90</v>
      </c>
      <c r="F56" s="3" t="s">
        <v>100</v>
      </c>
      <c r="G56" s="3"/>
      <c r="H56" s="3" t="s">
        <v>111</v>
      </c>
      <c r="I56" s="3">
        <v>8</v>
      </c>
      <c r="J56" s="10">
        <v>3200</v>
      </c>
      <c r="K56" s="13"/>
      <c r="L56" s="3">
        <f t="shared" si="0"/>
        <v>25600</v>
      </c>
      <c r="M56" s="3"/>
      <c r="N56" s="3">
        <f t="shared" si="1"/>
        <v>25600</v>
      </c>
      <c r="O56" s="14">
        <f t="shared" si="2"/>
        <v>3200</v>
      </c>
    </row>
    <row r="57" spans="1:15" s="1" customFormat="1" x14ac:dyDescent="0.25">
      <c r="A57" s="3">
        <v>55</v>
      </c>
      <c r="B57" s="3" t="s">
        <v>146</v>
      </c>
      <c r="C57" s="3" t="s">
        <v>73</v>
      </c>
      <c r="D57" s="3" t="s">
        <v>113</v>
      </c>
      <c r="E57" s="3" t="s">
        <v>90</v>
      </c>
      <c r="F57" s="3" t="s">
        <v>107</v>
      </c>
      <c r="G57" s="3"/>
      <c r="H57" s="3" t="s">
        <v>110</v>
      </c>
      <c r="I57" s="3">
        <v>2</v>
      </c>
      <c r="J57" s="10">
        <v>11400</v>
      </c>
      <c r="K57" s="13"/>
      <c r="L57" s="3">
        <f t="shared" si="0"/>
        <v>22800</v>
      </c>
      <c r="M57" s="3">
        <v>9050</v>
      </c>
      <c r="N57" s="3">
        <f t="shared" si="1"/>
        <v>13750</v>
      </c>
      <c r="O57" s="14">
        <f t="shared" si="2"/>
        <v>6875</v>
      </c>
    </row>
    <row r="58" spans="1:15" s="1" customFormat="1" x14ac:dyDescent="0.25">
      <c r="A58" s="3">
        <v>56</v>
      </c>
      <c r="B58" s="3" t="s">
        <v>146</v>
      </c>
      <c r="C58" s="3" t="s">
        <v>74</v>
      </c>
      <c r="D58" s="3" t="s">
        <v>113</v>
      </c>
      <c r="E58" s="3" t="s">
        <v>96</v>
      </c>
      <c r="F58" s="3" t="s">
        <v>107</v>
      </c>
      <c r="G58" s="3"/>
      <c r="H58" s="3" t="s">
        <v>110</v>
      </c>
      <c r="I58" s="3">
        <v>2</v>
      </c>
      <c r="J58" s="10">
        <v>1100</v>
      </c>
      <c r="K58" s="13"/>
      <c r="L58" s="3">
        <f t="shared" si="0"/>
        <v>2200</v>
      </c>
      <c r="M58" s="3"/>
      <c r="N58" s="3">
        <f t="shared" si="1"/>
        <v>2200</v>
      </c>
      <c r="O58" s="14">
        <f t="shared" si="2"/>
        <v>1100</v>
      </c>
    </row>
    <row r="59" spans="1:15" s="1" customFormat="1" x14ac:dyDescent="0.25">
      <c r="A59" s="3">
        <v>57</v>
      </c>
      <c r="B59" s="3" t="s">
        <v>146</v>
      </c>
      <c r="C59" s="3" t="s">
        <v>75</v>
      </c>
      <c r="D59" s="3" t="s">
        <v>113</v>
      </c>
      <c r="E59" s="3" t="s">
        <v>96</v>
      </c>
      <c r="F59" s="3" t="s">
        <v>107</v>
      </c>
      <c r="G59" s="3"/>
      <c r="H59" s="3" t="s">
        <v>110</v>
      </c>
      <c r="I59" s="3">
        <v>2</v>
      </c>
      <c r="J59" s="10">
        <v>1200</v>
      </c>
      <c r="K59" s="13"/>
      <c r="L59" s="3">
        <f t="shared" si="0"/>
        <v>2400</v>
      </c>
      <c r="M59" s="3"/>
      <c r="N59" s="3">
        <f t="shared" si="1"/>
        <v>2400</v>
      </c>
      <c r="O59" s="14">
        <f t="shared" si="2"/>
        <v>1200</v>
      </c>
    </row>
    <row r="60" spans="1:15" s="1" customFormat="1" x14ac:dyDescent="0.25">
      <c r="A60" s="3">
        <v>58</v>
      </c>
      <c r="B60" s="3" t="s">
        <v>146</v>
      </c>
      <c r="C60" s="3" t="s">
        <v>76</v>
      </c>
      <c r="D60" s="3" t="s">
        <v>113</v>
      </c>
      <c r="E60" s="3" t="s">
        <v>96</v>
      </c>
      <c r="F60" s="3" t="s">
        <v>107</v>
      </c>
      <c r="G60" s="3"/>
      <c r="H60" s="3" t="s">
        <v>110</v>
      </c>
      <c r="I60" s="3">
        <v>2</v>
      </c>
      <c r="J60" s="10">
        <v>600</v>
      </c>
      <c r="K60" s="13"/>
      <c r="L60" s="3">
        <f t="shared" si="0"/>
        <v>1200</v>
      </c>
      <c r="M60" s="3"/>
      <c r="N60" s="3">
        <f t="shared" si="1"/>
        <v>1200</v>
      </c>
      <c r="O60" s="14">
        <f t="shared" si="2"/>
        <v>600</v>
      </c>
    </row>
    <row r="61" spans="1:15" s="1" customFormat="1" x14ac:dyDescent="0.25">
      <c r="A61" s="3">
        <v>59</v>
      </c>
      <c r="B61" s="3" t="s">
        <v>146</v>
      </c>
      <c r="C61" s="3" t="s">
        <v>77</v>
      </c>
      <c r="D61" s="3" t="s">
        <v>113</v>
      </c>
      <c r="E61" s="3" t="s">
        <v>34</v>
      </c>
      <c r="F61" s="3" t="s">
        <v>107</v>
      </c>
      <c r="G61" s="3"/>
      <c r="H61" s="3" t="s">
        <v>110</v>
      </c>
      <c r="I61" s="3">
        <v>2</v>
      </c>
      <c r="J61" s="10">
        <v>500</v>
      </c>
      <c r="K61" s="13"/>
      <c r="L61" s="3">
        <f t="shared" si="0"/>
        <v>1000</v>
      </c>
      <c r="M61" s="3"/>
      <c r="N61" s="3">
        <f t="shared" si="1"/>
        <v>1000</v>
      </c>
      <c r="O61" s="14">
        <f t="shared" si="2"/>
        <v>500</v>
      </c>
    </row>
    <row r="62" spans="1:15" s="1" customFormat="1" x14ac:dyDescent="0.25">
      <c r="A62" s="3">
        <v>60</v>
      </c>
      <c r="B62" s="3" t="s">
        <v>146</v>
      </c>
      <c r="C62" s="3" t="s">
        <v>78</v>
      </c>
      <c r="D62" s="3" t="s">
        <v>113</v>
      </c>
      <c r="E62" s="3" t="s">
        <v>96</v>
      </c>
      <c r="F62" s="3" t="s">
        <v>107</v>
      </c>
      <c r="G62" s="3"/>
      <c r="H62" s="3" t="s">
        <v>110</v>
      </c>
      <c r="I62" s="3">
        <v>2</v>
      </c>
      <c r="J62" s="10">
        <v>750</v>
      </c>
      <c r="K62" s="13"/>
      <c r="L62" s="3">
        <f t="shared" si="0"/>
        <v>1500</v>
      </c>
      <c r="M62" s="3"/>
      <c r="N62" s="3">
        <f t="shared" si="1"/>
        <v>1500</v>
      </c>
      <c r="O62" s="14">
        <f t="shared" si="2"/>
        <v>750</v>
      </c>
    </row>
    <row r="63" spans="1:15" s="1" customFormat="1" x14ac:dyDescent="0.25">
      <c r="A63" s="3">
        <v>61</v>
      </c>
      <c r="B63" s="3" t="s">
        <v>146</v>
      </c>
      <c r="C63" s="3" t="s">
        <v>79</v>
      </c>
      <c r="D63" s="3" t="s">
        <v>113</v>
      </c>
      <c r="E63" s="3" t="s">
        <v>34</v>
      </c>
      <c r="F63" s="3" t="s">
        <v>107</v>
      </c>
      <c r="G63" s="3"/>
      <c r="H63" s="3" t="s">
        <v>110</v>
      </c>
      <c r="I63" s="3">
        <v>2</v>
      </c>
      <c r="J63" s="10">
        <v>500</v>
      </c>
      <c r="K63" s="13"/>
      <c r="L63" s="3">
        <f t="shared" si="0"/>
        <v>1000</v>
      </c>
      <c r="M63" s="3"/>
      <c r="N63" s="3">
        <f t="shared" si="1"/>
        <v>1000</v>
      </c>
      <c r="O63" s="14">
        <f t="shared" si="2"/>
        <v>500</v>
      </c>
    </row>
    <row r="64" spans="1:15" s="1" customFormat="1" x14ac:dyDescent="0.25">
      <c r="A64" s="3">
        <v>62</v>
      </c>
      <c r="B64" s="3" t="s">
        <v>146</v>
      </c>
      <c r="C64" s="3" t="s">
        <v>80</v>
      </c>
      <c r="D64" s="3"/>
      <c r="E64" s="3" t="s">
        <v>96</v>
      </c>
      <c r="F64" s="7"/>
      <c r="G64" s="3"/>
      <c r="H64" s="3" t="s">
        <v>110</v>
      </c>
      <c r="I64" s="3">
        <v>4</v>
      </c>
      <c r="J64" s="10">
        <v>1600</v>
      </c>
      <c r="K64" s="13"/>
      <c r="L64" s="3">
        <f t="shared" si="0"/>
        <v>6400</v>
      </c>
      <c r="M64" s="3"/>
      <c r="N64" s="3">
        <f t="shared" si="1"/>
        <v>6400</v>
      </c>
      <c r="O64" s="14">
        <f t="shared" si="2"/>
        <v>1600</v>
      </c>
    </row>
    <row r="65" spans="1:15" s="1" customFormat="1" x14ac:dyDescent="0.25">
      <c r="A65" s="3">
        <v>63</v>
      </c>
      <c r="B65" s="3" t="s">
        <v>42</v>
      </c>
      <c r="C65" s="3" t="s">
        <v>105</v>
      </c>
      <c r="D65" s="3" t="s">
        <v>42</v>
      </c>
      <c r="E65" s="3" t="s">
        <v>96</v>
      </c>
      <c r="F65" s="3" t="s">
        <v>104</v>
      </c>
      <c r="G65" s="3"/>
      <c r="H65" s="3" t="s">
        <v>110</v>
      </c>
      <c r="I65" s="3">
        <v>3</v>
      </c>
      <c r="J65" s="10">
        <v>900</v>
      </c>
      <c r="K65" s="13"/>
      <c r="L65" s="3">
        <f t="shared" si="0"/>
        <v>2700</v>
      </c>
      <c r="M65" s="3"/>
      <c r="N65" s="3">
        <f t="shared" si="1"/>
        <v>2700</v>
      </c>
      <c r="O65" s="14">
        <f t="shared" si="2"/>
        <v>900</v>
      </c>
    </row>
    <row r="66" spans="1:15" s="1" customFormat="1" x14ac:dyDescent="0.25">
      <c r="A66" s="3">
        <v>64</v>
      </c>
      <c r="B66" s="3" t="s">
        <v>42</v>
      </c>
      <c r="C66" s="3" t="s">
        <v>44</v>
      </c>
      <c r="D66" s="3" t="s">
        <v>42</v>
      </c>
      <c r="E66" s="3" t="s">
        <v>96</v>
      </c>
      <c r="F66" s="3" t="s">
        <v>104</v>
      </c>
      <c r="G66" s="3"/>
      <c r="H66" s="3" t="s">
        <v>110</v>
      </c>
      <c r="I66" s="3">
        <v>3</v>
      </c>
      <c r="J66" s="10">
        <v>300</v>
      </c>
      <c r="K66" s="18">
        <v>1685</v>
      </c>
      <c r="L66" s="3">
        <f t="shared" si="0"/>
        <v>5955</v>
      </c>
      <c r="M66" s="3"/>
      <c r="N66" s="3">
        <f t="shared" si="1"/>
        <v>5955</v>
      </c>
      <c r="O66" s="14">
        <f t="shared" si="2"/>
        <v>1985</v>
      </c>
    </row>
    <row r="67" spans="1:15" s="1" customFormat="1" x14ac:dyDescent="0.25">
      <c r="A67" s="3">
        <v>65</v>
      </c>
      <c r="B67" s="3" t="s">
        <v>42</v>
      </c>
      <c r="C67" s="3" t="s">
        <v>45</v>
      </c>
      <c r="D67" s="3" t="s">
        <v>42</v>
      </c>
      <c r="E67" s="3" t="s">
        <v>96</v>
      </c>
      <c r="F67" s="3" t="s">
        <v>104</v>
      </c>
      <c r="G67" s="3"/>
      <c r="H67" s="3" t="s">
        <v>110</v>
      </c>
      <c r="I67" s="3">
        <v>3</v>
      </c>
      <c r="J67" s="10">
        <v>1000</v>
      </c>
      <c r="K67" s="18">
        <v>1990</v>
      </c>
      <c r="L67" s="3">
        <f t="shared" si="0"/>
        <v>8970</v>
      </c>
      <c r="M67" s="3"/>
      <c r="N67" s="3">
        <f t="shared" si="1"/>
        <v>8970</v>
      </c>
      <c r="O67" s="14">
        <f t="shared" si="2"/>
        <v>2990</v>
      </c>
    </row>
    <row r="68" spans="1:15" s="1" customFormat="1" x14ac:dyDescent="0.25">
      <c r="A68" s="3">
        <v>66</v>
      </c>
      <c r="B68" s="3" t="s">
        <v>42</v>
      </c>
      <c r="C68" s="3" t="s">
        <v>46</v>
      </c>
      <c r="D68" s="3" t="s">
        <v>42</v>
      </c>
      <c r="E68" s="3" t="s">
        <v>96</v>
      </c>
      <c r="F68" s="3" t="s">
        <v>104</v>
      </c>
      <c r="G68" s="3"/>
      <c r="H68" s="3" t="s">
        <v>110</v>
      </c>
      <c r="I68" s="3">
        <v>3</v>
      </c>
      <c r="J68" s="10">
        <v>1200</v>
      </c>
      <c r="K68" s="18">
        <v>2986</v>
      </c>
      <c r="L68" s="3">
        <f t="shared" si="0"/>
        <v>12558</v>
      </c>
      <c r="M68" s="3"/>
      <c r="N68" s="3">
        <f t="shared" si="1"/>
        <v>12558</v>
      </c>
      <c r="O68" s="14">
        <f t="shared" si="2"/>
        <v>4186</v>
      </c>
    </row>
    <row r="69" spans="1:15" s="1" customFormat="1" x14ac:dyDescent="0.25">
      <c r="A69" s="3">
        <v>67</v>
      </c>
      <c r="B69" s="3" t="s">
        <v>42</v>
      </c>
      <c r="C69" s="3" t="s">
        <v>155</v>
      </c>
      <c r="D69" s="3" t="s">
        <v>42</v>
      </c>
      <c r="E69" s="3" t="s">
        <v>90</v>
      </c>
      <c r="F69" s="3" t="s">
        <v>104</v>
      </c>
      <c r="G69" s="3"/>
      <c r="H69" s="3" t="s">
        <v>111</v>
      </c>
      <c r="I69" s="3">
        <v>3</v>
      </c>
      <c r="J69" s="10">
        <v>900</v>
      </c>
      <c r="K69" s="13"/>
      <c r="L69" s="3">
        <f t="shared" ref="L69:L91" si="5">(K69+J69)*I69</f>
        <v>2700</v>
      </c>
      <c r="M69" s="3"/>
      <c r="N69" s="3">
        <f t="shared" ref="N69:N91" si="6">+L69-M69</f>
        <v>2700</v>
      </c>
      <c r="O69" s="14">
        <f t="shared" ref="O69:O91" si="7">+N69/I69</f>
        <v>900</v>
      </c>
    </row>
    <row r="70" spans="1:15" s="1" customFormat="1" x14ac:dyDescent="0.25">
      <c r="A70" s="3">
        <v>68</v>
      </c>
      <c r="B70" s="3" t="s">
        <v>42</v>
      </c>
      <c r="C70" s="3" t="s">
        <v>156</v>
      </c>
      <c r="D70" s="3" t="s">
        <v>42</v>
      </c>
      <c r="E70" s="3" t="s">
        <v>90</v>
      </c>
      <c r="F70" s="3" t="s">
        <v>104</v>
      </c>
      <c r="G70" s="3"/>
      <c r="H70" s="3" t="s">
        <v>111</v>
      </c>
      <c r="I70" s="3">
        <v>3</v>
      </c>
      <c r="J70" s="10">
        <v>750</v>
      </c>
      <c r="K70" s="13"/>
      <c r="L70" s="3">
        <f t="shared" si="5"/>
        <v>2250</v>
      </c>
      <c r="M70" s="3"/>
      <c r="N70" s="3">
        <f t="shared" si="6"/>
        <v>2250</v>
      </c>
      <c r="O70" s="14">
        <f t="shared" si="7"/>
        <v>750</v>
      </c>
    </row>
    <row r="71" spans="1:15" s="1" customFormat="1" x14ac:dyDescent="0.25">
      <c r="A71" s="3">
        <v>69</v>
      </c>
      <c r="B71" s="3" t="s">
        <v>42</v>
      </c>
      <c r="C71" s="3" t="s">
        <v>157</v>
      </c>
      <c r="D71" s="3" t="s">
        <v>42</v>
      </c>
      <c r="E71" s="3" t="s">
        <v>90</v>
      </c>
      <c r="F71" s="3" t="s">
        <v>104</v>
      </c>
      <c r="G71" s="3"/>
      <c r="H71" s="3" t="s">
        <v>111</v>
      </c>
      <c r="I71" s="3">
        <v>3</v>
      </c>
      <c r="J71" s="10">
        <v>850</v>
      </c>
      <c r="K71" s="13"/>
      <c r="L71" s="3">
        <f t="shared" si="5"/>
        <v>2550</v>
      </c>
      <c r="M71" s="3"/>
      <c r="N71" s="3">
        <f t="shared" si="6"/>
        <v>2550</v>
      </c>
      <c r="O71" s="14">
        <f t="shared" si="7"/>
        <v>850</v>
      </c>
    </row>
    <row r="72" spans="1:15" s="1" customFormat="1" x14ac:dyDescent="0.25">
      <c r="A72" s="3">
        <v>70</v>
      </c>
      <c r="B72" s="3" t="s">
        <v>42</v>
      </c>
      <c r="C72" s="3" t="s">
        <v>53</v>
      </c>
      <c r="D72" s="3" t="s">
        <v>42</v>
      </c>
      <c r="E72" s="3" t="s">
        <v>96</v>
      </c>
      <c r="F72" s="3" t="s">
        <v>104</v>
      </c>
      <c r="G72" s="3"/>
      <c r="H72" s="3" t="s">
        <v>110</v>
      </c>
      <c r="I72" s="3">
        <v>3</v>
      </c>
      <c r="J72" s="10">
        <v>1300</v>
      </c>
      <c r="K72" s="13"/>
      <c r="L72" s="3">
        <f t="shared" si="5"/>
        <v>3900</v>
      </c>
      <c r="M72" s="17">
        <v>2119</v>
      </c>
      <c r="N72" s="3">
        <f t="shared" si="6"/>
        <v>1781</v>
      </c>
      <c r="O72" s="14">
        <f t="shared" si="7"/>
        <v>593.66666666666663</v>
      </c>
    </row>
    <row r="73" spans="1:15" s="1" customFormat="1" x14ac:dyDescent="0.25">
      <c r="A73" s="3">
        <v>71</v>
      </c>
      <c r="B73" s="3" t="s">
        <v>42</v>
      </c>
      <c r="C73" s="3" t="s">
        <v>54</v>
      </c>
      <c r="D73" s="3" t="s">
        <v>42</v>
      </c>
      <c r="E73" s="3" t="s">
        <v>90</v>
      </c>
      <c r="F73" s="3" t="s">
        <v>104</v>
      </c>
      <c r="G73" s="3"/>
      <c r="H73" s="3" t="s">
        <v>110</v>
      </c>
      <c r="I73" s="3">
        <v>3</v>
      </c>
      <c r="J73" s="10">
        <v>700</v>
      </c>
      <c r="K73" s="13"/>
      <c r="L73" s="3">
        <f t="shared" si="5"/>
        <v>2100</v>
      </c>
      <c r="M73" s="3"/>
      <c r="N73" s="3">
        <f t="shared" si="6"/>
        <v>2100</v>
      </c>
      <c r="O73" s="14">
        <f t="shared" si="7"/>
        <v>700</v>
      </c>
    </row>
    <row r="74" spans="1:15" s="1" customFormat="1" x14ac:dyDescent="0.25">
      <c r="A74" s="3">
        <v>72</v>
      </c>
      <c r="B74" s="3" t="s">
        <v>42</v>
      </c>
      <c r="C74" s="3" t="s">
        <v>55</v>
      </c>
      <c r="D74" s="3" t="s">
        <v>42</v>
      </c>
      <c r="E74" s="3" t="s">
        <v>90</v>
      </c>
      <c r="F74" s="3" t="s">
        <v>104</v>
      </c>
      <c r="G74" s="3"/>
      <c r="H74" s="3" t="s">
        <v>110</v>
      </c>
      <c r="I74" s="3">
        <v>3</v>
      </c>
      <c r="J74" s="10">
        <v>700</v>
      </c>
      <c r="K74" s="13"/>
      <c r="L74" s="3">
        <f t="shared" si="5"/>
        <v>2100</v>
      </c>
      <c r="M74" s="3"/>
      <c r="N74" s="3">
        <f t="shared" si="6"/>
        <v>2100</v>
      </c>
      <c r="O74" s="14">
        <f t="shared" si="7"/>
        <v>700</v>
      </c>
    </row>
    <row r="75" spans="1:15" s="1" customFormat="1" x14ac:dyDescent="0.25">
      <c r="A75" s="3">
        <v>73</v>
      </c>
      <c r="B75" s="3" t="s">
        <v>42</v>
      </c>
      <c r="C75" s="3" t="s">
        <v>56</v>
      </c>
      <c r="D75" s="3" t="s">
        <v>42</v>
      </c>
      <c r="E75" s="3" t="s">
        <v>90</v>
      </c>
      <c r="F75" s="3" t="s">
        <v>104</v>
      </c>
      <c r="G75" s="3"/>
      <c r="H75" s="3" t="s">
        <v>110</v>
      </c>
      <c r="I75" s="3">
        <v>3</v>
      </c>
      <c r="J75" s="10">
        <v>1250</v>
      </c>
      <c r="K75" s="13"/>
      <c r="L75" s="3">
        <f t="shared" si="5"/>
        <v>3750</v>
      </c>
      <c r="M75" s="3"/>
      <c r="N75" s="3">
        <f t="shared" si="6"/>
        <v>3750</v>
      </c>
      <c r="O75" s="14">
        <f t="shared" si="7"/>
        <v>1250</v>
      </c>
    </row>
    <row r="76" spans="1:15" s="1" customFormat="1" x14ac:dyDescent="0.25">
      <c r="A76" s="3">
        <v>74</v>
      </c>
      <c r="B76" s="3" t="s">
        <v>42</v>
      </c>
      <c r="C76" s="3" t="s">
        <v>57</v>
      </c>
      <c r="D76" s="3" t="s">
        <v>42</v>
      </c>
      <c r="E76" s="3" t="s">
        <v>96</v>
      </c>
      <c r="F76" s="3" t="s">
        <v>104</v>
      </c>
      <c r="G76" s="3"/>
      <c r="H76" s="3" t="s">
        <v>110</v>
      </c>
      <c r="I76" s="3">
        <v>3</v>
      </c>
      <c r="J76" s="10">
        <v>350</v>
      </c>
      <c r="K76" s="13"/>
      <c r="L76" s="3">
        <f t="shared" si="5"/>
        <v>1050</v>
      </c>
      <c r="M76" s="3"/>
      <c r="N76" s="3">
        <f t="shared" si="6"/>
        <v>1050</v>
      </c>
      <c r="O76" s="14">
        <f t="shared" si="7"/>
        <v>350</v>
      </c>
    </row>
    <row r="77" spans="1:15" s="1" customFormat="1" x14ac:dyDescent="0.25">
      <c r="A77" s="3">
        <v>75</v>
      </c>
      <c r="B77" s="3" t="s">
        <v>42</v>
      </c>
      <c r="C77" s="3" t="s">
        <v>58</v>
      </c>
      <c r="D77" s="3" t="s">
        <v>42</v>
      </c>
      <c r="E77" s="3" t="s">
        <v>96</v>
      </c>
      <c r="F77" s="3" t="s">
        <v>104</v>
      </c>
      <c r="G77" s="3"/>
      <c r="H77" s="3" t="s">
        <v>110</v>
      </c>
      <c r="I77" s="3">
        <v>3</v>
      </c>
      <c r="J77" s="10">
        <v>300</v>
      </c>
      <c r="K77" s="13"/>
      <c r="L77" s="3">
        <f t="shared" si="5"/>
        <v>900</v>
      </c>
      <c r="M77" s="3"/>
      <c r="N77" s="3">
        <f t="shared" si="6"/>
        <v>900</v>
      </c>
      <c r="O77" s="14">
        <f t="shared" si="7"/>
        <v>300</v>
      </c>
    </row>
    <row r="78" spans="1:15" s="1" customFormat="1" x14ac:dyDescent="0.25">
      <c r="A78" s="3">
        <v>76</v>
      </c>
      <c r="B78" s="3" t="s">
        <v>42</v>
      </c>
      <c r="C78" s="3" t="s">
        <v>59</v>
      </c>
      <c r="D78" s="3" t="s">
        <v>42</v>
      </c>
      <c r="E78" s="3" t="s">
        <v>96</v>
      </c>
      <c r="F78" s="3" t="s">
        <v>104</v>
      </c>
      <c r="G78" s="3"/>
      <c r="H78" s="3" t="s">
        <v>110</v>
      </c>
      <c r="I78" s="3">
        <v>3</v>
      </c>
      <c r="J78" s="10">
        <v>950</v>
      </c>
      <c r="K78" s="13"/>
      <c r="L78" s="3">
        <f t="shared" si="5"/>
        <v>2850</v>
      </c>
      <c r="M78" s="17">
        <f>1015+1099</f>
        <v>2114</v>
      </c>
      <c r="N78" s="3">
        <f t="shared" si="6"/>
        <v>736</v>
      </c>
      <c r="O78" s="14">
        <f t="shared" si="7"/>
        <v>245.33333333333334</v>
      </c>
    </row>
    <row r="79" spans="1:15" s="1" customFormat="1" x14ac:dyDescent="0.25">
      <c r="A79" s="3">
        <v>77</v>
      </c>
      <c r="B79" s="3" t="s">
        <v>42</v>
      </c>
      <c r="C79" s="3" t="s">
        <v>67</v>
      </c>
      <c r="D79" s="3" t="s">
        <v>42</v>
      </c>
      <c r="E79" s="3" t="s">
        <v>96</v>
      </c>
      <c r="F79" s="3" t="s">
        <v>104</v>
      </c>
      <c r="G79" s="3"/>
      <c r="H79" s="3" t="s">
        <v>111</v>
      </c>
      <c r="I79" s="3">
        <v>2</v>
      </c>
      <c r="J79" s="10">
        <v>4000</v>
      </c>
      <c r="K79" s="13"/>
      <c r="L79" s="3">
        <f>(K79+J79)*I79</f>
        <v>8000</v>
      </c>
      <c r="M79" s="3"/>
      <c r="N79" s="3">
        <f>+L79-M79</f>
        <v>8000</v>
      </c>
      <c r="O79" s="14">
        <f>+N79/I79</f>
        <v>4000</v>
      </c>
    </row>
    <row r="80" spans="1:15" s="1" customFormat="1" x14ac:dyDescent="0.25">
      <c r="A80" s="3">
        <v>78</v>
      </c>
      <c r="B80" s="3" t="s">
        <v>42</v>
      </c>
      <c r="C80" s="3" t="s">
        <v>69</v>
      </c>
      <c r="D80" s="3" t="s">
        <v>42</v>
      </c>
      <c r="E80" s="3" t="s">
        <v>96</v>
      </c>
      <c r="F80" s="3" t="s">
        <v>104</v>
      </c>
      <c r="G80" s="3"/>
      <c r="H80" s="3" t="s">
        <v>110</v>
      </c>
      <c r="I80" s="3">
        <v>2</v>
      </c>
      <c r="J80" s="10">
        <v>200</v>
      </c>
      <c r="K80" s="13"/>
      <c r="L80" s="3">
        <f>(K80+J80)*I80</f>
        <v>400</v>
      </c>
      <c r="M80" s="3"/>
      <c r="N80" s="3">
        <f>+L80-M80</f>
        <v>400</v>
      </c>
      <c r="O80" s="14">
        <f>+N80/I80</f>
        <v>200</v>
      </c>
    </row>
    <row r="81" spans="1:15" s="1" customFormat="1" x14ac:dyDescent="0.25">
      <c r="A81" s="3">
        <v>79</v>
      </c>
      <c r="B81" s="3" t="s">
        <v>42</v>
      </c>
      <c r="C81" s="3" t="s">
        <v>126</v>
      </c>
      <c r="D81" s="3"/>
      <c r="E81" s="3" t="s">
        <v>96</v>
      </c>
      <c r="F81" s="3" t="s">
        <v>129</v>
      </c>
      <c r="G81" s="3">
        <v>280</v>
      </c>
      <c r="H81" s="3" t="s">
        <v>110</v>
      </c>
      <c r="I81" s="3">
        <v>3</v>
      </c>
      <c r="J81" s="10">
        <v>0</v>
      </c>
      <c r="K81" s="18">
        <v>1680</v>
      </c>
      <c r="L81" s="3">
        <f t="shared" si="5"/>
        <v>5040</v>
      </c>
      <c r="M81" s="3"/>
      <c r="N81" s="3">
        <f t="shared" si="6"/>
        <v>5040</v>
      </c>
      <c r="O81" s="14">
        <f t="shared" si="7"/>
        <v>1680</v>
      </c>
    </row>
    <row r="82" spans="1:15" s="1" customFormat="1" x14ac:dyDescent="0.25">
      <c r="A82" s="3">
        <v>80</v>
      </c>
      <c r="B82" s="3" t="s">
        <v>42</v>
      </c>
      <c r="C82" s="3" t="s">
        <v>13</v>
      </c>
      <c r="D82" s="3" t="s">
        <v>42</v>
      </c>
      <c r="E82" s="3" t="s">
        <v>90</v>
      </c>
      <c r="F82" s="3" t="s">
        <v>103</v>
      </c>
      <c r="G82" s="3"/>
      <c r="H82" s="3" t="s">
        <v>111</v>
      </c>
      <c r="I82" s="3">
        <v>3</v>
      </c>
      <c r="J82" s="10">
        <v>2600</v>
      </c>
      <c r="K82" s="13"/>
      <c r="L82" s="3">
        <f t="shared" si="5"/>
        <v>7800</v>
      </c>
      <c r="M82" s="17">
        <f>4790+7003</f>
        <v>11793</v>
      </c>
      <c r="N82" s="3">
        <f t="shared" si="6"/>
        <v>-3993</v>
      </c>
      <c r="O82" s="14">
        <f t="shared" si="7"/>
        <v>-1331</v>
      </c>
    </row>
    <row r="83" spans="1:15" s="1" customFormat="1" x14ac:dyDescent="0.25">
      <c r="A83" s="3">
        <v>81</v>
      </c>
      <c r="B83" s="3" t="s">
        <v>42</v>
      </c>
      <c r="C83" s="3" t="s">
        <v>39</v>
      </c>
      <c r="D83" s="3" t="s">
        <v>42</v>
      </c>
      <c r="E83" s="3" t="s">
        <v>90</v>
      </c>
      <c r="F83" s="3" t="s">
        <v>103</v>
      </c>
      <c r="G83" s="3"/>
      <c r="H83" s="3" t="s">
        <v>111</v>
      </c>
      <c r="I83" s="3">
        <v>3</v>
      </c>
      <c r="J83" s="10">
        <v>14000</v>
      </c>
      <c r="K83" s="13">
        <v>11380</v>
      </c>
      <c r="L83" s="3">
        <f t="shared" si="5"/>
        <v>76140</v>
      </c>
      <c r="M83" s="3">
        <f>1428+2003+1536</f>
        <v>4967</v>
      </c>
      <c r="N83" s="3">
        <f t="shared" si="6"/>
        <v>71173</v>
      </c>
      <c r="O83" s="14">
        <f t="shared" si="7"/>
        <v>23724.333333333332</v>
      </c>
    </row>
    <row r="84" spans="1:15" s="1" customFormat="1" x14ac:dyDescent="0.25">
      <c r="A84" s="3">
        <v>82</v>
      </c>
      <c r="B84" s="3" t="s">
        <v>42</v>
      </c>
      <c r="C84" s="3" t="s">
        <v>40</v>
      </c>
      <c r="D84" s="3" t="s">
        <v>42</v>
      </c>
      <c r="E84" s="3" t="s">
        <v>90</v>
      </c>
      <c r="F84" s="3" t="s">
        <v>103</v>
      </c>
      <c r="G84" s="3"/>
      <c r="H84" s="3" t="s">
        <v>111</v>
      </c>
      <c r="I84" s="3">
        <v>3</v>
      </c>
      <c r="J84" s="10">
        <v>12700</v>
      </c>
      <c r="K84" s="13"/>
      <c r="L84" s="3">
        <f t="shared" si="5"/>
        <v>38100</v>
      </c>
      <c r="M84" s="1">
        <f>975+16180+5909+2337</f>
        <v>25401</v>
      </c>
      <c r="N84" s="3">
        <f t="shared" si="6"/>
        <v>12699</v>
      </c>
      <c r="O84" s="14">
        <f t="shared" si="7"/>
        <v>4233</v>
      </c>
    </row>
    <row r="85" spans="1:15" s="1" customFormat="1" x14ac:dyDescent="0.25">
      <c r="A85" s="3">
        <v>83</v>
      </c>
      <c r="B85" s="3" t="s">
        <v>42</v>
      </c>
      <c r="C85" s="3" t="s">
        <v>41</v>
      </c>
      <c r="D85" s="3" t="s">
        <v>42</v>
      </c>
      <c r="E85" s="3" t="s">
        <v>90</v>
      </c>
      <c r="F85" s="3" t="s">
        <v>103</v>
      </c>
      <c r="G85" s="3"/>
      <c r="H85" s="3" t="s">
        <v>111</v>
      </c>
      <c r="I85" s="3">
        <v>3</v>
      </c>
      <c r="J85" s="10">
        <v>10000</v>
      </c>
      <c r="K85" s="13"/>
      <c r="L85" s="3">
        <f t="shared" si="5"/>
        <v>30000</v>
      </c>
      <c r="M85" s="3">
        <f>8011+2042</f>
        <v>10053</v>
      </c>
      <c r="N85" s="3">
        <f t="shared" si="6"/>
        <v>19947</v>
      </c>
      <c r="O85" s="14">
        <f t="shared" si="7"/>
        <v>6649</v>
      </c>
    </row>
    <row r="86" spans="1:15" s="1" customFormat="1" x14ac:dyDescent="0.25">
      <c r="A86" s="3">
        <v>84</v>
      </c>
      <c r="B86" s="3" t="s">
        <v>42</v>
      </c>
      <c r="C86" s="18" t="s">
        <v>137</v>
      </c>
      <c r="D86" s="18"/>
      <c r="E86" s="18" t="s">
        <v>90</v>
      </c>
      <c r="F86" s="18" t="s">
        <v>138</v>
      </c>
      <c r="G86" s="18">
        <v>263</v>
      </c>
      <c r="H86" s="18" t="s">
        <v>139</v>
      </c>
      <c r="I86" s="18">
        <v>6</v>
      </c>
      <c r="J86" s="18"/>
      <c r="K86" s="18">
        <v>12860</v>
      </c>
      <c r="L86" s="3">
        <f t="shared" si="5"/>
        <v>77160</v>
      </c>
      <c r="M86" s="19"/>
      <c r="N86" s="3">
        <f t="shared" si="6"/>
        <v>77160</v>
      </c>
      <c r="O86" s="14">
        <f t="shared" si="7"/>
        <v>12860</v>
      </c>
    </row>
    <row r="87" spans="1:15" s="1" customFormat="1" x14ac:dyDescent="0.25">
      <c r="A87" s="3">
        <v>85</v>
      </c>
      <c r="B87" s="3" t="s">
        <v>42</v>
      </c>
      <c r="C87" s="18" t="s">
        <v>140</v>
      </c>
      <c r="D87" s="18"/>
      <c r="E87" s="18" t="s">
        <v>96</v>
      </c>
      <c r="F87" s="18" t="s">
        <v>138</v>
      </c>
      <c r="G87" s="18">
        <v>260</v>
      </c>
      <c r="H87" s="18" t="s">
        <v>139</v>
      </c>
      <c r="I87" s="18">
        <v>6</v>
      </c>
      <c r="J87" s="18"/>
      <c r="K87" s="18">
        <f>6600+4840</f>
        <v>11440</v>
      </c>
      <c r="L87" s="3">
        <f t="shared" si="5"/>
        <v>68640</v>
      </c>
      <c r="M87" s="19">
        <v>8096</v>
      </c>
      <c r="N87" s="3">
        <f t="shared" si="6"/>
        <v>60544</v>
      </c>
      <c r="O87" s="14">
        <f t="shared" si="7"/>
        <v>10090.666666666666</v>
      </c>
    </row>
    <row r="88" spans="1:15" s="1" customFormat="1" x14ac:dyDescent="0.25">
      <c r="A88" s="3">
        <v>86</v>
      </c>
      <c r="B88" s="28" t="s">
        <v>150</v>
      </c>
      <c r="C88" s="28" t="s">
        <v>124</v>
      </c>
      <c r="D88" s="28" t="s">
        <v>42</v>
      </c>
      <c r="E88" s="28" t="s">
        <v>96</v>
      </c>
      <c r="F88" s="28" t="s">
        <v>125</v>
      </c>
      <c r="G88" s="28">
        <v>280</v>
      </c>
      <c r="H88" s="28" t="s">
        <v>110</v>
      </c>
      <c r="I88" s="28">
        <v>2</v>
      </c>
      <c r="J88" s="29">
        <v>200</v>
      </c>
      <c r="K88" s="34">
        <f>3146+6400</f>
        <v>9546</v>
      </c>
      <c r="L88" s="3">
        <f t="shared" si="5"/>
        <v>19492</v>
      </c>
      <c r="M88" s="28"/>
      <c r="N88" s="3">
        <f t="shared" si="6"/>
        <v>19492</v>
      </c>
      <c r="O88" s="14">
        <f t="shared" si="7"/>
        <v>9746</v>
      </c>
    </row>
    <row r="89" spans="1:15" s="1" customFormat="1" x14ac:dyDescent="0.25">
      <c r="A89" s="3">
        <v>87</v>
      </c>
      <c r="B89" s="3" t="s">
        <v>150</v>
      </c>
      <c r="C89" s="18" t="s">
        <v>123</v>
      </c>
      <c r="D89" s="3" t="s">
        <v>42</v>
      </c>
      <c r="E89" s="18" t="s">
        <v>96</v>
      </c>
      <c r="F89" s="18" t="s">
        <v>125</v>
      </c>
      <c r="G89" s="18">
        <v>280</v>
      </c>
      <c r="H89" s="3" t="s">
        <v>110</v>
      </c>
      <c r="I89" s="3">
        <v>2</v>
      </c>
      <c r="J89" s="10">
        <v>2000</v>
      </c>
      <c r="K89" s="17">
        <v>11636</v>
      </c>
      <c r="L89" s="3">
        <f t="shared" si="5"/>
        <v>27272</v>
      </c>
      <c r="M89" s="17">
        <v>1208</v>
      </c>
      <c r="N89" s="3">
        <f t="shared" si="6"/>
        <v>26064</v>
      </c>
      <c r="O89" s="14">
        <f t="shared" si="7"/>
        <v>13032</v>
      </c>
    </row>
    <row r="90" spans="1:15" s="1" customFormat="1" x14ac:dyDescent="0.25">
      <c r="A90" s="3">
        <v>88</v>
      </c>
      <c r="B90" s="3" t="s">
        <v>149</v>
      </c>
      <c r="C90" s="3" t="s">
        <v>121</v>
      </c>
      <c r="D90" s="3"/>
      <c r="E90" s="3" t="s">
        <v>96</v>
      </c>
      <c r="F90" s="3" t="s">
        <v>120</v>
      </c>
      <c r="G90" s="3">
        <v>260</v>
      </c>
      <c r="H90" s="3" t="s">
        <v>110</v>
      </c>
      <c r="I90" s="3">
        <v>2</v>
      </c>
      <c r="J90" s="10">
        <v>0</v>
      </c>
      <c r="K90" s="18">
        <v>2995</v>
      </c>
      <c r="L90" s="3">
        <f t="shared" si="5"/>
        <v>5990</v>
      </c>
      <c r="M90" s="3"/>
      <c r="N90" s="3">
        <f t="shared" si="6"/>
        <v>5990</v>
      </c>
      <c r="O90" s="14">
        <f t="shared" si="7"/>
        <v>2995</v>
      </c>
    </row>
    <row r="91" spans="1:15" s="1" customFormat="1" x14ac:dyDescent="0.25">
      <c r="A91" s="3">
        <v>89</v>
      </c>
      <c r="B91" s="3" t="s">
        <v>149</v>
      </c>
      <c r="C91" s="3" t="s">
        <v>122</v>
      </c>
      <c r="D91" s="3"/>
      <c r="E91" s="3" t="s">
        <v>96</v>
      </c>
      <c r="F91" s="3" t="s">
        <v>120</v>
      </c>
      <c r="G91" s="3">
        <v>260</v>
      </c>
      <c r="H91" s="3" t="s">
        <v>110</v>
      </c>
      <c r="I91" s="3">
        <v>2</v>
      </c>
      <c r="J91" s="10">
        <v>0</v>
      </c>
      <c r="K91" s="18">
        <v>2930</v>
      </c>
      <c r="L91" s="3">
        <f t="shared" si="5"/>
        <v>5860</v>
      </c>
      <c r="M91" s="3"/>
      <c r="N91" s="3">
        <f t="shared" si="6"/>
        <v>5860</v>
      </c>
      <c r="O91" s="14">
        <f t="shared" si="7"/>
        <v>2930</v>
      </c>
    </row>
    <row r="92" spans="1:15" x14ac:dyDescent="0.25">
      <c r="A92" s="35">
        <v>90</v>
      </c>
      <c r="C92" s="18" t="s">
        <v>167</v>
      </c>
      <c r="D92" t="s">
        <v>168</v>
      </c>
      <c r="E92" s="18" t="s">
        <v>96</v>
      </c>
      <c r="F92" s="18" t="s">
        <v>134</v>
      </c>
      <c r="G92" s="18">
        <v>260</v>
      </c>
      <c r="H92" s="35" t="s">
        <v>110</v>
      </c>
      <c r="I92" s="3">
        <v>8</v>
      </c>
      <c r="K92" s="36">
        <v>6500</v>
      </c>
      <c r="L92" s="3">
        <f t="shared" ref="L92:L93" si="8">(K92+J92)*I92</f>
        <v>52000</v>
      </c>
      <c r="M92" s="3">
        <f>21988+9909+8060+3317</f>
        <v>43274</v>
      </c>
      <c r="N92" s="3">
        <f t="shared" ref="N92:N93" si="9">+L92-M92</f>
        <v>8726</v>
      </c>
      <c r="O92" s="14">
        <f t="shared" ref="O92:O93" si="10">+N92/I92</f>
        <v>1090.75</v>
      </c>
    </row>
    <row r="93" spans="1:15" x14ac:dyDescent="0.25">
      <c r="A93" s="35">
        <v>91</v>
      </c>
      <c r="C93" s="18" t="s">
        <v>158</v>
      </c>
      <c r="D93" t="s">
        <v>168</v>
      </c>
      <c r="E93" s="18" t="s">
        <v>96</v>
      </c>
      <c r="F93" s="18" t="s">
        <v>134</v>
      </c>
      <c r="G93" s="18">
        <v>260</v>
      </c>
      <c r="H93" s="35" t="s">
        <v>110</v>
      </c>
      <c r="I93" s="3">
        <v>8</v>
      </c>
      <c r="J93" s="1"/>
      <c r="K93" s="1">
        <v>1975</v>
      </c>
      <c r="L93" s="3">
        <f t="shared" si="8"/>
        <v>15800</v>
      </c>
      <c r="M93" s="3">
        <f>6999+2988+2149+3026</f>
        <v>15162</v>
      </c>
      <c r="N93" s="3">
        <f t="shared" si="9"/>
        <v>638</v>
      </c>
      <c r="O93" s="14">
        <f t="shared" si="10"/>
        <v>79.75</v>
      </c>
    </row>
    <row r="94" spans="1:15" x14ac:dyDescent="0.25">
      <c r="J94" s="1"/>
      <c r="K94" s="1"/>
      <c r="L94" s="1"/>
      <c r="M94" s="1"/>
      <c r="N94" s="1"/>
      <c r="O94" s="1"/>
    </row>
    <row r="95" spans="1:15" x14ac:dyDescent="0.25">
      <c r="J95" s="1"/>
      <c r="K95" s="1"/>
      <c r="L95" s="1"/>
      <c r="M95" s="3"/>
      <c r="N95" s="1"/>
      <c r="O95" s="1"/>
    </row>
    <row r="96" spans="1:15" x14ac:dyDescent="0.25">
      <c r="J96" s="1"/>
      <c r="K96" s="1"/>
      <c r="L96" s="1"/>
      <c r="M96" s="1"/>
      <c r="N96" s="1"/>
      <c r="O96" s="1"/>
    </row>
  </sheetData>
  <autoFilter ref="A2:O93" xr:uid="{00000000-0009-0000-0000-000001000000}"/>
  <mergeCells count="2">
    <mergeCell ref="E1:G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WIP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2023-06-04T19:57:49Z</dcterms:modified>
</cp:coreProperties>
</file>