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omments1.xml" ContentType="application/vnd.openxmlformats-officedocument.spreadsheetml.comments+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E:\Easy Publish Prime(To_Be_Live)\HOPP\"/>
    </mc:Choice>
  </mc:AlternateContent>
  <xr:revisionPtr revIDLastSave="0" documentId="13_ncr:1_{D4A98470-9FC4-430A-866A-45837D01AC66}" xr6:coauthVersionLast="47" xr6:coauthVersionMax="47" xr10:uidLastSave="{00000000-0000-0000-0000-000000000000}"/>
  <bookViews>
    <workbookView xWindow="-120" yWindow="-120" windowWidth="20730" windowHeight="11760" firstSheet="1" activeTab="1" xr2:uid="{00000000-000D-0000-FFFF-FFFF00000000}"/>
  </bookViews>
  <sheets>
    <sheet name="UFG" sheetId="7" r:id="rId1"/>
    <sheet name="Item" sheetId="1" r:id="rId2"/>
    <sheet name="PaperMaster" sheetId="2" r:id="rId3"/>
    <sheet name="02" sheetId="10" r:id="rId4"/>
    <sheet name="05" sheetId="8" r:id="rId5"/>
    <sheet name="06" sheetId="9" r:id="rId6"/>
    <sheet name="DefaltMaster" sheetId="3" r:id="rId7"/>
    <sheet name="Sheet2" sheetId="5" r:id="rId8"/>
    <sheet name="Sheet1" sheetId="4" r:id="rId9"/>
    <sheet name="Sheet4" sheetId="12" r:id="rId10"/>
    <sheet name="INDEx" sheetId="11" r:id="rId11"/>
  </sheets>
  <definedNames>
    <definedName name="_xlnm._FilterDatabase" localSheetId="3" hidden="1">'02'!$A$1:$L$1</definedName>
    <definedName name="_xlnm._FilterDatabase" localSheetId="4" hidden="1">'05'!$A$1:$T$1</definedName>
    <definedName name="_xlnm._FilterDatabase" localSheetId="5" hidden="1">'06'!$A$1:$P$1</definedName>
    <definedName name="_xlnm._FilterDatabase" localSheetId="6" hidden="1">DefaltMaster!$A$1:$Q$1</definedName>
    <definedName name="_xlnm._FilterDatabase" localSheetId="1" hidden="1">Item!$A$2:$BS$2</definedName>
    <definedName name="_xlnm._FilterDatabase" localSheetId="2" hidden="1">PaperMaster!$A$1:$AC$1</definedName>
    <definedName name="_xlnm._FilterDatabase" localSheetId="8" hidden="1">Sheet1!$A$1:$S$451</definedName>
  </definedNames>
  <calcPr calcId="181029"/>
  <pivotCaches>
    <pivotCache cacheId="31" r:id="rId12"/>
    <pivotCache cacheId="32" r:id="rId13"/>
    <pivotCache cacheId="33" r:id="rId14"/>
    <pivotCache cacheId="34" r:id="rId1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45" i="1" l="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2" i="1"/>
  <c r="M191" i="1"/>
  <c r="B191" i="1" s="1"/>
  <c r="M190" i="1"/>
  <c r="B190" i="1" s="1"/>
  <c r="M189" i="1"/>
  <c r="M188" i="1"/>
  <c r="M187" i="1"/>
  <c r="B187" i="1" s="1"/>
  <c r="M186" i="1"/>
  <c r="B186" i="1" s="1"/>
  <c r="M185" i="1"/>
  <c r="M184" i="1"/>
  <c r="M183" i="1"/>
  <c r="B183" i="1" s="1"/>
  <c r="M182" i="1"/>
  <c r="B182" i="1" s="1"/>
  <c r="M181" i="1"/>
  <c r="M180" i="1"/>
  <c r="M179" i="1"/>
  <c r="B179" i="1" s="1"/>
  <c r="M178" i="1"/>
  <c r="B178" i="1" s="1"/>
  <c r="M177" i="1"/>
  <c r="M176" i="1"/>
  <c r="M175" i="1"/>
  <c r="B175" i="1" s="1"/>
  <c r="M174" i="1"/>
  <c r="B174" i="1" s="1"/>
  <c r="M173" i="1"/>
  <c r="M172" i="1"/>
  <c r="M171" i="1"/>
  <c r="B171" i="1" s="1"/>
  <c r="M170" i="1"/>
  <c r="B170" i="1" s="1"/>
  <c r="M169" i="1"/>
  <c r="M168" i="1"/>
  <c r="M167" i="1"/>
  <c r="B167" i="1" s="1"/>
  <c r="M166" i="1"/>
  <c r="B166" i="1" s="1"/>
  <c r="M165" i="1"/>
  <c r="M164" i="1"/>
  <c r="M163" i="1"/>
  <c r="B163" i="1" s="1"/>
  <c r="M162" i="1"/>
  <c r="B162" i="1" s="1"/>
  <c r="M161" i="1"/>
  <c r="M160" i="1"/>
  <c r="M159" i="1"/>
  <c r="B159" i="1" s="1"/>
  <c r="M158" i="1"/>
  <c r="B158" i="1" s="1"/>
  <c r="M157" i="1"/>
  <c r="M156" i="1"/>
  <c r="M155" i="1"/>
  <c r="B155" i="1" s="1"/>
  <c r="M154" i="1"/>
  <c r="B154" i="1" s="1"/>
  <c r="M153" i="1"/>
  <c r="M152" i="1"/>
  <c r="M151" i="1"/>
  <c r="B151" i="1" s="1"/>
  <c r="M150" i="1"/>
  <c r="B150" i="1" s="1"/>
  <c r="M149" i="1"/>
  <c r="M148" i="1"/>
  <c r="M147" i="1"/>
  <c r="B147" i="1" s="1"/>
  <c r="M146" i="1"/>
  <c r="B146" i="1" s="1"/>
  <c r="M145" i="1"/>
  <c r="M144" i="1"/>
  <c r="M143" i="1"/>
  <c r="B143" i="1" s="1"/>
  <c r="M142" i="1"/>
  <c r="B142" i="1" s="1"/>
  <c r="M141" i="1"/>
  <c r="M140" i="1"/>
  <c r="M139" i="1"/>
  <c r="B139" i="1" s="1"/>
  <c r="M138" i="1"/>
  <c r="B138" i="1" s="1"/>
  <c r="M137" i="1"/>
  <c r="M136" i="1"/>
  <c r="M135" i="1"/>
  <c r="B135" i="1" s="1"/>
  <c r="M134" i="1"/>
  <c r="B134" i="1" s="1"/>
  <c r="M133" i="1"/>
  <c r="M132" i="1"/>
  <c r="M131" i="1"/>
  <c r="B131" i="1" s="1"/>
  <c r="M130" i="1"/>
  <c r="B130" i="1" s="1"/>
  <c r="M129" i="1"/>
  <c r="M128" i="1"/>
  <c r="M127" i="1"/>
  <c r="B127" i="1" s="1"/>
  <c r="M126" i="1"/>
  <c r="B126" i="1" s="1"/>
  <c r="M125" i="1"/>
  <c r="M124" i="1"/>
  <c r="M123" i="1"/>
  <c r="B123" i="1" s="1"/>
  <c r="M122" i="1"/>
  <c r="B122" i="1" s="1"/>
  <c r="M121" i="1"/>
  <c r="M120" i="1"/>
  <c r="M119" i="1"/>
  <c r="B119" i="1" s="1"/>
  <c r="M118" i="1"/>
  <c r="B118" i="1" s="1"/>
  <c r="M117" i="1"/>
  <c r="M116" i="1"/>
  <c r="M115" i="1"/>
  <c r="B115" i="1" s="1"/>
  <c r="M114" i="1"/>
  <c r="B114" i="1" s="1"/>
  <c r="M113" i="1"/>
  <c r="M112" i="1"/>
  <c r="M111" i="1"/>
  <c r="B111" i="1" s="1"/>
  <c r="M110" i="1"/>
  <c r="B110" i="1" s="1"/>
  <c r="M109" i="1"/>
  <c r="M108" i="1"/>
  <c r="M107" i="1"/>
  <c r="B107" i="1" s="1"/>
  <c r="M106" i="1"/>
  <c r="B106" i="1" s="1"/>
  <c r="M105" i="1"/>
  <c r="M104" i="1"/>
  <c r="M103" i="1"/>
  <c r="B103" i="1" s="1"/>
  <c r="M102" i="1"/>
  <c r="B102" i="1" s="1"/>
  <c r="M101" i="1"/>
  <c r="M100" i="1"/>
  <c r="M99" i="1"/>
  <c r="B99" i="1" s="1"/>
  <c r="M98" i="1"/>
  <c r="B98" i="1" s="1"/>
  <c r="M97" i="1"/>
  <c r="M96" i="1"/>
  <c r="M95" i="1"/>
  <c r="B95" i="1" s="1"/>
  <c r="M94" i="1"/>
  <c r="B94" i="1" s="1"/>
  <c r="M93" i="1"/>
  <c r="M92" i="1"/>
  <c r="B92" i="1" s="1"/>
  <c r="M91" i="1"/>
  <c r="B91" i="1" s="1"/>
  <c r="M90" i="1"/>
  <c r="B90" i="1" s="1"/>
  <c r="M89" i="1"/>
  <c r="M88" i="1"/>
  <c r="B88" i="1" s="1"/>
  <c r="M87" i="1"/>
  <c r="B87" i="1" s="1"/>
  <c r="M86" i="1"/>
  <c r="B86" i="1" s="1"/>
  <c r="M85" i="1"/>
  <c r="M84" i="1"/>
  <c r="B84" i="1" s="1"/>
  <c r="M83" i="1"/>
  <c r="B83" i="1" s="1"/>
  <c r="M82" i="1"/>
  <c r="B82" i="1" s="1"/>
  <c r="M81" i="1"/>
  <c r="M80" i="1"/>
  <c r="B80" i="1" s="1"/>
  <c r="M79" i="1"/>
  <c r="B79" i="1" s="1"/>
  <c r="M78" i="1"/>
  <c r="B78" i="1" s="1"/>
  <c r="M77" i="1"/>
  <c r="M76" i="1"/>
  <c r="B76" i="1" s="1"/>
  <c r="M75" i="1"/>
  <c r="B75" i="1" s="1"/>
  <c r="M74" i="1"/>
  <c r="B74" i="1" s="1"/>
  <c r="M73" i="1"/>
  <c r="M72" i="1"/>
  <c r="B72" i="1" s="1"/>
  <c r="M71" i="1"/>
  <c r="B71" i="1" s="1"/>
  <c r="M70" i="1"/>
  <c r="B70" i="1" s="1"/>
  <c r="M69" i="1"/>
  <c r="M68" i="1"/>
  <c r="B68" i="1" s="1"/>
  <c r="M67" i="1"/>
  <c r="B67" i="1" s="1"/>
  <c r="M66" i="1"/>
  <c r="B66" i="1" s="1"/>
  <c r="M65" i="1"/>
  <c r="M64" i="1"/>
  <c r="B64" i="1" s="1"/>
  <c r="M63" i="1"/>
  <c r="B63" i="1" s="1"/>
  <c r="M62" i="1"/>
  <c r="B62" i="1" s="1"/>
  <c r="M61" i="1"/>
  <c r="M60" i="1"/>
  <c r="B60" i="1" s="1"/>
  <c r="M59" i="1"/>
  <c r="B59" i="1" s="1"/>
  <c r="M58" i="1"/>
  <c r="B58" i="1" s="1"/>
  <c r="M57" i="1"/>
  <c r="M56" i="1"/>
  <c r="B56" i="1" s="1"/>
  <c r="M55" i="1"/>
  <c r="B55" i="1" s="1"/>
  <c r="M54" i="1"/>
  <c r="B54" i="1" s="1"/>
  <c r="M53" i="1"/>
  <c r="M52" i="1"/>
  <c r="B52" i="1" s="1"/>
  <c r="M51" i="1"/>
  <c r="B51" i="1" s="1"/>
  <c r="M50" i="1"/>
  <c r="B50" i="1" s="1"/>
  <c r="M49" i="1"/>
  <c r="M48" i="1"/>
  <c r="B48" i="1" s="1"/>
  <c r="M47" i="1"/>
  <c r="B47" i="1" s="1"/>
  <c r="M46" i="1"/>
  <c r="B46" i="1" s="1"/>
  <c r="M45" i="1"/>
  <c r="M44" i="1"/>
  <c r="B44" i="1" s="1"/>
  <c r="M43" i="1"/>
  <c r="B43" i="1" s="1"/>
  <c r="M42" i="1"/>
  <c r="B42" i="1" s="1"/>
  <c r="M41" i="1"/>
  <c r="M40" i="1"/>
  <c r="B40" i="1" s="1"/>
  <c r="M39" i="1"/>
  <c r="B39" i="1" s="1"/>
  <c r="M38" i="1"/>
  <c r="B38" i="1" s="1"/>
  <c r="M37" i="1"/>
  <c r="M36" i="1"/>
  <c r="B36" i="1" s="1"/>
  <c r="M35" i="1"/>
  <c r="B35" i="1" s="1"/>
  <c r="M34" i="1"/>
  <c r="B34" i="1" s="1"/>
  <c r="M33" i="1"/>
  <c r="M32" i="1"/>
  <c r="B32" i="1" s="1"/>
  <c r="M31" i="1"/>
  <c r="B31" i="1" s="1"/>
  <c r="M30" i="1"/>
  <c r="B30" i="1" s="1"/>
  <c r="M29" i="1"/>
  <c r="M28" i="1"/>
  <c r="B28" i="1" s="1"/>
  <c r="M27" i="1"/>
  <c r="B27" i="1" s="1"/>
  <c r="M26" i="1"/>
  <c r="B26" i="1" s="1"/>
  <c r="M25" i="1"/>
  <c r="M24" i="1"/>
  <c r="B24" i="1" s="1"/>
  <c r="M23" i="1"/>
  <c r="B23" i="1" s="1"/>
  <c r="M22" i="1"/>
  <c r="B22" i="1" s="1"/>
  <c r="M21" i="1"/>
  <c r="M20" i="1"/>
  <c r="B20" i="1" s="1"/>
  <c r="M19" i="1"/>
  <c r="B19" i="1" s="1"/>
  <c r="M18" i="1"/>
  <c r="B18" i="1" s="1"/>
  <c r="M17" i="1"/>
  <c r="M16" i="1"/>
  <c r="B16" i="1" s="1"/>
  <c r="M15" i="1"/>
  <c r="B15" i="1" s="1"/>
  <c r="M14" i="1"/>
  <c r="B14" i="1" s="1"/>
  <c r="M13" i="1"/>
  <c r="M12" i="1"/>
  <c r="B12" i="1" s="1"/>
  <c r="M11" i="1"/>
  <c r="B11" i="1" s="1"/>
  <c r="M10" i="1"/>
  <c r="B10" i="1" s="1"/>
  <c r="M9" i="1"/>
  <c r="M8" i="1"/>
  <c r="B8" i="1" s="1"/>
  <c r="M7" i="1"/>
  <c r="B7" i="1" s="1"/>
  <c r="M6" i="1"/>
  <c r="B6" i="1" s="1"/>
  <c r="M5" i="1"/>
  <c r="M4" i="1"/>
  <c r="B4" i="1" s="1"/>
  <c r="B192" i="1"/>
  <c r="B189" i="1"/>
  <c r="B188" i="1"/>
  <c r="B185" i="1"/>
  <c r="B184" i="1"/>
  <c r="B181" i="1"/>
  <c r="B180" i="1"/>
  <c r="B177" i="1"/>
  <c r="B176" i="1"/>
  <c r="B173" i="1"/>
  <c r="B172" i="1"/>
  <c r="B169" i="1"/>
  <c r="B168" i="1"/>
  <c r="B165" i="1"/>
  <c r="B164" i="1"/>
  <c r="B161" i="1"/>
  <c r="B160" i="1"/>
  <c r="B157" i="1"/>
  <c r="B156" i="1"/>
  <c r="B153" i="1"/>
  <c r="B152" i="1"/>
  <c r="B149" i="1"/>
  <c r="B148" i="1"/>
  <c r="B145" i="1"/>
  <c r="B144" i="1"/>
  <c r="B141" i="1"/>
  <c r="B140" i="1"/>
  <c r="B137" i="1"/>
  <c r="B136" i="1"/>
  <c r="B133" i="1"/>
  <c r="B132" i="1"/>
  <c r="B129" i="1"/>
  <c r="B128" i="1"/>
  <c r="B125" i="1"/>
  <c r="B124" i="1"/>
  <c r="B121" i="1"/>
  <c r="B120" i="1"/>
  <c r="B117" i="1"/>
  <c r="B116" i="1"/>
  <c r="B113" i="1"/>
  <c r="B112" i="1"/>
  <c r="B109" i="1"/>
  <c r="B108" i="1"/>
  <c r="B105" i="1"/>
  <c r="B104" i="1"/>
  <c r="B101" i="1"/>
  <c r="B100" i="1"/>
  <c r="B97" i="1"/>
  <c r="B96" i="1"/>
  <c r="B93" i="1"/>
  <c r="B89" i="1"/>
  <c r="B85" i="1"/>
  <c r="B81" i="1"/>
  <c r="B77" i="1"/>
  <c r="B73" i="1"/>
  <c r="B69" i="1"/>
  <c r="B65" i="1"/>
  <c r="B61" i="1"/>
  <c r="B57" i="1"/>
  <c r="B53" i="1"/>
  <c r="B49" i="1"/>
  <c r="B45" i="1"/>
  <c r="B41" i="1"/>
  <c r="B37" i="1"/>
  <c r="B33" i="1"/>
  <c r="B29" i="1"/>
  <c r="B25" i="1"/>
  <c r="B21" i="1"/>
  <c r="B17" i="1"/>
  <c r="B13" i="1"/>
  <c r="B9" i="1"/>
  <c r="B5" i="1"/>
  <c r="BQ1" i="1"/>
  <c r="BP1" i="1"/>
  <c r="BO1" i="1"/>
  <c r="BN1" i="1"/>
  <c r="BM1" i="1"/>
  <c r="BL1" i="1"/>
  <c r="BK1" i="1"/>
  <c r="BJ1" i="1"/>
  <c r="BI1" i="1"/>
  <c r="BH1" i="1"/>
  <c r="BG1" i="1"/>
  <c r="BF1" i="1"/>
  <c r="BE1" i="1"/>
  <c r="BD1" i="1"/>
  <c r="BC1" i="1"/>
  <c r="BB1" i="1"/>
  <c r="BA1" i="1"/>
  <c r="AZ1" i="1"/>
  <c r="AY1" i="1"/>
  <c r="AX1" i="1"/>
  <c r="AW1" i="1"/>
  <c r="AV1" i="1"/>
  <c r="AU1" i="1"/>
  <c r="AT1" i="1"/>
  <c r="AS1" i="1"/>
  <c r="AR1" i="1"/>
  <c r="AQ1" i="1"/>
  <c r="AP1" i="1"/>
  <c r="AO1" i="1"/>
  <c r="AN1" i="1"/>
  <c r="AM1" i="1"/>
  <c r="AL1" i="1"/>
  <c r="BR120" i="1"/>
  <c r="BP120" i="1"/>
  <c r="BO120" i="1"/>
  <c r="BM120" i="1"/>
  <c r="BK120" i="1"/>
  <c r="BL120" i="1" s="1"/>
  <c r="BD120" i="1"/>
  <c r="BE120" i="1" s="1"/>
  <c r="BR119" i="1"/>
  <c r="BP119" i="1"/>
  <c r="BO119" i="1"/>
  <c r="BM119" i="1"/>
  <c r="BK119" i="1"/>
  <c r="BL119" i="1" s="1"/>
  <c r="BD119" i="1"/>
  <c r="BE119" i="1" s="1"/>
  <c r="BR89" i="1" l="1"/>
  <c r="BP89" i="1"/>
  <c r="BO89" i="1"/>
  <c r="BM89" i="1"/>
  <c r="BK89" i="1"/>
  <c r="BL89" i="1" s="1"/>
  <c r="BD89" i="1"/>
  <c r="BE89" i="1" s="1"/>
  <c r="BR88" i="1"/>
  <c r="BP88" i="1"/>
  <c r="BO88" i="1"/>
  <c r="BM88" i="1"/>
  <c r="BK88" i="1"/>
  <c r="BL88" i="1" s="1"/>
  <c r="BD88" i="1"/>
  <c r="BE88" i="1" s="1"/>
  <c r="BR87" i="1"/>
  <c r="BP87" i="1"/>
  <c r="BO87" i="1"/>
  <c r="BM87" i="1"/>
  <c r="BK87" i="1"/>
  <c r="BL87" i="1" s="1"/>
  <c r="BD87" i="1"/>
  <c r="BE87" i="1" s="1"/>
  <c r="BR86" i="1"/>
  <c r="BP86" i="1"/>
  <c r="BO86" i="1"/>
  <c r="BM86" i="1"/>
  <c r="BK86" i="1"/>
  <c r="BL86" i="1" s="1"/>
  <c r="BD86" i="1"/>
  <c r="BE86" i="1" s="1"/>
  <c r="BD105" i="1" l="1"/>
  <c r="BE105" i="1" s="1"/>
  <c r="BK105" i="1"/>
  <c r="BL105" i="1" s="1"/>
  <c r="BM105" i="1"/>
  <c r="BO105" i="1"/>
  <c r="BP105" i="1"/>
  <c r="BR105" i="1"/>
  <c r="BD106" i="1"/>
  <c r="BE106" i="1" s="1"/>
  <c r="BK106" i="1"/>
  <c r="BL106" i="1" s="1"/>
  <c r="BM106" i="1"/>
  <c r="BO106" i="1"/>
  <c r="BP106" i="1"/>
  <c r="BR106" i="1"/>
  <c r="BD107" i="1"/>
  <c r="BE107" i="1" s="1"/>
  <c r="BK107" i="1"/>
  <c r="BL107" i="1" s="1"/>
  <c r="BM107" i="1"/>
  <c r="BO107" i="1"/>
  <c r="BP107" i="1"/>
  <c r="BR107" i="1"/>
  <c r="BD108" i="1"/>
  <c r="BE108" i="1" s="1"/>
  <c r="BK108" i="1"/>
  <c r="BL108" i="1" s="1"/>
  <c r="BM108" i="1"/>
  <c r="BO108" i="1"/>
  <c r="BP108" i="1"/>
  <c r="BR108" i="1"/>
  <c r="BD109" i="1"/>
  <c r="BE109" i="1" s="1"/>
  <c r="BK109" i="1"/>
  <c r="BL109" i="1" s="1"/>
  <c r="BM109" i="1"/>
  <c r="BO109" i="1"/>
  <c r="BP109" i="1"/>
  <c r="BR109" i="1"/>
  <c r="BD110" i="1"/>
  <c r="BE110" i="1" s="1"/>
  <c r="BK110" i="1"/>
  <c r="BL110" i="1" s="1"/>
  <c r="BM110" i="1"/>
  <c r="BO110" i="1"/>
  <c r="BP110" i="1"/>
  <c r="BR110" i="1"/>
  <c r="BD111" i="1"/>
  <c r="BE111" i="1" s="1"/>
  <c r="BK111" i="1"/>
  <c r="BL111" i="1" s="1"/>
  <c r="BM111" i="1"/>
  <c r="BO111" i="1"/>
  <c r="BP111" i="1"/>
  <c r="BR111" i="1"/>
  <c r="BD112" i="1"/>
  <c r="BE112" i="1" s="1"/>
  <c r="BK112" i="1"/>
  <c r="BL112" i="1" s="1"/>
  <c r="BM112" i="1"/>
  <c r="BO112" i="1"/>
  <c r="BP112" i="1"/>
  <c r="BR112" i="1"/>
  <c r="BD113" i="1"/>
  <c r="BE113" i="1" s="1"/>
  <c r="BK113" i="1"/>
  <c r="BL113" i="1" s="1"/>
  <c r="BM113" i="1"/>
  <c r="BO113" i="1"/>
  <c r="BP113" i="1"/>
  <c r="BR113" i="1"/>
  <c r="BD114" i="1"/>
  <c r="BE114" i="1" s="1"/>
  <c r="BK114" i="1"/>
  <c r="BL114" i="1" s="1"/>
  <c r="BM114" i="1"/>
  <c r="BO114" i="1"/>
  <c r="BP114" i="1"/>
  <c r="BR114" i="1"/>
  <c r="BD115" i="1"/>
  <c r="BE115" i="1" s="1"/>
  <c r="BK115" i="1"/>
  <c r="BL115" i="1" s="1"/>
  <c r="BM115" i="1"/>
  <c r="BO115" i="1"/>
  <c r="BP115" i="1"/>
  <c r="BR115" i="1"/>
  <c r="BD116" i="1"/>
  <c r="BE116" i="1" s="1"/>
  <c r="BK116" i="1"/>
  <c r="BL116" i="1" s="1"/>
  <c r="BM116" i="1"/>
  <c r="BO116" i="1"/>
  <c r="BP116" i="1"/>
  <c r="BR116" i="1"/>
  <c r="BD117" i="1"/>
  <c r="BE117" i="1" s="1"/>
  <c r="BK117" i="1"/>
  <c r="BL117" i="1" s="1"/>
  <c r="BM117" i="1"/>
  <c r="BO117" i="1"/>
  <c r="BP117" i="1"/>
  <c r="BR117" i="1"/>
  <c r="BD118" i="1"/>
  <c r="BE118" i="1" s="1"/>
  <c r="BK118" i="1"/>
  <c r="BL118" i="1" s="1"/>
  <c r="BM118" i="1"/>
  <c r="BO118" i="1"/>
  <c r="BP118" i="1"/>
  <c r="BR118" i="1"/>
  <c r="BD121" i="1"/>
  <c r="BE121" i="1" s="1"/>
  <c r="BK121" i="1"/>
  <c r="BL121" i="1" s="1"/>
  <c r="BM121" i="1"/>
  <c r="BO121" i="1"/>
  <c r="BP121" i="1"/>
  <c r="BR121" i="1"/>
  <c r="BR179" i="1"/>
  <c r="BP179" i="1"/>
  <c r="BO179" i="1"/>
  <c r="BM179" i="1"/>
  <c r="BK179" i="1"/>
  <c r="BL179" i="1" s="1"/>
  <c r="BD179" i="1"/>
  <c r="BE179" i="1" s="1"/>
  <c r="BR178" i="1"/>
  <c r="BP178" i="1"/>
  <c r="BO178" i="1"/>
  <c r="BM178" i="1"/>
  <c r="BK178" i="1"/>
  <c r="BL178" i="1" s="1"/>
  <c r="BD178" i="1"/>
  <c r="BE178" i="1" s="1"/>
  <c r="BR177" i="1"/>
  <c r="BP177" i="1"/>
  <c r="BO177" i="1"/>
  <c r="BM177" i="1"/>
  <c r="BK177" i="1"/>
  <c r="BL177" i="1" s="1"/>
  <c r="BD177" i="1"/>
  <c r="BE177" i="1" s="1"/>
  <c r="BR171" i="1"/>
  <c r="BP171" i="1"/>
  <c r="BO171" i="1"/>
  <c r="BM171" i="1"/>
  <c r="BK171" i="1"/>
  <c r="BL171" i="1" s="1"/>
  <c r="BD171" i="1"/>
  <c r="BE171" i="1" s="1"/>
  <c r="BR168" i="1"/>
  <c r="BP168" i="1"/>
  <c r="BO168" i="1"/>
  <c r="BM168" i="1"/>
  <c r="BK168" i="1"/>
  <c r="BL168" i="1" s="1"/>
  <c r="BD168" i="1"/>
  <c r="BE168" i="1" s="1"/>
  <c r="BR167" i="1"/>
  <c r="BP167" i="1"/>
  <c r="BO167" i="1"/>
  <c r="BM167" i="1"/>
  <c r="BK167" i="1"/>
  <c r="BL167" i="1" s="1"/>
  <c r="BD167" i="1"/>
  <c r="BE167" i="1" s="1"/>
  <c r="BR70" i="1"/>
  <c r="BP70" i="1"/>
  <c r="BO70" i="1"/>
  <c r="BM70" i="1"/>
  <c r="BK70" i="1"/>
  <c r="BL70" i="1" s="1"/>
  <c r="BD70" i="1"/>
  <c r="BE70" i="1" s="1"/>
  <c r="BR69" i="1"/>
  <c r="BP69" i="1"/>
  <c r="BO69" i="1"/>
  <c r="BM69" i="1"/>
  <c r="BK69" i="1"/>
  <c r="BL69" i="1" s="1"/>
  <c r="BD69" i="1"/>
  <c r="BE69" i="1" s="1"/>
  <c r="BR68" i="1"/>
  <c r="BP68" i="1"/>
  <c r="BO68" i="1"/>
  <c r="BM68" i="1"/>
  <c r="BK68" i="1"/>
  <c r="BL68" i="1" s="1"/>
  <c r="BD68" i="1"/>
  <c r="BE68" i="1" s="1"/>
  <c r="BR67" i="1"/>
  <c r="BP67" i="1"/>
  <c r="BO67" i="1"/>
  <c r="BM67" i="1"/>
  <c r="BK67" i="1"/>
  <c r="BL67" i="1" s="1"/>
  <c r="BD67" i="1"/>
  <c r="BE67" i="1" s="1"/>
  <c r="BR66" i="1"/>
  <c r="BP66" i="1"/>
  <c r="BO66" i="1"/>
  <c r="BM66" i="1"/>
  <c r="BK66" i="1"/>
  <c r="BL66" i="1" s="1"/>
  <c r="BD66" i="1"/>
  <c r="BE66" i="1" s="1"/>
  <c r="BR52" i="1"/>
  <c r="BP52" i="1"/>
  <c r="BO52" i="1"/>
  <c r="BM52" i="1"/>
  <c r="BK52" i="1"/>
  <c r="BL52" i="1" s="1"/>
  <c r="BD52" i="1"/>
  <c r="BE52" i="1" s="1"/>
  <c r="BR51" i="1"/>
  <c r="BP51" i="1"/>
  <c r="BO51" i="1"/>
  <c r="BM51" i="1"/>
  <c r="BK51" i="1"/>
  <c r="BL51" i="1" s="1"/>
  <c r="BD51" i="1"/>
  <c r="BE51" i="1" s="1"/>
  <c r="BR50" i="1"/>
  <c r="BP50" i="1"/>
  <c r="BO50" i="1"/>
  <c r="BM50" i="1"/>
  <c r="BK50" i="1"/>
  <c r="BL50" i="1" s="1"/>
  <c r="BD50" i="1"/>
  <c r="BE50" i="1" s="1"/>
  <c r="BR49" i="1"/>
  <c r="BP49" i="1"/>
  <c r="BO49" i="1"/>
  <c r="BM49" i="1"/>
  <c r="BK49" i="1"/>
  <c r="BL49" i="1" s="1"/>
  <c r="BD49" i="1"/>
  <c r="BE49" i="1" s="1"/>
  <c r="BR48" i="1"/>
  <c r="BP48" i="1"/>
  <c r="BO48" i="1"/>
  <c r="BM48" i="1"/>
  <c r="BK48" i="1"/>
  <c r="BL48" i="1" s="1"/>
  <c r="BD48" i="1"/>
  <c r="BE48" i="1" s="1"/>
  <c r="BR47" i="1"/>
  <c r="BP47" i="1"/>
  <c r="BO47" i="1"/>
  <c r="BM47" i="1"/>
  <c r="BK47" i="1"/>
  <c r="BL47" i="1" s="1"/>
  <c r="BD47" i="1"/>
  <c r="BE47" i="1" s="1"/>
  <c r="BR46" i="1"/>
  <c r="BP46" i="1"/>
  <c r="BO46" i="1"/>
  <c r="BM46" i="1"/>
  <c r="BK46" i="1"/>
  <c r="BL46" i="1" s="1"/>
  <c r="BD46" i="1"/>
  <c r="BE46" i="1" s="1"/>
  <c r="BR148" i="1"/>
  <c r="BP148" i="1"/>
  <c r="BO148" i="1"/>
  <c r="BM148" i="1"/>
  <c r="BK148" i="1"/>
  <c r="BL148" i="1" s="1"/>
  <c r="BD148" i="1"/>
  <c r="BE148" i="1" s="1"/>
  <c r="BR147" i="1"/>
  <c r="BP147" i="1"/>
  <c r="BO147" i="1"/>
  <c r="BM147" i="1"/>
  <c r="BK147" i="1"/>
  <c r="BL147" i="1" s="1"/>
  <c r="BD147" i="1"/>
  <c r="BE147" i="1" s="1"/>
  <c r="BR146" i="1"/>
  <c r="BP146" i="1"/>
  <c r="BO146" i="1"/>
  <c r="BM146" i="1"/>
  <c r="BK146" i="1"/>
  <c r="BL146" i="1" s="1"/>
  <c r="BD146" i="1"/>
  <c r="BE146" i="1" s="1"/>
  <c r="BR145" i="1"/>
  <c r="BP145" i="1"/>
  <c r="BO145" i="1"/>
  <c r="BM145" i="1"/>
  <c r="BK145" i="1"/>
  <c r="BL145" i="1" s="1"/>
  <c r="BD145" i="1"/>
  <c r="BE145" i="1" s="1"/>
  <c r="BR144" i="1"/>
  <c r="BP144" i="1"/>
  <c r="BO144" i="1"/>
  <c r="BM144" i="1"/>
  <c r="BK144" i="1"/>
  <c r="BL144" i="1" s="1"/>
  <c r="BD144" i="1"/>
  <c r="BE144" i="1" s="1"/>
  <c r="BR143" i="1"/>
  <c r="BP143" i="1"/>
  <c r="BO143" i="1"/>
  <c r="BM143" i="1"/>
  <c r="BK143" i="1"/>
  <c r="BL143" i="1" s="1"/>
  <c r="BD143" i="1"/>
  <c r="BE143" i="1" s="1"/>
  <c r="BR142" i="1"/>
  <c r="BP142" i="1"/>
  <c r="BO142" i="1"/>
  <c r="BM142" i="1"/>
  <c r="BK142" i="1"/>
  <c r="BL142" i="1" s="1"/>
  <c r="BD142" i="1"/>
  <c r="BE142" i="1" s="1"/>
  <c r="BR141" i="1"/>
  <c r="BP141" i="1"/>
  <c r="BO141" i="1"/>
  <c r="BM141" i="1"/>
  <c r="BK141" i="1"/>
  <c r="BL141" i="1" s="1"/>
  <c r="BD141" i="1"/>
  <c r="BE141" i="1" s="1"/>
  <c r="BR140" i="1"/>
  <c r="BP140" i="1"/>
  <c r="BO140" i="1"/>
  <c r="BM140" i="1"/>
  <c r="BK140" i="1"/>
  <c r="BL140" i="1" s="1"/>
  <c r="BD140" i="1"/>
  <c r="BE140" i="1" s="1"/>
  <c r="BD134" i="1"/>
  <c r="BE134" i="1" s="1"/>
  <c r="BK134" i="1"/>
  <c r="BL134" i="1" s="1"/>
  <c r="BM134" i="1"/>
  <c r="BO134" i="1"/>
  <c r="BP134" i="1"/>
  <c r="BR134" i="1"/>
  <c r="BD135" i="1"/>
  <c r="BE135" i="1" s="1"/>
  <c r="BK135" i="1"/>
  <c r="BL135" i="1" s="1"/>
  <c r="BM135" i="1"/>
  <c r="BO135" i="1"/>
  <c r="BP135" i="1"/>
  <c r="BR135" i="1"/>
  <c r="BD136" i="1"/>
  <c r="BE136" i="1" s="1"/>
  <c r="BK136" i="1"/>
  <c r="BL136" i="1" s="1"/>
  <c r="BM136" i="1"/>
  <c r="BO136" i="1"/>
  <c r="BP136" i="1"/>
  <c r="BR136" i="1"/>
  <c r="BD137" i="1"/>
  <c r="BE137" i="1" s="1"/>
  <c r="BK137" i="1"/>
  <c r="BL137" i="1" s="1"/>
  <c r="BM137" i="1"/>
  <c r="BO137" i="1"/>
  <c r="BP137" i="1"/>
  <c r="BR137" i="1"/>
  <c r="BD138" i="1"/>
  <c r="BE138" i="1" s="1"/>
  <c r="BK138" i="1"/>
  <c r="BL138" i="1" s="1"/>
  <c r="BM138" i="1"/>
  <c r="BO138" i="1"/>
  <c r="BP138" i="1"/>
  <c r="BR138" i="1"/>
  <c r="BD139" i="1"/>
  <c r="BE139" i="1" s="1"/>
  <c r="BK139" i="1"/>
  <c r="BL139" i="1" s="1"/>
  <c r="BM139" i="1"/>
  <c r="BO139" i="1"/>
  <c r="BP139" i="1"/>
  <c r="BR139" i="1"/>
  <c r="BD184" i="1"/>
  <c r="BE184" i="1" s="1"/>
  <c r="BK184" i="1"/>
  <c r="BL184" i="1" s="1"/>
  <c r="BM184" i="1"/>
  <c r="BO184" i="1"/>
  <c r="BP184" i="1"/>
  <c r="BR184" i="1"/>
  <c r="BD185" i="1"/>
  <c r="BE185" i="1" s="1"/>
  <c r="BK185" i="1"/>
  <c r="BL185" i="1" s="1"/>
  <c r="BM185" i="1"/>
  <c r="BO185" i="1"/>
  <c r="BP185" i="1"/>
  <c r="BR185" i="1"/>
  <c r="BD186" i="1"/>
  <c r="BE186" i="1" s="1"/>
  <c r="BK186" i="1"/>
  <c r="BL186" i="1" s="1"/>
  <c r="BM186" i="1"/>
  <c r="BO186" i="1"/>
  <c r="BP186" i="1"/>
  <c r="BR186" i="1"/>
  <c r="BD187" i="1"/>
  <c r="BE187" i="1" s="1"/>
  <c r="BK187" i="1"/>
  <c r="BL187" i="1" s="1"/>
  <c r="BM187" i="1"/>
  <c r="BO187" i="1"/>
  <c r="BP187" i="1"/>
  <c r="BR187" i="1"/>
  <c r="BD188" i="1"/>
  <c r="BE188" i="1" s="1"/>
  <c r="BK188" i="1"/>
  <c r="BL188" i="1" s="1"/>
  <c r="BM188" i="1"/>
  <c r="BO188" i="1"/>
  <c r="BP188" i="1"/>
  <c r="BR188" i="1"/>
  <c r="BD189" i="1"/>
  <c r="BE189" i="1" s="1"/>
  <c r="BK189" i="1"/>
  <c r="BL189" i="1" s="1"/>
  <c r="BM189" i="1"/>
  <c r="BO189" i="1"/>
  <c r="BP189" i="1"/>
  <c r="BR189" i="1"/>
  <c r="BR130" i="1"/>
  <c r="BP130" i="1"/>
  <c r="BO130" i="1"/>
  <c r="BM130" i="1"/>
  <c r="BK130" i="1"/>
  <c r="BL130" i="1" s="1"/>
  <c r="BD130" i="1"/>
  <c r="BE130" i="1" s="1"/>
  <c r="BR128" i="1"/>
  <c r="BP128" i="1"/>
  <c r="BO128" i="1"/>
  <c r="BM128" i="1"/>
  <c r="BK128" i="1"/>
  <c r="BL128" i="1" s="1"/>
  <c r="BD128" i="1"/>
  <c r="BE128" i="1" s="1"/>
  <c r="BR124" i="1"/>
  <c r="BP124" i="1"/>
  <c r="BO124" i="1"/>
  <c r="BM124" i="1"/>
  <c r="BK124" i="1"/>
  <c r="BL124" i="1" s="1"/>
  <c r="BD124" i="1"/>
  <c r="BE124" i="1" s="1"/>
  <c r="BD123" i="1"/>
  <c r="BE123" i="1" s="1"/>
  <c r="BK123" i="1"/>
  <c r="BL123" i="1" s="1"/>
  <c r="BM123" i="1"/>
  <c r="BO123" i="1"/>
  <c r="BP123" i="1"/>
  <c r="BR123" i="1"/>
  <c r="BR126" i="1"/>
  <c r="BP126" i="1"/>
  <c r="BO126" i="1"/>
  <c r="BM126" i="1"/>
  <c r="BK126" i="1"/>
  <c r="BL126" i="1" s="1"/>
  <c r="BD126" i="1"/>
  <c r="BE126" i="1" s="1"/>
  <c r="BR122" i="1"/>
  <c r="BP122" i="1"/>
  <c r="BO122" i="1"/>
  <c r="BM122" i="1"/>
  <c r="BK122" i="1"/>
  <c r="BL122" i="1" s="1"/>
  <c r="BD122" i="1"/>
  <c r="BE122" i="1" s="1"/>
  <c r="BR85" i="1"/>
  <c r="BP85" i="1"/>
  <c r="BO85" i="1"/>
  <c r="BM85" i="1"/>
  <c r="BK85" i="1"/>
  <c r="BL85" i="1" s="1"/>
  <c r="BD85" i="1"/>
  <c r="BE85" i="1" s="1"/>
  <c r="BR30" i="1"/>
  <c r="BP30" i="1"/>
  <c r="BO30" i="1"/>
  <c r="BM30" i="1"/>
  <c r="BK30" i="1"/>
  <c r="BL30" i="1" s="1"/>
  <c r="BD30" i="1"/>
  <c r="BE30" i="1" s="1"/>
  <c r="BR29" i="1"/>
  <c r="BP29" i="1"/>
  <c r="BO29" i="1"/>
  <c r="BM29" i="1"/>
  <c r="BK29" i="1"/>
  <c r="BL29" i="1" s="1"/>
  <c r="BD29" i="1"/>
  <c r="BE29" i="1" s="1"/>
  <c r="BR27" i="1"/>
  <c r="BP27" i="1"/>
  <c r="BO27" i="1"/>
  <c r="BM27" i="1"/>
  <c r="BK27" i="1"/>
  <c r="BL27" i="1" s="1"/>
  <c r="BD27" i="1"/>
  <c r="BE27" i="1" s="1"/>
  <c r="BR26" i="1"/>
  <c r="BP26" i="1"/>
  <c r="BO26" i="1"/>
  <c r="BM26" i="1"/>
  <c r="BK26" i="1"/>
  <c r="BL26" i="1" s="1"/>
  <c r="BD26" i="1"/>
  <c r="BE26" i="1" s="1"/>
  <c r="BR24" i="1"/>
  <c r="BP24" i="1"/>
  <c r="BO24" i="1"/>
  <c r="BM24" i="1"/>
  <c r="BK24" i="1"/>
  <c r="BL24" i="1" s="1"/>
  <c r="BD24" i="1"/>
  <c r="BE24" i="1" s="1"/>
  <c r="BR23" i="1"/>
  <c r="BP23" i="1"/>
  <c r="BO23" i="1"/>
  <c r="BM23" i="1"/>
  <c r="BK23" i="1"/>
  <c r="BL23" i="1" s="1"/>
  <c r="BD23" i="1"/>
  <c r="BE23" i="1" s="1"/>
  <c r="BR40" i="1"/>
  <c r="BP40" i="1"/>
  <c r="BO40" i="1"/>
  <c r="BM40" i="1"/>
  <c r="BK40" i="1"/>
  <c r="BL40" i="1" s="1"/>
  <c r="BD40" i="1"/>
  <c r="BE40" i="1" s="1"/>
  <c r="BR39" i="1"/>
  <c r="BP39" i="1"/>
  <c r="BO39" i="1"/>
  <c r="BM39" i="1"/>
  <c r="BK39" i="1"/>
  <c r="BL39" i="1" s="1"/>
  <c r="BD39" i="1"/>
  <c r="BE39" i="1" s="1"/>
  <c r="BR38" i="1"/>
  <c r="BP38" i="1"/>
  <c r="BO38" i="1"/>
  <c r="BM38" i="1"/>
  <c r="BK38" i="1"/>
  <c r="BL38" i="1" s="1"/>
  <c r="BD38" i="1"/>
  <c r="BE38" i="1" s="1"/>
  <c r="BR37" i="1"/>
  <c r="BP37" i="1"/>
  <c r="BO37" i="1"/>
  <c r="BM37" i="1"/>
  <c r="BK37" i="1"/>
  <c r="BL37" i="1" s="1"/>
  <c r="BD37" i="1"/>
  <c r="BE37" i="1" s="1"/>
  <c r="BR36" i="1"/>
  <c r="BP36" i="1"/>
  <c r="BO36" i="1"/>
  <c r="BM36" i="1"/>
  <c r="BK36" i="1"/>
  <c r="BL36" i="1" s="1"/>
  <c r="BD36" i="1"/>
  <c r="BE36" i="1" s="1"/>
  <c r="BR35" i="1"/>
  <c r="BP35" i="1"/>
  <c r="BO35" i="1"/>
  <c r="BM35" i="1"/>
  <c r="BK35" i="1"/>
  <c r="BL35" i="1" s="1"/>
  <c r="BD35" i="1"/>
  <c r="BE35" i="1" s="1"/>
  <c r="BR34" i="1"/>
  <c r="BP34" i="1"/>
  <c r="BO34" i="1"/>
  <c r="BM34" i="1"/>
  <c r="BK34" i="1"/>
  <c r="BL34" i="1" s="1"/>
  <c r="BD34" i="1"/>
  <c r="BE34" i="1" s="1"/>
  <c r="BR104" i="1" l="1"/>
  <c r="BP104" i="1"/>
  <c r="BO104" i="1"/>
  <c r="BM104" i="1"/>
  <c r="BK104" i="1"/>
  <c r="BL104" i="1" s="1"/>
  <c r="BD104" i="1"/>
  <c r="BE104" i="1" s="1"/>
  <c r="BR103" i="1"/>
  <c r="BP103" i="1"/>
  <c r="BO103" i="1"/>
  <c r="BM103" i="1"/>
  <c r="BK103" i="1"/>
  <c r="BL103" i="1" s="1"/>
  <c r="BD103" i="1"/>
  <c r="BE103" i="1" s="1"/>
  <c r="BR102" i="1"/>
  <c r="BP102" i="1"/>
  <c r="BO102" i="1"/>
  <c r="BM102" i="1"/>
  <c r="BK102" i="1"/>
  <c r="BL102" i="1" s="1"/>
  <c r="BD102" i="1"/>
  <c r="BE102" i="1" s="1"/>
  <c r="BR101" i="1"/>
  <c r="BP101" i="1"/>
  <c r="BO101" i="1"/>
  <c r="BM101" i="1"/>
  <c r="BK101" i="1"/>
  <c r="BL101" i="1" s="1"/>
  <c r="BD101" i="1"/>
  <c r="BE101" i="1" s="1"/>
  <c r="BR100" i="1"/>
  <c r="BP100" i="1"/>
  <c r="BO100" i="1"/>
  <c r="BM100" i="1"/>
  <c r="BK100" i="1"/>
  <c r="BL100" i="1" s="1"/>
  <c r="BD100" i="1"/>
  <c r="BE100" i="1" s="1"/>
  <c r="BR99" i="1"/>
  <c r="BP99" i="1"/>
  <c r="BO99" i="1"/>
  <c r="BM99" i="1"/>
  <c r="BK99" i="1"/>
  <c r="BL99" i="1" s="1"/>
  <c r="BD99" i="1"/>
  <c r="BE99" i="1" s="1"/>
  <c r="BR98" i="1"/>
  <c r="BP98" i="1"/>
  <c r="BO98" i="1"/>
  <c r="BM98" i="1"/>
  <c r="BK98" i="1"/>
  <c r="BL98" i="1" s="1"/>
  <c r="BD98" i="1"/>
  <c r="BE98" i="1" s="1"/>
  <c r="BR97" i="1"/>
  <c r="BP97" i="1"/>
  <c r="BO97" i="1"/>
  <c r="BM97" i="1"/>
  <c r="BK97" i="1"/>
  <c r="BL97" i="1" s="1"/>
  <c r="BD97" i="1"/>
  <c r="BE97" i="1" s="1"/>
  <c r="BR96" i="1"/>
  <c r="BP96" i="1"/>
  <c r="BO96" i="1"/>
  <c r="BM96" i="1"/>
  <c r="BK96" i="1"/>
  <c r="BL96" i="1" s="1"/>
  <c r="BD96" i="1"/>
  <c r="BE96" i="1" s="1"/>
  <c r="BR95" i="1"/>
  <c r="BP95" i="1"/>
  <c r="BO95" i="1"/>
  <c r="BM95" i="1"/>
  <c r="BK95" i="1"/>
  <c r="BL95" i="1" s="1"/>
  <c r="BD95" i="1"/>
  <c r="BE95" i="1" s="1"/>
  <c r="BR94" i="1"/>
  <c r="BP94" i="1"/>
  <c r="BO94" i="1"/>
  <c r="BM94" i="1"/>
  <c r="BK94" i="1"/>
  <c r="BL94" i="1" s="1"/>
  <c r="BD94" i="1"/>
  <c r="BE94" i="1" s="1"/>
  <c r="BR90" i="1"/>
  <c r="BP90" i="1"/>
  <c r="BO90" i="1"/>
  <c r="BM90" i="1"/>
  <c r="BK90" i="1"/>
  <c r="BL90" i="1" s="1"/>
  <c r="BD90" i="1"/>
  <c r="BE90" i="1" s="1"/>
  <c r="BR129" i="1"/>
  <c r="BP129" i="1"/>
  <c r="BO129" i="1"/>
  <c r="BM129" i="1"/>
  <c r="BK129" i="1"/>
  <c r="BL129" i="1" s="1"/>
  <c r="BD129" i="1"/>
  <c r="BE129" i="1" s="1"/>
  <c r="BR158" i="1"/>
  <c r="BP158" i="1"/>
  <c r="BO158" i="1"/>
  <c r="BM158" i="1"/>
  <c r="BK158" i="1"/>
  <c r="BL158" i="1" s="1"/>
  <c r="BD158" i="1"/>
  <c r="BE158" i="1" s="1"/>
  <c r="BR157" i="1"/>
  <c r="BP157" i="1"/>
  <c r="BO157" i="1"/>
  <c r="BM157" i="1"/>
  <c r="BK157" i="1"/>
  <c r="BL157" i="1" s="1"/>
  <c r="BD157" i="1"/>
  <c r="BE157" i="1" s="1"/>
  <c r="BR156" i="1"/>
  <c r="BP156" i="1"/>
  <c r="BO156" i="1"/>
  <c r="BM156" i="1"/>
  <c r="BK156" i="1"/>
  <c r="BL156" i="1" s="1"/>
  <c r="BD156" i="1"/>
  <c r="BE156" i="1" s="1"/>
  <c r="BR155" i="1"/>
  <c r="BP155" i="1"/>
  <c r="BO155" i="1"/>
  <c r="BM155" i="1"/>
  <c r="BK155" i="1"/>
  <c r="BL155" i="1" s="1"/>
  <c r="BD155" i="1"/>
  <c r="BE155" i="1" s="1"/>
  <c r="BR154" i="1"/>
  <c r="BP154" i="1"/>
  <c r="BO154" i="1"/>
  <c r="BM154" i="1"/>
  <c r="BK154" i="1"/>
  <c r="BL154" i="1" s="1"/>
  <c r="BD154" i="1"/>
  <c r="BE154" i="1" s="1"/>
  <c r="BR176" i="1"/>
  <c r="BP176" i="1"/>
  <c r="BO176" i="1"/>
  <c r="BM176" i="1"/>
  <c r="BK176" i="1"/>
  <c r="BL176" i="1" s="1"/>
  <c r="BD176" i="1"/>
  <c r="BE176" i="1" s="1"/>
  <c r="BR175" i="1"/>
  <c r="BP175" i="1"/>
  <c r="BO175" i="1"/>
  <c r="BM175" i="1"/>
  <c r="BK175" i="1"/>
  <c r="BL175" i="1" s="1"/>
  <c r="BD175" i="1"/>
  <c r="BE175" i="1" s="1"/>
  <c r="BR174" i="1"/>
  <c r="BP174" i="1"/>
  <c r="BO174" i="1"/>
  <c r="BM174" i="1"/>
  <c r="BK174" i="1"/>
  <c r="BL174" i="1" s="1"/>
  <c r="BD174" i="1"/>
  <c r="BE174" i="1" s="1"/>
  <c r="BR173" i="1"/>
  <c r="BP173" i="1"/>
  <c r="BO173" i="1"/>
  <c r="BM173" i="1"/>
  <c r="BK173" i="1"/>
  <c r="BL173" i="1" s="1"/>
  <c r="BD173" i="1"/>
  <c r="BE173" i="1" s="1"/>
  <c r="BR172" i="1"/>
  <c r="BP172" i="1"/>
  <c r="BO172" i="1"/>
  <c r="BM172" i="1"/>
  <c r="BK172" i="1"/>
  <c r="BL172" i="1" s="1"/>
  <c r="BD172" i="1"/>
  <c r="BE172" i="1" s="1"/>
  <c r="K124" i="10" l="1"/>
  <c r="J124" i="10" s="1"/>
  <c r="K123" i="10"/>
  <c r="J123" i="10" s="1"/>
  <c r="K122" i="10"/>
  <c r="J122" i="10" s="1"/>
  <c r="BR93" i="1"/>
  <c r="K121" i="10" s="1"/>
  <c r="J121" i="10" s="1"/>
  <c r="BR92" i="1"/>
  <c r="K120" i="10" s="1"/>
  <c r="J120" i="10" s="1"/>
  <c r="K119" i="10"/>
  <c r="J119" i="10" s="1"/>
  <c r="BR91" i="1"/>
  <c r="K118" i="10" s="1"/>
  <c r="J118" i="10" s="1"/>
  <c r="BR84" i="1"/>
  <c r="K117" i="10" s="1"/>
  <c r="J117" i="10" s="1"/>
  <c r="BR192" i="1"/>
  <c r="K116" i="10" s="1"/>
  <c r="J116" i="10" s="1"/>
  <c r="BR191" i="1"/>
  <c r="K115" i="10" s="1"/>
  <c r="J115" i="10" s="1"/>
  <c r="BR190" i="1"/>
  <c r="K114" i="10" s="1"/>
  <c r="J114" i="10" s="1"/>
  <c r="BR127" i="1"/>
  <c r="K113" i="10" s="1"/>
  <c r="J113" i="10" s="1"/>
  <c r="BR125" i="1"/>
  <c r="K112" i="10" s="1"/>
  <c r="J112" i="10" s="1"/>
  <c r="K111" i="10"/>
  <c r="J111" i="10" s="1"/>
  <c r="BR78" i="1"/>
  <c r="K110" i="10" s="1"/>
  <c r="J110" i="10" s="1"/>
  <c r="BR77" i="1"/>
  <c r="K109" i="10" s="1"/>
  <c r="J109" i="10" s="1"/>
  <c r="BR76" i="1"/>
  <c r="K108" i="10" s="1"/>
  <c r="J108" i="10" s="1"/>
  <c r="BR75" i="1"/>
  <c r="K107" i="10" s="1"/>
  <c r="J107" i="10" s="1"/>
  <c r="BR74" i="1"/>
  <c r="K106" i="10" s="1"/>
  <c r="J106" i="10" s="1"/>
  <c r="BR73" i="1"/>
  <c r="K105" i="10" s="1"/>
  <c r="J105" i="10" s="1"/>
  <c r="BR72" i="1"/>
  <c r="K104" i="10" s="1"/>
  <c r="J104" i="10" s="1"/>
  <c r="BR71" i="1"/>
  <c r="K103" i="10" s="1"/>
  <c r="J103" i="10" s="1"/>
  <c r="K102" i="10"/>
  <c r="J102" i="10" s="1"/>
  <c r="K101" i="10"/>
  <c r="J101" i="10" s="1"/>
  <c r="K100" i="10"/>
  <c r="J100" i="10" s="1"/>
  <c r="K99" i="10"/>
  <c r="J99" i="10" s="1"/>
  <c r="K98" i="10"/>
  <c r="J98" i="10" s="1"/>
  <c r="K97" i="10"/>
  <c r="J97" i="10" s="1"/>
  <c r="K96" i="10"/>
  <c r="J96" i="10" s="1"/>
  <c r="K95" i="10"/>
  <c r="J95" i="10" s="1"/>
  <c r="K94" i="10"/>
  <c r="J94" i="10" s="1"/>
  <c r="K93" i="10"/>
  <c r="J93" i="10" s="1"/>
  <c r="K92" i="10"/>
  <c r="J92" i="10" s="1"/>
  <c r="K91" i="10"/>
  <c r="J91" i="10" s="1"/>
  <c r="K90" i="10"/>
  <c r="J90" i="10" s="1"/>
  <c r="K89" i="10"/>
  <c r="J89" i="10" s="1"/>
  <c r="K88" i="10"/>
  <c r="J88" i="10" s="1"/>
  <c r="K87" i="10"/>
  <c r="J87" i="10" s="1"/>
  <c r="BR133" i="1"/>
  <c r="K86" i="10" s="1"/>
  <c r="J86" i="10" s="1"/>
  <c r="BR132" i="1"/>
  <c r="K85" i="10" s="1"/>
  <c r="J85" i="10" s="1"/>
  <c r="BR131" i="1"/>
  <c r="K84" i="10" s="1"/>
  <c r="J84" i="10" s="1"/>
  <c r="BR163" i="1"/>
  <c r="K83" i="10" s="1"/>
  <c r="J83" i="10" s="1"/>
  <c r="BR162" i="1"/>
  <c r="K82" i="10" s="1"/>
  <c r="J82" i="10" s="1"/>
  <c r="BR161" i="1"/>
  <c r="K81" i="10" s="1"/>
  <c r="J81" i="10" s="1"/>
  <c r="BR160" i="1"/>
  <c r="K80" i="10" s="1"/>
  <c r="J80" i="10" s="1"/>
  <c r="BR159" i="1"/>
  <c r="K79" i="10" s="1"/>
  <c r="J79" i="10" s="1"/>
  <c r="BR153" i="1"/>
  <c r="K78" i="10" s="1"/>
  <c r="J78" i="10" s="1"/>
  <c r="BR152" i="1"/>
  <c r="K77" i="10" s="1"/>
  <c r="J77" i="10" s="1"/>
  <c r="BR151" i="1"/>
  <c r="K76" i="10" s="1"/>
  <c r="J76" i="10" s="1"/>
  <c r="BR150" i="1"/>
  <c r="K75" i="10" s="1"/>
  <c r="J75" i="10" s="1"/>
  <c r="BR149" i="1"/>
  <c r="K74" i="10" s="1"/>
  <c r="J74" i="10" s="1"/>
  <c r="BR170" i="1"/>
  <c r="K73" i="10" s="1"/>
  <c r="J73" i="10" s="1"/>
  <c r="BR169" i="1"/>
  <c r="K72" i="10" s="1"/>
  <c r="J72" i="10" s="1"/>
  <c r="BR166" i="1"/>
  <c r="K71" i="10" s="1"/>
  <c r="J71" i="10" s="1"/>
  <c r="BR165" i="1"/>
  <c r="K70" i="10" s="1"/>
  <c r="J70" i="10" s="1"/>
  <c r="BR164" i="1"/>
  <c r="K69" i="10" s="1"/>
  <c r="J69" i="10" s="1"/>
  <c r="K68" i="10"/>
  <c r="J68" i="10" s="1"/>
  <c r="BR65" i="1"/>
  <c r="K67" i="10" s="1"/>
  <c r="J67" i="10" s="1"/>
  <c r="BR64" i="1"/>
  <c r="K66" i="10" s="1"/>
  <c r="J66" i="10" s="1"/>
  <c r="BR63" i="1"/>
  <c r="K65" i="10" s="1"/>
  <c r="J65" i="10" s="1"/>
  <c r="BR62" i="1"/>
  <c r="K64" i="10" s="1"/>
  <c r="J64" i="10" s="1"/>
  <c r="BR61" i="1"/>
  <c r="K63" i="10" s="1"/>
  <c r="J63" i="10" s="1"/>
  <c r="BR60" i="1"/>
  <c r="K62" i="10" s="1"/>
  <c r="J62" i="10" s="1"/>
  <c r="BR59" i="1"/>
  <c r="K61" i="10" s="1"/>
  <c r="J61" i="10" s="1"/>
  <c r="BR58" i="1"/>
  <c r="K60" i="10" s="1"/>
  <c r="J60" i="10" s="1"/>
  <c r="BR57" i="1"/>
  <c r="K59" i="10" s="1"/>
  <c r="J59" i="10" s="1"/>
  <c r="BR56" i="1"/>
  <c r="K58" i="10" s="1"/>
  <c r="J58" i="10" s="1"/>
  <c r="BR55" i="1"/>
  <c r="K57" i="10" s="1"/>
  <c r="J57" i="10" s="1"/>
  <c r="BR54" i="1"/>
  <c r="K56" i="10" s="1"/>
  <c r="J56" i="10" s="1"/>
  <c r="BR53" i="1"/>
  <c r="K55" i="10" s="1"/>
  <c r="J55" i="10" s="1"/>
  <c r="BR45" i="1"/>
  <c r="K54" i="10" s="1"/>
  <c r="J54" i="10" s="1"/>
  <c r="BR44" i="1"/>
  <c r="K53" i="10" s="1"/>
  <c r="J53" i="10" s="1"/>
  <c r="BR43" i="1"/>
  <c r="K52" i="10" s="1"/>
  <c r="J52" i="10" s="1"/>
  <c r="BR42" i="1"/>
  <c r="K51" i="10" s="1"/>
  <c r="J51" i="10" s="1"/>
  <c r="BR41" i="1"/>
  <c r="K50" i="10" s="1"/>
  <c r="J50" i="10" s="1"/>
  <c r="K49" i="10"/>
  <c r="J49" i="10" s="1"/>
  <c r="K48" i="10"/>
  <c r="J48" i="10" s="1"/>
  <c r="BR33" i="1"/>
  <c r="K47" i="10" s="1"/>
  <c r="J47" i="10" s="1"/>
  <c r="BR32" i="1"/>
  <c r="K46" i="10" s="1"/>
  <c r="J46" i="10" s="1"/>
  <c r="BR31" i="1"/>
  <c r="K45" i="10" s="1"/>
  <c r="J45" i="10" s="1"/>
  <c r="BR83" i="1"/>
  <c r="K44" i="10" s="1"/>
  <c r="J44" i="10" s="1"/>
  <c r="BR82" i="1"/>
  <c r="K43" i="10" s="1"/>
  <c r="J43" i="10" s="1"/>
  <c r="BR183" i="1"/>
  <c r="K42" i="10" s="1"/>
  <c r="J42" i="10" s="1"/>
  <c r="BR182" i="1"/>
  <c r="K41" i="10" s="1"/>
  <c r="J41" i="10" s="1"/>
  <c r="BR181" i="1"/>
  <c r="K40" i="10" s="1"/>
  <c r="J40" i="10" s="1"/>
  <c r="BR180" i="1"/>
  <c r="K39" i="10" s="1"/>
  <c r="J39" i="10" s="1"/>
  <c r="BR81" i="1"/>
  <c r="K38" i="10" s="1"/>
  <c r="J38" i="10" s="1"/>
  <c r="BR80" i="1"/>
  <c r="K37" i="10" s="1"/>
  <c r="J37" i="10" s="1"/>
  <c r="BR79" i="1"/>
  <c r="K36" i="10" s="1"/>
  <c r="J36" i="10" s="1"/>
  <c r="BR28" i="1"/>
  <c r="K35" i="10" s="1"/>
  <c r="J35" i="10" s="1"/>
  <c r="BR25" i="1"/>
  <c r="K34" i="10" s="1"/>
  <c r="J34" i="10" s="1"/>
  <c r="BR22" i="1"/>
  <c r="K33" i="10" s="1"/>
  <c r="J33" i="10" s="1"/>
  <c r="K32" i="10"/>
  <c r="J32" i="10" s="1"/>
  <c r="K31" i="10"/>
  <c r="J31" i="10" s="1"/>
  <c r="K30" i="10"/>
  <c r="J30" i="10" s="1"/>
  <c r="K29" i="10"/>
  <c r="J29" i="10" s="1"/>
  <c r="K28" i="10"/>
  <c r="J28" i="10" s="1"/>
  <c r="K27" i="10"/>
  <c r="J27" i="10" s="1"/>
  <c r="K26" i="10"/>
  <c r="J26" i="10" s="1"/>
  <c r="K25" i="10"/>
  <c r="J25" i="10" s="1"/>
  <c r="K24" i="10"/>
  <c r="J24" i="10" s="1"/>
  <c r="K23" i="10"/>
  <c r="J23" i="10" s="1"/>
  <c r="K22" i="10"/>
  <c r="J22" i="10" s="1"/>
  <c r="K21" i="10"/>
  <c r="J21" i="10" s="1"/>
  <c r="BR21" i="1"/>
  <c r="K20" i="10" s="1"/>
  <c r="J20" i="10" s="1"/>
  <c r="BR20" i="1"/>
  <c r="K19" i="10" s="1"/>
  <c r="J19" i="10" s="1"/>
  <c r="BR19" i="1"/>
  <c r="K18" i="10" s="1"/>
  <c r="J18" i="10" s="1"/>
  <c r="BR18" i="1"/>
  <c r="K17" i="10" s="1"/>
  <c r="J17" i="10" s="1"/>
  <c r="BR17" i="1"/>
  <c r="K16" i="10" s="1"/>
  <c r="J16" i="10" s="1"/>
  <c r="BR16" i="1"/>
  <c r="K15" i="10" s="1"/>
  <c r="J15" i="10" s="1"/>
  <c r="BR15" i="1"/>
  <c r="K14" i="10" s="1"/>
  <c r="J14" i="10" s="1"/>
  <c r="BR14" i="1"/>
  <c r="K13" i="10" s="1"/>
  <c r="J13" i="10" s="1"/>
  <c r="BR13" i="1"/>
  <c r="K12" i="10" s="1"/>
  <c r="J12" i="10" s="1"/>
  <c r="BR12" i="1"/>
  <c r="K11" i="10" s="1"/>
  <c r="J11" i="10" s="1"/>
  <c r="BR11" i="1"/>
  <c r="K10" i="10" s="1"/>
  <c r="J10" i="10" s="1"/>
  <c r="BR10" i="1"/>
  <c r="K9" i="10" s="1"/>
  <c r="J9" i="10" s="1"/>
  <c r="BR9" i="1"/>
  <c r="K8" i="10" s="1"/>
  <c r="J8" i="10" s="1"/>
  <c r="BR8" i="1"/>
  <c r="K7" i="10" s="1"/>
  <c r="J7" i="10" s="1"/>
  <c r="BR7" i="1"/>
  <c r="K6" i="10" s="1"/>
  <c r="J6" i="10" s="1"/>
  <c r="BR6" i="1"/>
  <c r="K5" i="10" s="1"/>
  <c r="J5" i="10" s="1"/>
  <c r="BR5" i="1"/>
  <c r="K4" i="10" s="1"/>
  <c r="J4" i="10" s="1"/>
  <c r="BR4" i="1"/>
  <c r="K3" i="10" s="1"/>
  <c r="J3" i="10" s="1"/>
  <c r="BR3" i="1"/>
  <c r="K2" i="10" s="1"/>
  <c r="J2" i="10" s="1"/>
  <c r="AC241" i="1"/>
  <c r="AC242" i="1"/>
  <c r="AC243" i="1"/>
  <c r="AC244" i="1"/>
  <c r="AC245" i="1"/>
  <c r="CB6" i="3" s="1"/>
  <c r="BZ6" i="3"/>
  <c r="BZ4" i="3"/>
  <c r="BW6" i="3"/>
  <c r="BY6" i="3" s="1"/>
  <c r="BW5" i="3"/>
  <c r="BX5" i="3" s="1"/>
  <c r="CA5" i="3" s="1"/>
  <c r="BY4" i="3"/>
  <c r="BX4" i="3"/>
  <c r="CA4" i="3" s="1"/>
  <c r="BW4" i="3"/>
  <c r="BW3" i="3"/>
  <c r="BY3" i="3" s="1"/>
  <c r="BW2" i="3"/>
  <c r="BY2" i="3" s="1"/>
  <c r="AC240" i="1"/>
  <c r="AC239" i="1"/>
  <c r="AC238" i="1"/>
  <c r="AC237" i="1"/>
  <c r="AC236" i="1"/>
  <c r="AC235" i="1"/>
  <c r="AC234" i="1"/>
  <c r="AC233" i="1"/>
  <c r="AC232" i="1"/>
  <c r="AC231" i="1"/>
  <c r="AC230" i="1"/>
  <c r="AC229" i="1"/>
  <c r="AC228" i="1"/>
  <c r="AC227" i="1"/>
  <c r="AC226" i="1"/>
  <c r="AC225" i="1"/>
  <c r="AC224" i="1"/>
  <c r="AC223" i="1"/>
  <c r="AC222" i="1"/>
  <c r="AC221" i="1"/>
  <c r="AC220" i="1"/>
  <c r="AC219" i="1"/>
  <c r="AC218" i="1"/>
  <c r="AC217" i="1"/>
  <c r="AC216" i="1"/>
  <c r="AC215" i="1"/>
  <c r="AC214" i="1"/>
  <c r="AC213" i="1"/>
  <c r="AC212" i="1"/>
  <c r="AC211" i="1"/>
  <c r="BZ2" i="3" l="1"/>
  <c r="D243" i="1"/>
  <c r="CB2" i="3"/>
  <c r="BY5" i="3"/>
  <c r="D244" i="1" s="1"/>
  <c r="BZ3" i="3"/>
  <c r="BZ5" i="3"/>
  <c r="CB4" i="3"/>
  <c r="CB3" i="3"/>
  <c r="BX3" i="3"/>
  <c r="CA3" i="3" s="1"/>
  <c r="D242" i="1" s="1"/>
  <c r="BX2" i="3"/>
  <c r="CA2" i="3" s="1"/>
  <c r="D241" i="1" s="1"/>
  <c r="BX6" i="3"/>
  <c r="CA6" i="3" s="1"/>
  <c r="D245" i="1" s="1"/>
  <c r="CB5" i="3" l="1"/>
  <c r="J124" i="9"/>
  <c r="I124" i="9"/>
  <c r="J123" i="9"/>
  <c r="I123" i="9"/>
  <c r="J122" i="9"/>
  <c r="I122" i="9"/>
  <c r="J121" i="9"/>
  <c r="I121" i="9"/>
  <c r="J120" i="9"/>
  <c r="I120" i="9"/>
  <c r="J119" i="9"/>
  <c r="I119" i="9"/>
  <c r="J118" i="9"/>
  <c r="I118" i="9"/>
  <c r="J117" i="9"/>
  <c r="I117" i="9"/>
  <c r="J116" i="9"/>
  <c r="I116" i="9"/>
  <c r="J115" i="9"/>
  <c r="I115" i="9"/>
  <c r="J114" i="9"/>
  <c r="I114" i="9"/>
  <c r="J113" i="9"/>
  <c r="I113" i="9"/>
  <c r="J112" i="9"/>
  <c r="I112" i="9"/>
  <c r="J111" i="9"/>
  <c r="I111" i="9"/>
  <c r="J110" i="9"/>
  <c r="I110" i="9"/>
  <c r="J109" i="9"/>
  <c r="I109" i="9"/>
  <c r="J108" i="9"/>
  <c r="I108" i="9"/>
  <c r="J107" i="9"/>
  <c r="I107" i="9"/>
  <c r="J106" i="9"/>
  <c r="I106" i="9"/>
  <c r="J105" i="9"/>
  <c r="I105" i="9"/>
  <c r="J104" i="9"/>
  <c r="I104" i="9"/>
  <c r="J103" i="9"/>
  <c r="I103" i="9"/>
  <c r="J102" i="9"/>
  <c r="I102" i="9"/>
  <c r="J101" i="9"/>
  <c r="I101" i="9"/>
  <c r="J100" i="9"/>
  <c r="I100" i="9"/>
  <c r="J99" i="9"/>
  <c r="I99" i="9"/>
  <c r="J98" i="9"/>
  <c r="I98" i="9"/>
  <c r="J97" i="9"/>
  <c r="I97" i="9"/>
  <c r="J96" i="9"/>
  <c r="I96" i="9"/>
  <c r="J95" i="9"/>
  <c r="I95" i="9"/>
  <c r="J94" i="9"/>
  <c r="I94" i="9"/>
  <c r="J93" i="9"/>
  <c r="I93" i="9"/>
  <c r="J92" i="9"/>
  <c r="I92" i="9"/>
  <c r="J91" i="9"/>
  <c r="I91" i="9"/>
  <c r="J90" i="9"/>
  <c r="I90" i="9"/>
  <c r="J89" i="9"/>
  <c r="I89" i="9"/>
  <c r="J88" i="9"/>
  <c r="I88" i="9"/>
  <c r="J87" i="9"/>
  <c r="I87" i="9"/>
  <c r="J86" i="9"/>
  <c r="I86" i="9"/>
  <c r="J85" i="9"/>
  <c r="I85" i="9"/>
  <c r="J84" i="9"/>
  <c r="I84" i="9"/>
  <c r="J83" i="9"/>
  <c r="I83" i="9"/>
  <c r="J82" i="9"/>
  <c r="I82" i="9"/>
  <c r="J81" i="9"/>
  <c r="I81" i="9"/>
  <c r="J80" i="9"/>
  <c r="I80" i="9"/>
  <c r="J79" i="9"/>
  <c r="I79" i="9"/>
  <c r="J78" i="9"/>
  <c r="I78" i="9"/>
  <c r="J77" i="9"/>
  <c r="I77" i="9"/>
  <c r="J76" i="9"/>
  <c r="I76" i="9"/>
  <c r="J75" i="9"/>
  <c r="I75" i="9"/>
  <c r="J74" i="9"/>
  <c r="I74" i="9"/>
  <c r="J73" i="9"/>
  <c r="I73" i="9"/>
  <c r="J72" i="9"/>
  <c r="I72" i="9"/>
  <c r="J71" i="9"/>
  <c r="I71" i="9"/>
  <c r="J70" i="9"/>
  <c r="I70" i="9"/>
  <c r="J69" i="9"/>
  <c r="I69" i="9"/>
  <c r="J68" i="9"/>
  <c r="I68" i="9"/>
  <c r="J67" i="9"/>
  <c r="I67" i="9"/>
  <c r="J66" i="9"/>
  <c r="I66" i="9"/>
  <c r="J65" i="9"/>
  <c r="I65" i="9"/>
  <c r="J64" i="9"/>
  <c r="I64" i="9"/>
  <c r="J63" i="9"/>
  <c r="I63" i="9"/>
  <c r="J62" i="9"/>
  <c r="I62" i="9"/>
  <c r="J61" i="9"/>
  <c r="I61" i="9"/>
  <c r="J60" i="9"/>
  <c r="I60" i="9"/>
  <c r="J59" i="9"/>
  <c r="I59" i="9"/>
  <c r="J58" i="9"/>
  <c r="I58" i="9"/>
  <c r="J57" i="9"/>
  <c r="I57" i="9"/>
  <c r="J56" i="9"/>
  <c r="I56" i="9"/>
  <c r="J55" i="9"/>
  <c r="I55" i="9"/>
  <c r="J54" i="9"/>
  <c r="I54" i="9"/>
  <c r="J53" i="9"/>
  <c r="I53" i="9"/>
  <c r="J52" i="9"/>
  <c r="I52" i="9"/>
  <c r="J51" i="9"/>
  <c r="I51" i="9"/>
  <c r="J50" i="9"/>
  <c r="I50" i="9"/>
  <c r="J49" i="9"/>
  <c r="I49" i="9"/>
  <c r="J48" i="9"/>
  <c r="I48" i="9"/>
  <c r="J47" i="9"/>
  <c r="I47" i="9"/>
  <c r="J46" i="9"/>
  <c r="I46" i="9"/>
  <c r="J45" i="9"/>
  <c r="I45" i="9"/>
  <c r="J44" i="9"/>
  <c r="I44" i="9"/>
  <c r="J43" i="9"/>
  <c r="I43" i="9"/>
  <c r="J42" i="9"/>
  <c r="I42" i="9"/>
  <c r="J41" i="9"/>
  <c r="I41" i="9"/>
  <c r="J40" i="9"/>
  <c r="I40" i="9"/>
  <c r="J39" i="9"/>
  <c r="I39" i="9"/>
  <c r="J38" i="9"/>
  <c r="I38" i="9"/>
  <c r="J37" i="9"/>
  <c r="I37" i="9"/>
  <c r="J36" i="9"/>
  <c r="I36" i="9"/>
  <c r="J35" i="9"/>
  <c r="I35" i="9"/>
  <c r="J34" i="9"/>
  <c r="I34" i="9"/>
  <c r="J33" i="9"/>
  <c r="I33" i="9"/>
  <c r="J32" i="9"/>
  <c r="I32" i="9"/>
  <c r="J31" i="9"/>
  <c r="I31" i="9"/>
  <c r="J30" i="9"/>
  <c r="I30" i="9"/>
  <c r="J29" i="9"/>
  <c r="I29" i="9"/>
  <c r="J28" i="9"/>
  <c r="I28" i="9"/>
  <c r="J27" i="9"/>
  <c r="I27" i="9"/>
  <c r="J26" i="9"/>
  <c r="I26" i="9"/>
  <c r="J25" i="9"/>
  <c r="I25" i="9"/>
  <c r="J24" i="9"/>
  <c r="I24" i="9"/>
  <c r="J23" i="9"/>
  <c r="I23" i="9"/>
  <c r="J22" i="9"/>
  <c r="I22" i="9"/>
  <c r="J21" i="9"/>
  <c r="I21" i="9"/>
  <c r="J20" i="9"/>
  <c r="I20" i="9"/>
  <c r="J19" i="9"/>
  <c r="I19" i="9"/>
  <c r="J18" i="9"/>
  <c r="I18" i="9"/>
  <c r="J17" i="9"/>
  <c r="I17" i="9"/>
  <c r="J16" i="9"/>
  <c r="I16" i="9"/>
  <c r="J15" i="9"/>
  <c r="I15" i="9"/>
  <c r="J14" i="9"/>
  <c r="I14" i="9"/>
  <c r="J13" i="9"/>
  <c r="I13" i="9"/>
  <c r="J12" i="9"/>
  <c r="I12" i="9"/>
  <c r="J11" i="9"/>
  <c r="I11" i="9"/>
  <c r="J10" i="9"/>
  <c r="I10" i="9"/>
  <c r="J9" i="9"/>
  <c r="I9" i="9"/>
  <c r="J8" i="9"/>
  <c r="I8" i="9"/>
  <c r="J7" i="9"/>
  <c r="I7" i="9"/>
  <c r="J6" i="9"/>
  <c r="I6" i="9"/>
  <c r="J5" i="9"/>
  <c r="I5" i="9"/>
  <c r="J4" i="9"/>
  <c r="I4" i="9"/>
  <c r="J3" i="9"/>
  <c r="I3" i="9"/>
  <c r="J2" i="9"/>
  <c r="I2" i="9"/>
  <c r="M124" i="9"/>
  <c r="M123" i="9"/>
  <c r="M122" i="9"/>
  <c r="M121" i="9"/>
  <c r="M120" i="9"/>
  <c r="M119" i="9"/>
  <c r="M118" i="9"/>
  <c r="M117" i="9"/>
  <c r="M116" i="9"/>
  <c r="M115" i="9"/>
  <c r="M114" i="9"/>
  <c r="M113" i="9"/>
  <c r="M112" i="9"/>
  <c r="M111" i="9"/>
  <c r="M110" i="9"/>
  <c r="M109" i="9"/>
  <c r="M108" i="9"/>
  <c r="M107" i="9"/>
  <c r="M106" i="9"/>
  <c r="M105" i="9"/>
  <c r="M104" i="9"/>
  <c r="M103" i="9"/>
  <c r="M102" i="9"/>
  <c r="M101" i="9"/>
  <c r="M100" i="9"/>
  <c r="M99" i="9"/>
  <c r="M98" i="9"/>
  <c r="M97" i="9"/>
  <c r="M96" i="9"/>
  <c r="M95" i="9"/>
  <c r="M94" i="9"/>
  <c r="M93" i="9"/>
  <c r="M92" i="9"/>
  <c r="M91" i="9"/>
  <c r="M90" i="9"/>
  <c r="M89" i="9"/>
  <c r="M88" i="9"/>
  <c r="M87" i="9"/>
  <c r="M86" i="9"/>
  <c r="M85" i="9"/>
  <c r="M84" i="9"/>
  <c r="M83" i="9"/>
  <c r="M82" i="9"/>
  <c r="M81" i="9"/>
  <c r="M80" i="9"/>
  <c r="M79" i="9"/>
  <c r="M78" i="9"/>
  <c r="M77" i="9"/>
  <c r="M76" i="9"/>
  <c r="M75" i="9"/>
  <c r="M74" i="9"/>
  <c r="M73" i="9"/>
  <c r="M72" i="9"/>
  <c r="M71" i="9"/>
  <c r="M70" i="9"/>
  <c r="M69" i="9"/>
  <c r="M68" i="9"/>
  <c r="M67" i="9"/>
  <c r="M66" i="9"/>
  <c r="M65" i="9"/>
  <c r="M64" i="9"/>
  <c r="M63" i="9"/>
  <c r="M62" i="9"/>
  <c r="M61" i="9"/>
  <c r="M60" i="9"/>
  <c r="M59" i="9"/>
  <c r="M58" i="9"/>
  <c r="M57" i="9"/>
  <c r="M56" i="9"/>
  <c r="M55" i="9"/>
  <c r="M54" i="9"/>
  <c r="M53" i="9"/>
  <c r="M52" i="9"/>
  <c r="M51" i="9"/>
  <c r="M50" i="9"/>
  <c r="M49" i="9"/>
  <c r="M48" i="9"/>
  <c r="M47" i="9"/>
  <c r="M46" i="9"/>
  <c r="M45" i="9"/>
  <c r="M44" i="9"/>
  <c r="M43" i="9"/>
  <c r="M42" i="9"/>
  <c r="M41" i="9"/>
  <c r="M40" i="9"/>
  <c r="M39" i="9"/>
  <c r="M38" i="9"/>
  <c r="M37" i="9"/>
  <c r="M36" i="9"/>
  <c r="M35" i="9"/>
  <c r="M34" i="9"/>
  <c r="M33" i="9"/>
  <c r="M32" i="9"/>
  <c r="M31" i="9"/>
  <c r="M30" i="9"/>
  <c r="M29" i="9"/>
  <c r="M28" i="9"/>
  <c r="M27" i="9"/>
  <c r="M26" i="9"/>
  <c r="M25" i="9"/>
  <c r="M24" i="9"/>
  <c r="M23" i="9"/>
  <c r="M22" i="9"/>
  <c r="M21" i="9"/>
  <c r="M20" i="9"/>
  <c r="M19" i="9"/>
  <c r="M18" i="9"/>
  <c r="M17" i="9"/>
  <c r="M16" i="9"/>
  <c r="M15" i="9"/>
  <c r="M14" i="9"/>
  <c r="M13" i="9"/>
  <c r="M12" i="9"/>
  <c r="M11" i="9"/>
  <c r="M10" i="9"/>
  <c r="M9" i="9"/>
  <c r="M8" i="9"/>
  <c r="M7" i="9"/>
  <c r="M6" i="9"/>
  <c r="M5" i="9"/>
  <c r="M4" i="9"/>
  <c r="M3" i="9"/>
  <c r="M2" i="9"/>
  <c r="G2" i="9"/>
  <c r="G124" i="9"/>
  <c r="G123" i="9"/>
  <c r="G122" i="9"/>
  <c r="G121" i="9"/>
  <c r="G120" i="9"/>
  <c r="G119" i="9"/>
  <c r="G118" i="9"/>
  <c r="G117" i="9"/>
  <c r="G116" i="9"/>
  <c r="G115" i="9"/>
  <c r="G114" i="9"/>
  <c r="G113" i="9"/>
  <c r="G112" i="9"/>
  <c r="G111" i="9"/>
  <c r="G110" i="9"/>
  <c r="G109" i="9"/>
  <c r="G108" i="9"/>
  <c r="G107" i="9"/>
  <c r="G106" i="9"/>
  <c r="G105" i="9"/>
  <c r="G104" i="9"/>
  <c r="G103" i="9"/>
  <c r="G102" i="9"/>
  <c r="G101" i="9"/>
  <c r="G100" i="9"/>
  <c r="G99" i="9"/>
  <c r="G98" i="9"/>
  <c r="G97" i="9"/>
  <c r="G96" i="9"/>
  <c r="G95" i="9"/>
  <c r="G94" i="9"/>
  <c r="G93" i="9"/>
  <c r="G92" i="9"/>
  <c r="G91" i="9"/>
  <c r="G90" i="9"/>
  <c r="G89" i="9"/>
  <c r="G88" i="9"/>
  <c r="G87" i="9"/>
  <c r="G86" i="9"/>
  <c r="G85" i="9"/>
  <c r="G84" i="9"/>
  <c r="G83" i="9"/>
  <c r="G82" i="9"/>
  <c r="G81" i="9"/>
  <c r="G80" i="9"/>
  <c r="G79" i="9"/>
  <c r="G78" i="9"/>
  <c r="G77" i="9"/>
  <c r="G76" i="9"/>
  <c r="G75" i="9"/>
  <c r="G74" i="9"/>
  <c r="G73" i="9"/>
  <c r="G72" i="9"/>
  <c r="G71" i="9"/>
  <c r="G70" i="9"/>
  <c r="G69" i="9"/>
  <c r="G68" i="9"/>
  <c r="G67" i="9"/>
  <c r="G66" i="9"/>
  <c r="G65" i="9"/>
  <c r="G64" i="9"/>
  <c r="G63" i="9"/>
  <c r="G62" i="9"/>
  <c r="G61" i="9"/>
  <c r="G60" i="9"/>
  <c r="G59" i="9"/>
  <c r="G58" i="9"/>
  <c r="G57" i="9"/>
  <c r="G56" i="9"/>
  <c r="G55" i="9"/>
  <c r="G54" i="9"/>
  <c r="G53" i="9"/>
  <c r="G52" i="9"/>
  <c r="G51" i="9"/>
  <c r="G50" i="9"/>
  <c r="G49" i="9"/>
  <c r="G48" i="9"/>
  <c r="G47" i="9"/>
  <c r="G46" i="9"/>
  <c r="G45" i="9"/>
  <c r="G44" i="9"/>
  <c r="G43" i="9"/>
  <c r="G42" i="9"/>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BK15" i="3"/>
  <c r="BK14" i="3"/>
  <c r="BK13" i="3"/>
  <c r="BK12" i="3"/>
  <c r="BK11" i="3"/>
  <c r="BK10" i="3"/>
  <c r="BK9" i="3"/>
  <c r="BK8" i="3"/>
  <c r="BK7" i="3"/>
  <c r="BK6" i="3"/>
  <c r="BK5" i="3"/>
  <c r="BK4" i="3"/>
  <c r="BK3" i="3"/>
  <c r="BK2" i="3"/>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H6" i="8"/>
  <c r="H5" i="8"/>
  <c r="H4" i="8"/>
  <c r="H3" i="8"/>
  <c r="H2" i="8"/>
  <c r="BP93" i="1"/>
  <c r="BP92" i="1"/>
  <c r="BP91" i="1"/>
  <c r="BP84" i="1"/>
  <c r="BP192" i="1"/>
  <c r="AC192" i="1" s="1"/>
  <c r="AD192" i="1" s="1"/>
  <c r="BP191" i="1"/>
  <c r="AC191" i="1" s="1"/>
  <c r="AD191" i="1" s="1"/>
  <c r="BP190" i="1"/>
  <c r="AC190" i="1" s="1"/>
  <c r="AD190" i="1" s="1"/>
  <c r="BP127" i="1"/>
  <c r="BP125" i="1"/>
  <c r="BP78" i="1"/>
  <c r="BP77" i="1"/>
  <c r="BP76" i="1"/>
  <c r="BP75" i="1"/>
  <c r="BP74" i="1"/>
  <c r="BP73" i="1"/>
  <c r="BP72" i="1"/>
  <c r="BP71" i="1"/>
  <c r="AC189" i="1"/>
  <c r="AD189" i="1" s="1"/>
  <c r="AC188" i="1"/>
  <c r="AD188" i="1" s="1"/>
  <c r="AC187" i="1"/>
  <c r="AD187" i="1" s="1"/>
  <c r="AC186" i="1"/>
  <c r="AD186" i="1" s="1"/>
  <c r="AC185" i="1"/>
  <c r="AD185" i="1" s="1"/>
  <c r="AC184" i="1"/>
  <c r="AD184" i="1" s="1"/>
  <c r="BP133" i="1"/>
  <c r="BP132" i="1"/>
  <c r="BP131" i="1"/>
  <c r="BP163" i="1"/>
  <c r="BP162" i="1"/>
  <c r="BP161" i="1"/>
  <c r="BP160" i="1"/>
  <c r="BP159" i="1"/>
  <c r="BP153" i="1"/>
  <c r="BP152" i="1"/>
  <c r="BP151" i="1"/>
  <c r="BP150" i="1"/>
  <c r="BP149" i="1"/>
  <c r="BP170" i="1"/>
  <c r="BP169" i="1"/>
  <c r="BP166" i="1"/>
  <c r="BP165" i="1"/>
  <c r="BP164" i="1"/>
  <c r="BP65" i="1"/>
  <c r="BP64" i="1"/>
  <c r="BP63" i="1"/>
  <c r="BP62" i="1"/>
  <c r="BP61" i="1"/>
  <c r="BP60" i="1"/>
  <c r="BP59" i="1"/>
  <c r="BP58" i="1"/>
  <c r="BP57" i="1"/>
  <c r="BP56" i="1"/>
  <c r="BP55" i="1"/>
  <c r="BP54" i="1"/>
  <c r="BP53" i="1"/>
  <c r="BP45" i="1"/>
  <c r="BP44" i="1"/>
  <c r="BP43" i="1"/>
  <c r="BP42" i="1"/>
  <c r="BP41" i="1"/>
  <c r="BP33" i="1"/>
  <c r="BP32" i="1"/>
  <c r="BP31" i="1"/>
  <c r="BP83" i="1"/>
  <c r="BP82" i="1"/>
  <c r="BP183" i="1"/>
  <c r="AC183" i="1" s="1"/>
  <c r="AD183" i="1" s="1"/>
  <c r="BP182" i="1"/>
  <c r="AC182" i="1" s="1"/>
  <c r="AD182" i="1" s="1"/>
  <c r="BP181" i="1"/>
  <c r="AC181" i="1" s="1"/>
  <c r="AD181" i="1" s="1"/>
  <c r="BP180" i="1"/>
  <c r="AC180" i="1" s="1"/>
  <c r="AD180" i="1" s="1"/>
  <c r="BP81" i="1"/>
  <c r="AC179" i="1" s="1"/>
  <c r="AD179" i="1" s="1"/>
  <c r="BP80" i="1"/>
  <c r="AC178" i="1" s="1"/>
  <c r="AD178" i="1" s="1"/>
  <c r="BP79" i="1"/>
  <c r="AC177" i="1" s="1"/>
  <c r="AD177" i="1" s="1"/>
  <c r="BP28" i="1"/>
  <c r="AC174" i="1" s="1"/>
  <c r="AD174" i="1" s="1"/>
  <c r="BP25" i="1"/>
  <c r="AC171" i="1" s="1"/>
  <c r="AD171" i="1" s="1"/>
  <c r="BP22" i="1"/>
  <c r="AC131" i="1" s="1"/>
  <c r="AD131" i="1" s="1"/>
  <c r="AC118" i="1"/>
  <c r="AD118" i="1" s="1"/>
  <c r="AC117" i="1"/>
  <c r="AD117" i="1" s="1"/>
  <c r="AC116" i="1"/>
  <c r="AD116" i="1" s="1"/>
  <c r="AC115" i="1"/>
  <c r="AD115" i="1" s="1"/>
  <c r="AC113" i="1"/>
  <c r="AD113" i="1" s="1"/>
  <c r="AC112" i="1"/>
  <c r="AD112" i="1" s="1"/>
  <c r="AC110" i="1"/>
  <c r="AD110" i="1" s="1"/>
  <c r="AC109" i="1"/>
  <c r="AD109" i="1" s="1"/>
  <c r="AC107" i="1"/>
  <c r="AD107" i="1" s="1"/>
  <c r="AC106" i="1"/>
  <c r="AD106" i="1" s="1"/>
  <c r="AC105" i="1"/>
  <c r="AD105" i="1" s="1"/>
  <c r="BP21" i="1"/>
  <c r="AC21" i="1" s="1"/>
  <c r="AD21" i="1" s="1"/>
  <c r="BP20" i="1"/>
  <c r="AC20" i="1" s="1"/>
  <c r="AD20" i="1" s="1"/>
  <c r="BP19" i="1"/>
  <c r="AC19" i="1" s="1"/>
  <c r="AD19" i="1" s="1"/>
  <c r="BP18" i="1"/>
  <c r="AC18" i="1" s="1"/>
  <c r="AD18" i="1" s="1"/>
  <c r="BP17" i="1"/>
  <c r="AC17" i="1" s="1"/>
  <c r="AD17" i="1" s="1"/>
  <c r="BP16" i="1"/>
  <c r="AC16" i="1" s="1"/>
  <c r="AD16" i="1" s="1"/>
  <c r="BP15" i="1"/>
  <c r="AC15" i="1" s="1"/>
  <c r="AD15" i="1" s="1"/>
  <c r="BP14" i="1"/>
  <c r="AC14" i="1" s="1"/>
  <c r="AD14" i="1" s="1"/>
  <c r="BP13" i="1"/>
  <c r="AC13" i="1" s="1"/>
  <c r="AD13" i="1" s="1"/>
  <c r="BP12" i="1"/>
  <c r="AC12" i="1" s="1"/>
  <c r="AD12" i="1" s="1"/>
  <c r="BP11" i="1"/>
  <c r="AC11" i="1" s="1"/>
  <c r="AD11" i="1" s="1"/>
  <c r="BP10" i="1"/>
  <c r="AC10" i="1" s="1"/>
  <c r="AD10" i="1" s="1"/>
  <c r="BP9" i="1"/>
  <c r="AC9" i="1" s="1"/>
  <c r="AD9" i="1" s="1"/>
  <c r="BP8" i="1"/>
  <c r="AC8" i="1" s="1"/>
  <c r="AD8" i="1" s="1"/>
  <c r="BP7" i="1"/>
  <c r="AC7" i="1" s="1"/>
  <c r="AD7" i="1" s="1"/>
  <c r="BP6" i="1"/>
  <c r="AC6" i="1" s="1"/>
  <c r="AD6" i="1" s="1"/>
  <c r="BP5" i="1"/>
  <c r="AC5" i="1" s="1"/>
  <c r="AD5" i="1" s="1"/>
  <c r="BP4" i="1"/>
  <c r="AC4" i="1" s="1"/>
  <c r="AD4" i="1" s="1"/>
  <c r="BP3" i="1"/>
  <c r="AC3" i="1" s="1"/>
  <c r="AD3" i="1" s="1"/>
  <c r="K2" i="8"/>
  <c r="K124" i="8"/>
  <c r="K123" i="8"/>
  <c r="K122" i="8"/>
  <c r="K121" i="8"/>
  <c r="K120" i="8"/>
  <c r="K119" i="8"/>
  <c r="K118" i="8"/>
  <c r="K117" i="8"/>
  <c r="K116" i="8"/>
  <c r="K115" i="8"/>
  <c r="K114" i="8"/>
  <c r="K113" i="8"/>
  <c r="K112" i="8"/>
  <c r="K111" i="8"/>
  <c r="K110" i="8"/>
  <c r="K109" i="8"/>
  <c r="K108" i="8"/>
  <c r="K107" i="8"/>
  <c r="K106" i="8"/>
  <c r="K105" i="8"/>
  <c r="K104" i="8"/>
  <c r="K103" i="8"/>
  <c r="K102" i="8"/>
  <c r="K101" i="8"/>
  <c r="K100" i="8"/>
  <c r="K99" i="8"/>
  <c r="K98" i="8"/>
  <c r="K97" i="8"/>
  <c r="K96" i="8"/>
  <c r="K95" i="8"/>
  <c r="K94" i="8"/>
  <c r="K93" i="8"/>
  <c r="K92" i="8"/>
  <c r="K91" i="8"/>
  <c r="K90" i="8"/>
  <c r="K89" i="8"/>
  <c r="K88" i="8"/>
  <c r="K87" i="8"/>
  <c r="K86" i="8"/>
  <c r="K85" i="8"/>
  <c r="K84" i="8"/>
  <c r="K83" i="8"/>
  <c r="K82" i="8"/>
  <c r="K81" i="8"/>
  <c r="K80" i="8"/>
  <c r="K79" i="8"/>
  <c r="K78" i="8"/>
  <c r="K77" i="8"/>
  <c r="K76" i="8"/>
  <c r="K75" i="8"/>
  <c r="K74" i="8"/>
  <c r="K73" i="8"/>
  <c r="K72" i="8"/>
  <c r="K71" i="8"/>
  <c r="K70" i="8"/>
  <c r="K69" i="8"/>
  <c r="K68" i="8"/>
  <c r="K67" i="8"/>
  <c r="K66" i="8"/>
  <c r="K65" i="8"/>
  <c r="K64" i="8"/>
  <c r="K63" i="8"/>
  <c r="K62" i="8"/>
  <c r="K61" i="8"/>
  <c r="K60" i="8"/>
  <c r="K59" i="8"/>
  <c r="K58" i="8"/>
  <c r="K57" i="8"/>
  <c r="K56" i="8"/>
  <c r="K55" i="8"/>
  <c r="K54" i="8"/>
  <c r="K53" i="8"/>
  <c r="K52" i="8"/>
  <c r="K51" i="8"/>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K17" i="8"/>
  <c r="K16" i="8"/>
  <c r="K15" i="8"/>
  <c r="K14" i="8"/>
  <c r="K13" i="8"/>
  <c r="K12" i="8"/>
  <c r="K11" i="8"/>
  <c r="K10" i="8"/>
  <c r="K9" i="8"/>
  <c r="K8" i="8"/>
  <c r="K7" i="8"/>
  <c r="K6" i="8"/>
  <c r="K5" i="8"/>
  <c r="K4" i="8"/>
  <c r="K3" i="8"/>
  <c r="BO93" i="1"/>
  <c r="BO92" i="1"/>
  <c r="BO91" i="1"/>
  <c r="BO84" i="1"/>
  <c r="BO192" i="1"/>
  <c r="BO191" i="1"/>
  <c r="BO190" i="1"/>
  <c r="BO127" i="1"/>
  <c r="BO125" i="1"/>
  <c r="BO78" i="1"/>
  <c r="BO77" i="1"/>
  <c r="BO76" i="1"/>
  <c r="BO75" i="1"/>
  <c r="BO74" i="1"/>
  <c r="BO73" i="1"/>
  <c r="BO72" i="1"/>
  <c r="BO71" i="1"/>
  <c r="BO133" i="1"/>
  <c r="BO132" i="1"/>
  <c r="BO131" i="1"/>
  <c r="BO163" i="1"/>
  <c r="BO162" i="1"/>
  <c r="BO161" i="1"/>
  <c r="BO160" i="1"/>
  <c r="BO159" i="1"/>
  <c r="BO153" i="1"/>
  <c r="BO152" i="1"/>
  <c r="BO151" i="1"/>
  <c r="BO150" i="1"/>
  <c r="BO149" i="1"/>
  <c r="BO170" i="1"/>
  <c r="BO169" i="1"/>
  <c r="BO166" i="1"/>
  <c r="BO165" i="1"/>
  <c r="BO164" i="1"/>
  <c r="BO65" i="1"/>
  <c r="BO64" i="1"/>
  <c r="BO63" i="1"/>
  <c r="BO62" i="1"/>
  <c r="BO61" i="1"/>
  <c r="BO60" i="1"/>
  <c r="BO59" i="1"/>
  <c r="BO58" i="1"/>
  <c r="BO57" i="1"/>
  <c r="BO56" i="1"/>
  <c r="BO55" i="1"/>
  <c r="BO54" i="1"/>
  <c r="BO53" i="1"/>
  <c r="BO45" i="1"/>
  <c r="BO44" i="1"/>
  <c r="BO43" i="1"/>
  <c r="BO42" i="1"/>
  <c r="BO41" i="1"/>
  <c r="BO33" i="1"/>
  <c r="BO32" i="1"/>
  <c r="BO31" i="1"/>
  <c r="BO83" i="1"/>
  <c r="BO82" i="1"/>
  <c r="BO183" i="1"/>
  <c r="BO182" i="1"/>
  <c r="BO181" i="1"/>
  <c r="BO180" i="1"/>
  <c r="BO81" i="1"/>
  <c r="BO80" i="1"/>
  <c r="BO79" i="1"/>
  <c r="BO28" i="1"/>
  <c r="BO25" i="1"/>
  <c r="BO22" i="1"/>
  <c r="BO21" i="1"/>
  <c r="BO20" i="1"/>
  <c r="BO19" i="1"/>
  <c r="BO18" i="1"/>
  <c r="BO17" i="1"/>
  <c r="BO16" i="1"/>
  <c r="BO15" i="1"/>
  <c r="BO14" i="1"/>
  <c r="BO13" i="1"/>
  <c r="BO12" i="1"/>
  <c r="BO11" i="1"/>
  <c r="BO10" i="1"/>
  <c r="BO9" i="1"/>
  <c r="BO8" i="1"/>
  <c r="BO7" i="1"/>
  <c r="BO6" i="1"/>
  <c r="BO5" i="1"/>
  <c r="BO4" i="1"/>
  <c r="BO3" i="1"/>
  <c r="C2" i="8"/>
  <c r="D124" i="8"/>
  <c r="D123" i="8"/>
  <c r="D122" i="8"/>
  <c r="D121" i="8"/>
  <c r="D120" i="8"/>
  <c r="D119" i="8"/>
  <c r="D118" i="8"/>
  <c r="D117" i="8"/>
  <c r="D116" i="8"/>
  <c r="D115" i="8"/>
  <c r="D114" i="8"/>
  <c r="D113" i="8"/>
  <c r="D112" i="8"/>
  <c r="D111" i="8"/>
  <c r="D110"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82"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C124" i="8"/>
  <c r="C123" i="8"/>
  <c r="C122" i="8"/>
  <c r="C121" i="8"/>
  <c r="C120" i="8"/>
  <c r="C119" i="8"/>
  <c r="C118" i="8"/>
  <c r="C117" i="8"/>
  <c r="C116" i="8"/>
  <c r="C115" i="8"/>
  <c r="C114" i="8"/>
  <c r="C113" i="8"/>
  <c r="C112" i="8"/>
  <c r="C111" i="8"/>
  <c r="C110" i="8"/>
  <c r="C109" i="8"/>
  <c r="C108" i="8"/>
  <c r="C107" i="8"/>
  <c r="C106" i="8"/>
  <c r="C105" i="8"/>
  <c r="C104" i="8"/>
  <c r="C103" i="8"/>
  <c r="C102" i="8"/>
  <c r="C101" i="8"/>
  <c r="C100" i="8"/>
  <c r="C99" i="8"/>
  <c r="C98" i="8"/>
  <c r="C97" i="8"/>
  <c r="C96" i="8"/>
  <c r="C95" i="8"/>
  <c r="C94" i="8"/>
  <c r="C93" i="8"/>
  <c r="C92" i="8"/>
  <c r="C91" i="8"/>
  <c r="C90" i="8"/>
  <c r="C89" i="8"/>
  <c r="C88" i="8"/>
  <c r="C87" i="8"/>
  <c r="C86" i="8"/>
  <c r="C85" i="8"/>
  <c r="C84" i="8"/>
  <c r="C83" i="8"/>
  <c r="C82" i="8"/>
  <c r="C81" i="8"/>
  <c r="C80" i="8"/>
  <c r="C79" i="8"/>
  <c r="C78" i="8"/>
  <c r="C77" i="8"/>
  <c r="C76" i="8"/>
  <c r="C75" i="8"/>
  <c r="C74" i="8"/>
  <c r="C73" i="8"/>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C3" i="8"/>
  <c r="AQ15" i="3"/>
  <c r="AQ14" i="3"/>
  <c r="AQ13" i="3"/>
  <c r="AQ12" i="3"/>
  <c r="AQ11" i="3"/>
  <c r="AQ10" i="3"/>
  <c r="AQ9" i="3"/>
  <c r="AQ8" i="3"/>
  <c r="AQ7" i="3"/>
  <c r="AQ6" i="3"/>
  <c r="AQ5" i="3"/>
  <c r="AQ4" i="3"/>
  <c r="AQ3" i="3"/>
  <c r="AQ2" i="3"/>
  <c r="C8" i="10" l="1"/>
  <c r="C20" i="10"/>
  <c r="C28" i="10"/>
  <c r="C32" i="10"/>
  <c r="C40" i="10"/>
  <c r="C48" i="10"/>
  <c r="C56" i="10"/>
  <c r="C64" i="10"/>
  <c r="C72" i="10"/>
  <c r="C84" i="10"/>
  <c r="C92" i="10"/>
  <c r="C100" i="10"/>
  <c r="C112" i="10"/>
  <c r="C5" i="10"/>
  <c r="C13" i="10"/>
  <c r="C21" i="10"/>
  <c r="C29" i="10"/>
  <c r="C37" i="10"/>
  <c r="C45" i="10"/>
  <c r="C49" i="10"/>
  <c r="C57" i="10"/>
  <c r="C69" i="10"/>
  <c r="C73" i="10"/>
  <c r="C81" i="10"/>
  <c r="C89" i="10"/>
  <c r="C97" i="10"/>
  <c r="C105" i="10"/>
  <c r="C113" i="10"/>
  <c r="C121" i="10"/>
  <c r="C2" i="10"/>
  <c r="C6" i="10"/>
  <c r="C10" i="10"/>
  <c r="C14" i="10"/>
  <c r="C18" i="10"/>
  <c r="C22" i="10"/>
  <c r="C26" i="10"/>
  <c r="C30" i="10"/>
  <c r="C34" i="10"/>
  <c r="C38" i="10"/>
  <c r="C42" i="10"/>
  <c r="C46" i="10"/>
  <c r="C50" i="10"/>
  <c r="C54" i="10"/>
  <c r="C58" i="10"/>
  <c r="C62" i="10"/>
  <c r="C66" i="10"/>
  <c r="C70" i="10"/>
  <c r="C74" i="10"/>
  <c r="C78" i="10"/>
  <c r="C82" i="10"/>
  <c r="C86" i="10"/>
  <c r="C90" i="10"/>
  <c r="C94" i="10"/>
  <c r="C98" i="10"/>
  <c r="C102" i="10"/>
  <c r="C106" i="10"/>
  <c r="C110" i="10"/>
  <c r="C114" i="10"/>
  <c r="C118" i="10"/>
  <c r="C122" i="10"/>
  <c r="C4" i="10"/>
  <c r="C12" i="10"/>
  <c r="C16" i="10"/>
  <c r="C24" i="10"/>
  <c r="C36" i="10"/>
  <c r="C44" i="10"/>
  <c r="C52" i="10"/>
  <c r="C60" i="10"/>
  <c r="C68" i="10"/>
  <c r="C76" i="10"/>
  <c r="C80" i="10"/>
  <c r="C88" i="10"/>
  <c r="C96" i="10"/>
  <c r="C104" i="10"/>
  <c r="C108" i="10"/>
  <c r="C116" i="10"/>
  <c r="C120" i="10"/>
  <c r="C124" i="10"/>
  <c r="C9" i="10"/>
  <c r="C17" i="10"/>
  <c r="C25" i="10"/>
  <c r="C33" i="10"/>
  <c r="C41" i="10"/>
  <c r="C53" i="10"/>
  <c r="C61" i="10"/>
  <c r="C65" i="10"/>
  <c r="C77" i="10"/>
  <c r="C85" i="10"/>
  <c r="C93" i="10"/>
  <c r="C101" i="10"/>
  <c r="C109" i="10"/>
  <c r="C117" i="10"/>
  <c r="C3" i="10"/>
  <c r="C7" i="10"/>
  <c r="C11" i="10"/>
  <c r="C15" i="10"/>
  <c r="C19" i="10"/>
  <c r="C23" i="10"/>
  <c r="C27" i="10"/>
  <c r="C31" i="10"/>
  <c r="C35" i="10"/>
  <c r="C39" i="10"/>
  <c r="C43" i="10"/>
  <c r="C47" i="10"/>
  <c r="C51" i="10"/>
  <c r="C55" i="10"/>
  <c r="C59" i="10"/>
  <c r="C63" i="10"/>
  <c r="C67" i="10"/>
  <c r="C71" i="10"/>
  <c r="C75" i="10"/>
  <c r="C79" i="10"/>
  <c r="C83" i="10"/>
  <c r="C87" i="10"/>
  <c r="C91" i="10"/>
  <c r="C95" i="10"/>
  <c r="C99" i="10"/>
  <c r="C103" i="10"/>
  <c r="C107" i="10"/>
  <c r="C111" i="10"/>
  <c r="C115" i="10"/>
  <c r="C119" i="10"/>
  <c r="C123" i="10"/>
  <c r="C136" i="8"/>
  <c r="H155" i="8"/>
  <c r="H151" i="8"/>
  <c r="H136" i="8"/>
  <c r="H142" i="8"/>
  <c r="H154" i="8"/>
  <c r="H148" i="8"/>
  <c r="H140" i="8"/>
  <c r="H134" i="8"/>
  <c r="F156" i="8"/>
  <c r="F148" i="8"/>
  <c r="F136" i="8"/>
  <c r="F128" i="8"/>
  <c r="D156" i="8"/>
  <c r="D152" i="8"/>
  <c r="D148" i="8"/>
  <c r="D144" i="8"/>
  <c r="D140" i="8"/>
  <c r="D136" i="8"/>
  <c r="D132" i="8"/>
  <c r="D128" i="8"/>
  <c r="C155" i="8"/>
  <c r="C151" i="8"/>
  <c r="C147" i="8"/>
  <c r="C143" i="8"/>
  <c r="C139" i="8"/>
  <c r="C135" i="8"/>
  <c r="C131" i="8"/>
  <c r="H153" i="8"/>
  <c r="H146" i="8"/>
  <c r="H139" i="8"/>
  <c r="H133" i="8"/>
  <c r="F147" i="8"/>
  <c r="F143" i="8"/>
  <c r="F131" i="8"/>
  <c r="D155" i="8"/>
  <c r="D151" i="8"/>
  <c r="D147" i="8"/>
  <c r="D143" i="8"/>
  <c r="D139" i="8"/>
  <c r="D135" i="8"/>
  <c r="D131" i="8"/>
  <c r="D127" i="8"/>
  <c r="C154" i="8"/>
  <c r="C150" i="8"/>
  <c r="C146" i="8"/>
  <c r="C142" i="8"/>
  <c r="C138" i="8"/>
  <c r="C134" i="8"/>
  <c r="C130" i="8"/>
  <c r="H150" i="8"/>
  <c r="H138" i="8"/>
  <c r="F154" i="8"/>
  <c r="F146" i="8"/>
  <c r="F138" i="8"/>
  <c r="F130" i="8"/>
  <c r="D150" i="8"/>
  <c r="D142" i="8"/>
  <c r="D134" i="8"/>
  <c r="C127" i="8"/>
  <c r="C149" i="8"/>
  <c r="C141" i="8"/>
  <c r="C133" i="8"/>
  <c r="H149" i="8"/>
  <c r="H137" i="8"/>
  <c r="F129" i="8"/>
  <c r="D149" i="8"/>
  <c r="D141" i="8"/>
  <c r="D133" i="8"/>
  <c r="C156" i="8"/>
  <c r="C148" i="8"/>
  <c r="C140" i="8"/>
  <c r="C132" i="8"/>
  <c r="H145" i="8"/>
  <c r="H131" i="8"/>
  <c r="F150" i="8"/>
  <c r="F142" i="8"/>
  <c r="F134" i="8"/>
  <c r="D154" i="8"/>
  <c r="D146" i="8"/>
  <c r="D138" i="8"/>
  <c r="D130" i="8"/>
  <c r="C153" i="8"/>
  <c r="C145" i="8"/>
  <c r="C137" i="8"/>
  <c r="C129" i="8"/>
  <c r="D137" i="8"/>
  <c r="H152" i="8"/>
  <c r="H143" i="8"/>
  <c r="H128" i="8"/>
  <c r="H130" i="8"/>
  <c r="C144" i="8"/>
  <c r="D145" i="8"/>
  <c r="C152" i="8"/>
  <c r="D153" i="8"/>
  <c r="H129" i="8"/>
  <c r="C128" i="8"/>
  <c r="D129" i="8"/>
  <c r="F133" i="8"/>
  <c r="H141" i="8"/>
  <c r="H135" i="8"/>
  <c r="H127" i="8"/>
  <c r="H147" i="8"/>
  <c r="H144" i="8"/>
  <c r="L2" i="8"/>
  <c r="H156" i="8"/>
  <c r="H132" i="8"/>
  <c r="I144" i="8" l="1"/>
  <c r="K144" i="8" s="1"/>
  <c r="I145" i="8"/>
  <c r="K145" i="8" s="1"/>
  <c r="I137" i="8"/>
  <c r="K137" i="8" s="1"/>
  <c r="I146" i="8"/>
  <c r="K146" i="8" s="1"/>
  <c r="I154" i="8"/>
  <c r="K154" i="8" s="1"/>
  <c r="I156" i="8"/>
  <c r="K156" i="8" s="1"/>
  <c r="I127" i="8"/>
  <c r="K127" i="8" s="1"/>
  <c r="I130" i="8"/>
  <c r="K130" i="8" s="1"/>
  <c r="I150" i="8"/>
  <c r="K150" i="8" s="1"/>
  <c r="I133" i="8"/>
  <c r="K133" i="8" s="1"/>
  <c r="I140" i="8"/>
  <c r="K140" i="8" s="1"/>
  <c r="I136" i="8"/>
  <c r="K136" i="8" s="1"/>
  <c r="I135" i="8"/>
  <c r="K135" i="8" s="1"/>
  <c r="I128" i="8"/>
  <c r="K128" i="8" s="1"/>
  <c r="I131" i="8"/>
  <c r="K131" i="8" s="1"/>
  <c r="I139" i="8"/>
  <c r="K139" i="8" s="1"/>
  <c r="I148" i="8"/>
  <c r="K148" i="8" s="1"/>
  <c r="I151" i="8"/>
  <c r="K151" i="8" s="1"/>
  <c r="I141" i="8"/>
  <c r="K141" i="8" s="1"/>
  <c r="I129" i="8"/>
  <c r="K129" i="8" s="1"/>
  <c r="I143" i="8"/>
  <c r="K143" i="8" s="1"/>
  <c r="I155" i="8"/>
  <c r="K155" i="8" s="1"/>
  <c r="I132" i="8"/>
  <c r="K132" i="8" s="1"/>
  <c r="I147" i="8"/>
  <c r="K147" i="8" s="1"/>
  <c r="I152" i="8"/>
  <c r="K152" i="8" s="1"/>
  <c r="I149" i="8"/>
  <c r="K149" i="8" s="1"/>
  <c r="I138" i="8"/>
  <c r="K138" i="8" s="1"/>
  <c r="I153" i="8"/>
  <c r="K153" i="8" s="1"/>
  <c r="I134" i="8"/>
  <c r="K134" i="8" s="1"/>
  <c r="I142" i="8"/>
  <c r="K142" i="8" s="1"/>
  <c r="L142" i="8" l="1"/>
  <c r="O142" i="8" s="1"/>
  <c r="L153" i="8"/>
  <c r="O153" i="8" s="1"/>
  <c r="L149" i="8"/>
  <c r="O149" i="8" s="1"/>
  <c r="L147" i="8"/>
  <c r="O147" i="8" s="1"/>
  <c r="L155" i="8"/>
  <c r="O155" i="8" s="1"/>
  <c r="L129" i="8"/>
  <c r="O129" i="8" s="1"/>
  <c r="L151" i="8"/>
  <c r="O151" i="8" s="1"/>
  <c r="L139" i="8"/>
  <c r="O139" i="8" s="1"/>
  <c r="L128" i="8"/>
  <c r="O128" i="8" s="1"/>
  <c r="L136" i="8"/>
  <c r="O136" i="8" s="1"/>
  <c r="L133" i="8"/>
  <c r="O133" i="8" s="1"/>
  <c r="L130" i="8"/>
  <c r="O130" i="8" s="1"/>
  <c r="L156" i="8"/>
  <c r="O156" i="8" s="1"/>
  <c r="L146" i="8"/>
  <c r="O146" i="8" s="1"/>
  <c r="L145" i="8"/>
  <c r="O145" i="8" s="1"/>
  <c r="L134" i="8"/>
  <c r="O134" i="8" s="1"/>
  <c r="L138" i="8"/>
  <c r="O138" i="8" s="1"/>
  <c r="L152" i="8"/>
  <c r="O152" i="8" s="1"/>
  <c r="L132" i="8"/>
  <c r="O132" i="8" s="1"/>
  <c r="L143" i="8"/>
  <c r="O143" i="8" s="1"/>
  <c r="L141" i="8"/>
  <c r="O141" i="8" s="1"/>
  <c r="L148" i="8"/>
  <c r="O148" i="8" s="1"/>
  <c r="L131" i="8"/>
  <c r="O131" i="8" s="1"/>
  <c r="L135" i="8"/>
  <c r="O135" i="8" s="1"/>
  <c r="L140" i="8"/>
  <c r="O140" i="8" s="1"/>
  <c r="L150" i="8"/>
  <c r="O150" i="8" s="1"/>
  <c r="L127" i="8"/>
  <c r="O127" i="8" s="1"/>
  <c r="L154" i="8"/>
  <c r="O154" i="8" s="1"/>
  <c r="L137" i="8"/>
  <c r="O137" i="8" s="1"/>
  <c r="L144" i="8"/>
  <c r="O144" i="8" s="1"/>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J240" i="1"/>
  <c r="E240" i="1"/>
  <c r="D240" i="1"/>
  <c r="J239" i="1"/>
  <c r="E239" i="1"/>
  <c r="D239" i="1"/>
  <c r="J238" i="1"/>
  <c r="E238" i="1"/>
  <c r="D238" i="1"/>
  <c r="J237" i="1"/>
  <c r="E237" i="1"/>
  <c r="D237" i="1"/>
  <c r="J236" i="1"/>
  <c r="E236" i="1"/>
  <c r="D236" i="1"/>
  <c r="J235" i="1"/>
  <c r="E235" i="1"/>
  <c r="D235" i="1"/>
  <c r="J234" i="1"/>
  <c r="E234" i="1"/>
  <c r="D234" i="1"/>
  <c r="J233" i="1"/>
  <c r="E233" i="1"/>
  <c r="D233" i="1"/>
  <c r="J232" i="1"/>
  <c r="E232" i="1"/>
  <c r="D232" i="1"/>
  <c r="J231" i="1"/>
  <c r="E231" i="1"/>
  <c r="D231" i="1"/>
  <c r="J230" i="1"/>
  <c r="E230" i="1"/>
  <c r="D230" i="1"/>
  <c r="J229" i="1"/>
  <c r="E229" i="1"/>
  <c r="D229" i="1"/>
  <c r="J228" i="1"/>
  <c r="E228" i="1"/>
  <c r="D228" i="1"/>
  <c r="J227" i="1"/>
  <c r="E227" i="1"/>
  <c r="D227" i="1"/>
  <c r="J226" i="1"/>
  <c r="E226" i="1"/>
  <c r="D226" i="1"/>
  <c r="J225" i="1"/>
  <c r="E225" i="1"/>
  <c r="D225" i="1"/>
  <c r="J224" i="1"/>
  <c r="E224" i="1"/>
  <c r="D224" i="1"/>
  <c r="J223" i="1"/>
  <c r="E223" i="1"/>
  <c r="D223" i="1"/>
  <c r="J222" i="1"/>
  <c r="E222" i="1"/>
  <c r="D222" i="1"/>
  <c r="J221" i="1"/>
  <c r="E221" i="1"/>
  <c r="D221" i="1"/>
  <c r="J220" i="1"/>
  <c r="E220" i="1"/>
  <c r="D220" i="1"/>
  <c r="J219" i="1"/>
  <c r="E219" i="1"/>
  <c r="D219" i="1"/>
  <c r="J218" i="1"/>
  <c r="E218" i="1"/>
  <c r="D218" i="1"/>
  <c r="J217" i="1"/>
  <c r="E217" i="1"/>
  <c r="D217" i="1"/>
  <c r="J216" i="1"/>
  <c r="E216" i="1"/>
  <c r="D216" i="1"/>
  <c r="J215" i="1"/>
  <c r="E215" i="1"/>
  <c r="D215" i="1"/>
  <c r="J214" i="1"/>
  <c r="E214" i="1"/>
  <c r="D214" i="1"/>
  <c r="J213" i="1"/>
  <c r="E213" i="1"/>
  <c r="D213" i="1"/>
  <c r="J212" i="1"/>
  <c r="E212" i="1"/>
  <c r="D212" i="1"/>
  <c r="J211" i="1"/>
  <c r="E211" i="1"/>
  <c r="D211" i="1"/>
  <c r="C192" i="1"/>
  <c r="AK192" i="1" s="1"/>
  <c r="C191" i="1"/>
  <c r="AK191" i="1" s="1"/>
  <c r="C190" i="1"/>
  <c r="AK190" i="1" s="1"/>
  <c r="C189" i="1"/>
  <c r="AK189" i="1" s="1"/>
  <c r="C188" i="1"/>
  <c r="AK188" i="1" s="1"/>
  <c r="C187" i="1"/>
  <c r="AK187" i="1" s="1"/>
  <c r="C186" i="1"/>
  <c r="AK186" i="1" s="1"/>
  <c r="C185" i="1"/>
  <c r="AK185" i="1" s="1"/>
  <c r="C184" i="1"/>
  <c r="AK184" i="1" s="1"/>
  <c r="C183" i="1"/>
  <c r="AK183" i="1" s="1"/>
  <c r="C182" i="1"/>
  <c r="AK182" i="1" s="1"/>
  <c r="C181" i="1"/>
  <c r="AK181" i="1" s="1"/>
  <c r="C180" i="1"/>
  <c r="AK180" i="1" s="1"/>
  <c r="C179" i="1"/>
  <c r="AK179" i="1" s="1"/>
  <c r="C178" i="1"/>
  <c r="AK178" i="1" s="1"/>
  <c r="C177" i="1"/>
  <c r="AK177" i="1" s="1"/>
  <c r="C174" i="1"/>
  <c r="AK174" i="1" s="1"/>
  <c r="C171" i="1"/>
  <c r="AK171" i="1" s="1"/>
  <c r="C131" i="1"/>
  <c r="AK131" i="1" s="1"/>
  <c r="C118" i="1"/>
  <c r="AK118" i="1" s="1"/>
  <c r="C117" i="1"/>
  <c r="AK117" i="1" s="1"/>
  <c r="C116" i="1"/>
  <c r="AK116" i="1" s="1"/>
  <c r="C115" i="1"/>
  <c r="AK115" i="1" s="1"/>
  <c r="C113" i="1"/>
  <c r="AK113" i="1" s="1"/>
  <c r="C112" i="1"/>
  <c r="AK112" i="1" s="1"/>
  <c r="C110" i="1"/>
  <c r="AK110" i="1" s="1"/>
  <c r="C109" i="1"/>
  <c r="AK109" i="1" s="1"/>
  <c r="C107" i="1"/>
  <c r="AK107" i="1" s="1"/>
  <c r="C106" i="1"/>
  <c r="AK106" i="1" s="1"/>
  <c r="C105" i="1"/>
  <c r="AK105" i="1" s="1"/>
  <c r="C21" i="1"/>
  <c r="AK21" i="1" s="1"/>
  <c r="C20" i="1"/>
  <c r="AK20" i="1" s="1"/>
  <c r="C19" i="1"/>
  <c r="AK19" i="1" s="1"/>
  <c r="C18" i="1"/>
  <c r="AK18" i="1" s="1"/>
  <c r="C17" i="1"/>
  <c r="AK17" i="1" s="1"/>
  <c r="C16" i="1"/>
  <c r="AK16" i="1" s="1"/>
  <c r="C15" i="1"/>
  <c r="AK15" i="1" s="1"/>
  <c r="C14" i="1"/>
  <c r="AK14" i="1" s="1"/>
  <c r="C13" i="1"/>
  <c r="AK13" i="1" s="1"/>
  <c r="C12" i="1"/>
  <c r="AK12" i="1" s="1"/>
  <c r="C11" i="1"/>
  <c r="AK11" i="1" s="1"/>
  <c r="C10" i="1"/>
  <c r="AK10" i="1" s="1"/>
  <c r="C9" i="1"/>
  <c r="AK9" i="1" s="1"/>
  <c r="C8" i="1"/>
  <c r="AK8" i="1" s="1"/>
  <c r="C7" i="1"/>
  <c r="AK7" i="1" s="1"/>
  <c r="C6" i="1"/>
  <c r="AK6" i="1" s="1"/>
  <c r="C5" i="1"/>
  <c r="AK5" i="1" s="1"/>
  <c r="C4" i="1"/>
  <c r="AK4" i="1" s="1"/>
  <c r="M3" i="1"/>
  <c r="B3" i="1" s="1"/>
  <c r="C3" i="1" s="1"/>
  <c r="AK3" i="1" s="1"/>
  <c r="J192" i="1"/>
  <c r="J191" i="1"/>
  <c r="J190" i="1"/>
  <c r="J189" i="1"/>
  <c r="J188" i="1"/>
  <c r="J187" i="1"/>
  <c r="J186" i="1"/>
  <c r="J185" i="1"/>
  <c r="J184" i="1"/>
  <c r="J183" i="1"/>
  <c r="J182" i="1"/>
  <c r="J181" i="1"/>
  <c r="J180" i="1"/>
  <c r="J179" i="1"/>
  <c r="J178" i="1"/>
  <c r="J177" i="1"/>
  <c r="J174" i="1"/>
  <c r="J171" i="1"/>
  <c r="J131" i="1"/>
  <c r="J118" i="1"/>
  <c r="J117" i="1"/>
  <c r="J116" i="1"/>
  <c r="J115" i="1"/>
  <c r="J113" i="1"/>
  <c r="J112" i="1"/>
  <c r="J110" i="1"/>
  <c r="J109" i="1"/>
  <c r="J107" i="1"/>
  <c r="J106" i="1"/>
  <c r="J105" i="1"/>
  <c r="J21" i="1"/>
  <c r="J20" i="1"/>
  <c r="J19" i="1"/>
  <c r="J18" i="1"/>
  <c r="J17" i="1"/>
  <c r="J16" i="1"/>
  <c r="J15" i="1"/>
  <c r="J14" i="1"/>
  <c r="J13" i="1"/>
  <c r="J12" i="1"/>
  <c r="J11" i="1"/>
  <c r="J10" i="1"/>
  <c r="J9" i="1"/>
  <c r="J8" i="1"/>
  <c r="J7" i="1"/>
  <c r="J6" i="1"/>
  <c r="J5" i="1"/>
  <c r="J4" i="1"/>
  <c r="J3" i="1"/>
  <c r="E192" i="1"/>
  <c r="D192" i="1"/>
  <c r="E191" i="1"/>
  <c r="D191" i="1"/>
  <c r="E190" i="1"/>
  <c r="D190" i="1"/>
  <c r="E189" i="1"/>
  <c r="D189" i="1"/>
  <c r="E188" i="1"/>
  <c r="D188" i="1"/>
  <c r="E187" i="1"/>
  <c r="D187" i="1"/>
  <c r="E186" i="1"/>
  <c r="D186" i="1"/>
  <c r="E185" i="1"/>
  <c r="D185" i="1"/>
  <c r="E184" i="1"/>
  <c r="D184" i="1"/>
  <c r="E183" i="1"/>
  <c r="D183" i="1"/>
  <c r="E182" i="1"/>
  <c r="D182" i="1"/>
  <c r="E181" i="1"/>
  <c r="D181" i="1"/>
  <c r="E180" i="1"/>
  <c r="D180" i="1"/>
  <c r="E179" i="1"/>
  <c r="D179" i="1"/>
  <c r="E178" i="1"/>
  <c r="D178" i="1"/>
  <c r="E177" i="1"/>
  <c r="D177" i="1"/>
  <c r="E174" i="1"/>
  <c r="D174" i="1"/>
  <c r="E171" i="1"/>
  <c r="D171" i="1"/>
  <c r="E131" i="1"/>
  <c r="D131" i="1"/>
  <c r="E118" i="1"/>
  <c r="D118" i="1"/>
  <c r="E117" i="1"/>
  <c r="D117" i="1"/>
  <c r="E116" i="1"/>
  <c r="D116" i="1"/>
  <c r="E115" i="1"/>
  <c r="D115" i="1"/>
  <c r="E113" i="1"/>
  <c r="D113" i="1"/>
  <c r="E112" i="1"/>
  <c r="D112" i="1"/>
  <c r="E110" i="1"/>
  <c r="D110" i="1"/>
  <c r="E109" i="1"/>
  <c r="D109" i="1"/>
  <c r="E107" i="1"/>
  <c r="D107" i="1"/>
  <c r="E106" i="1"/>
  <c r="D106" i="1"/>
  <c r="E105" i="1"/>
  <c r="D105"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E3" i="1"/>
  <c r="D3" i="1"/>
  <c r="C11" i="2"/>
  <c r="C9" i="2"/>
  <c r="C7" i="2"/>
  <c r="C5" i="2"/>
  <c r="C3" i="2"/>
  <c r="N11" i="2"/>
  <c r="O11" i="2" s="1"/>
  <c r="N10" i="2"/>
  <c r="N9" i="2"/>
  <c r="O9" i="2" s="1"/>
  <c r="N8" i="2"/>
  <c r="O8" i="2" s="1"/>
  <c r="N7" i="2"/>
  <c r="O7" i="2" s="1"/>
  <c r="N6" i="2"/>
  <c r="O6" i="2" s="1"/>
  <c r="N5" i="2"/>
  <c r="O5" i="2" s="1"/>
  <c r="N4" i="2"/>
  <c r="N3" i="2"/>
  <c r="O3" i="2" s="1"/>
  <c r="N2" i="2"/>
  <c r="O2" i="2" s="1"/>
  <c r="G11" i="2"/>
  <c r="B11" i="2" s="1"/>
  <c r="F11" i="2"/>
  <c r="G10" i="2"/>
  <c r="F10" i="2"/>
  <c r="G9" i="2"/>
  <c r="B9" i="2" s="1"/>
  <c r="F9" i="2"/>
  <c r="G8" i="2"/>
  <c r="F8" i="2"/>
  <c r="G7" i="2"/>
  <c r="B7" i="2" s="1"/>
  <c r="F7" i="2"/>
  <c r="G6" i="2"/>
  <c r="F6" i="2"/>
  <c r="G5" i="2"/>
  <c r="B5" i="2" s="1"/>
  <c r="F5" i="2"/>
  <c r="G4" i="2"/>
  <c r="F4" i="2"/>
  <c r="G3" i="2"/>
  <c r="B3" i="2" s="1"/>
  <c r="F3" i="2"/>
  <c r="G2" i="2"/>
  <c r="F2" i="2"/>
  <c r="R3" i="4"/>
  <c r="R4" i="4"/>
  <c r="S4" i="4"/>
  <c r="R5" i="4"/>
  <c r="R6" i="4"/>
  <c r="R7" i="4"/>
  <c r="R8" i="4"/>
  <c r="S8" i="4"/>
  <c r="R9" i="4"/>
  <c r="R10" i="4"/>
  <c r="S10" i="4"/>
  <c r="R11" i="4"/>
  <c r="S11" i="4"/>
  <c r="R12" i="4"/>
  <c r="S12" i="4"/>
  <c r="R13" i="4"/>
  <c r="S13" i="4"/>
  <c r="R14" i="4"/>
  <c r="S14" i="4"/>
  <c r="R15" i="4"/>
  <c r="S15" i="4"/>
  <c r="R16" i="4"/>
  <c r="S16" i="4"/>
  <c r="R17" i="4"/>
  <c r="S17" i="4"/>
  <c r="R18" i="4"/>
  <c r="S18" i="4"/>
  <c r="R19" i="4"/>
  <c r="S19" i="4"/>
  <c r="R20" i="4"/>
  <c r="S20" i="4"/>
  <c r="R21" i="4"/>
  <c r="S21" i="4"/>
  <c r="R22" i="4"/>
  <c r="S22" i="4"/>
  <c r="R23" i="4"/>
  <c r="S23" i="4"/>
  <c r="R24" i="4"/>
  <c r="S24" i="4"/>
  <c r="R25" i="4"/>
  <c r="S25" i="4"/>
  <c r="R26" i="4"/>
  <c r="S26" i="4"/>
  <c r="R27" i="4"/>
  <c r="S27" i="4"/>
  <c r="R28" i="4"/>
  <c r="S28" i="4"/>
  <c r="R29" i="4"/>
  <c r="S29" i="4"/>
  <c r="R30" i="4"/>
  <c r="S30" i="4"/>
  <c r="R31" i="4"/>
  <c r="S31" i="4"/>
  <c r="R32" i="4"/>
  <c r="S32" i="4"/>
  <c r="R33" i="4"/>
  <c r="S33" i="4"/>
  <c r="R34" i="4"/>
  <c r="S34" i="4"/>
  <c r="R35" i="4"/>
  <c r="S35" i="4"/>
  <c r="R36" i="4"/>
  <c r="S36" i="4"/>
  <c r="R37" i="4"/>
  <c r="S37" i="4"/>
  <c r="R38" i="4"/>
  <c r="S38" i="4"/>
  <c r="R39" i="4"/>
  <c r="S39" i="4"/>
  <c r="R40" i="4"/>
  <c r="S40" i="4"/>
  <c r="R41" i="4"/>
  <c r="S41" i="4"/>
  <c r="R42" i="4"/>
  <c r="S42" i="4"/>
  <c r="R43" i="4"/>
  <c r="S43" i="4"/>
  <c r="R44" i="4"/>
  <c r="S44" i="4"/>
  <c r="R45" i="4"/>
  <c r="S45" i="4"/>
  <c r="R46" i="4"/>
  <c r="S46" i="4"/>
  <c r="R47" i="4"/>
  <c r="S47" i="4"/>
  <c r="R48" i="4"/>
  <c r="S48" i="4"/>
  <c r="R49" i="4"/>
  <c r="S49" i="4"/>
  <c r="R50" i="4"/>
  <c r="S50" i="4"/>
  <c r="R51" i="4"/>
  <c r="S51" i="4"/>
  <c r="R52" i="4"/>
  <c r="S52" i="4"/>
  <c r="R53" i="4"/>
  <c r="S53" i="4"/>
  <c r="R54" i="4"/>
  <c r="S54" i="4"/>
  <c r="R55" i="4"/>
  <c r="S55" i="4"/>
  <c r="R56" i="4"/>
  <c r="S56" i="4"/>
  <c r="R57" i="4"/>
  <c r="S57" i="4"/>
  <c r="R58" i="4"/>
  <c r="S58" i="4"/>
  <c r="R59" i="4"/>
  <c r="S59" i="4"/>
  <c r="R60" i="4"/>
  <c r="S60" i="4"/>
  <c r="R61" i="4"/>
  <c r="S61" i="4"/>
  <c r="R62" i="4"/>
  <c r="S62" i="4"/>
  <c r="R63" i="4"/>
  <c r="S63" i="4"/>
  <c r="R64" i="4"/>
  <c r="R65" i="4"/>
  <c r="R66" i="4"/>
  <c r="R67" i="4"/>
  <c r="S67" i="4"/>
  <c r="R68" i="4"/>
  <c r="S68" i="4"/>
  <c r="R69" i="4"/>
  <c r="S69" i="4"/>
  <c r="R70" i="4"/>
  <c r="S70" i="4"/>
  <c r="R71" i="4"/>
  <c r="S71" i="4"/>
  <c r="R72" i="4"/>
  <c r="S72" i="4"/>
  <c r="R73" i="4"/>
  <c r="S73" i="4"/>
  <c r="R74" i="4"/>
  <c r="S74" i="4"/>
  <c r="R75" i="4"/>
  <c r="S75" i="4"/>
  <c r="R76" i="4"/>
  <c r="S76" i="4"/>
  <c r="R77" i="4"/>
  <c r="S77" i="4"/>
  <c r="R78" i="4"/>
  <c r="S78" i="4"/>
  <c r="R79" i="4"/>
  <c r="S79" i="4"/>
  <c r="R80" i="4"/>
  <c r="S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S118" i="4"/>
  <c r="R119" i="4"/>
  <c r="S119" i="4"/>
  <c r="R120" i="4"/>
  <c r="S120" i="4"/>
  <c r="R121" i="4"/>
  <c r="S121" i="4"/>
  <c r="R122" i="4"/>
  <c r="S122" i="4"/>
  <c r="R123" i="4"/>
  <c r="S123" i="4"/>
  <c r="R124" i="4"/>
  <c r="S124" i="4"/>
  <c r="R125" i="4"/>
  <c r="S125" i="4"/>
  <c r="R126" i="4"/>
  <c r="S126" i="4"/>
  <c r="R127" i="4"/>
  <c r="S127" i="4"/>
  <c r="R128" i="4"/>
  <c r="S128" i="4"/>
  <c r="R129" i="4"/>
  <c r="S129" i="4"/>
  <c r="R130" i="4"/>
  <c r="S130" i="4"/>
  <c r="R131" i="4"/>
  <c r="S131" i="4"/>
  <c r="R132" i="4"/>
  <c r="S132" i="4"/>
  <c r="R133" i="4"/>
  <c r="S133" i="4"/>
  <c r="R134" i="4"/>
  <c r="S134" i="4"/>
  <c r="R135" i="4"/>
  <c r="S135" i="4"/>
  <c r="R136" i="4"/>
  <c r="S136" i="4"/>
  <c r="R137" i="4"/>
  <c r="S137" i="4"/>
  <c r="R138" i="4"/>
  <c r="S138" i="4"/>
  <c r="R139" i="4"/>
  <c r="S139" i="4"/>
  <c r="R140" i="4"/>
  <c r="S140" i="4"/>
  <c r="R141" i="4"/>
  <c r="S141" i="4"/>
  <c r="R142" i="4"/>
  <c r="S142" i="4"/>
  <c r="R143" i="4"/>
  <c r="R144" i="4"/>
  <c r="R145" i="4"/>
  <c r="R146" i="4"/>
  <c r="R147" i="4"/>
  <c r="R148" i="4"/>
  <c r="R149" i="4"/>
  <c r="R150" i="4"/>
  <c r="R151" i="4"/>
  <c r="R152" i="4"/>
  <c r="R153" i="4"/>
  <c r="R154" i="4"/>
  <c r="R155" i="4"/>
  <c r="R156" i="4"/>
  <c r="R157" i="4"/>
  <c r="R158" i="4"/>
  <c r="R159" i="4"/>
  <c r="S159" i="4"/>
  <c r="R160" i="4"/>
  <c r="R161" i="4"/>
  <c r="R162" i="4"/>
  <c r="R163" i="4"/>
  <c r="R164" i="4"/>
  <c r="R165" i="4"/>
  <c r="R166" i="4"/>
  <c r="R167" i="4"/>
  <c r="R168" i="4"/>
  <c r="R169" i="4"/>
  <c r="R170" i="4"/>
  <c r="R171" i="4"/>
  <c r="R172" i="4"/>
  <c r="S172" i="4"/>
  <c r="R173" i="4"/>
  <c r="R174" i="4"/>
  <c r="R175" i="4"/>
  <c r="R176" i="4"/>
  <c r="S176" i="4"/>
  <c r="R177" i="4"/>
  <c r="R178" i="4"/>
  <c r="R179" i="4"/>
  <c r="R180" i="4"/>
  <c r="R181" i="4"/>
  <c r="R182" i="4"/>
  <c r="R183" i="4"/>
  <c r="R184" i="4"/>
  <c r="R185" i="4"/>
  <c r="R186" i="4"/>
  <c r="R187" i="4"/>
  <c r="R188" i="4"/>
  <c r="R189" i="4"/>
  <c r="R190" i="4"/>
  <c r="R191" i="4"/>
  <c r="R192" i="4"/>
  <c r="R193" i="4"/>
  <c r="R194" i="4"/>
  <c r="R195" i="4"/>
  <c r="R196" i="4"/>
  <c r="R197" i="4"/>
  <c r="R198" i="4"/>
  <c r="R199" i="4"/>
  <c r="R200" i="4"/>
  <c r="R201" i="4"/>
  <c r="R202" i="4"/>
  <c r="R203" i="4"/>
  <c r="R204" i="4"/>
  <c r="R205" i="4"/>
  <c r="R206" i="4"/>
  <c r="R207" i="4"/>
  <c r="R208" i="4"/>
  <c r="R209" i="4"/>
  <c r="R210" i="4"/>
  <c r="R211" i="4"/>
  <c r="R212" i="4"/>
  <c r="R213" i="4"/>
  <c r="R214" i="4"/>
  <c r="R215" i="4"/>
  <c r="R216" i="4"/>
  <c r="R217" i="4"/>
  <c r="R218" i="4"/>
  <c r="R219" i="4"/>
  <c r="R220" i="4"/>
  <c r="R221" i="4"/>
  <c r="R222" i="4"/>
  <c r="R223" i="4"/>
  <c r="R224" i="4"/>
  <c r="S224" i="4"/>
  <c r="R225" i="4"/>
  <c r="S225" i="4"/>
  <c r="R226" i="4"/>
  <c r="S226" i="4"/>
  <c r="R227" i="4"/>
  <c r="S227" i="4"/>
  <c r="R228" i="4"/>
  <c r="S228" i="4"/>
  <c r="R229" i="4"/>
  <c r="S229" i="4"/>
  <c r="R230" i="4"/>
  <c r="S230" i="4"/>
  <c r="R231" i="4"/>
  <c r="S231" i="4"/>
  <c r="R232" i="4"/>
  <c r="S232" i="4"/>
  <c r="R233" i="4"/>
  <c r="S233" i="4"/>
  <c r="R234" i="4"/>
  <c r="S234" i="4"/>
  <c r="R235" i="4"/>
  <c r="S235" i="4"/>
  <c r="R236" i="4"/>
  <c r="S236" i="4"/>
  <c r="R237" i="4"/>
  <c r="S237" i="4"/>
  <c r="R238" i="4"/>
  <c r="S238" i="4"/>
  <c r="R239" i="4"/>
  <c r="S239" i="4"/>
  <c r="R240" i="4"/>
  <c r="S240" i="4"/>
  <c r="R241" i="4"/>
  <c r="S241" i="4"/>
  <c r="R242" i="4"/>
  <c r="S242" i="4"/>
  <c r="R243" i="4"/>
  <c r="S243" i="4"/>
  <c r="R244" i="4"/>
  <c r="S244" i="4"/>
  <c r="R245" i="4"/>
  <c r="S245" i="4"/>
  <c r="R246" i="4"/>
  <c r="S246" i="4"/>
  <c r="R247" i="4"/>
  <c r="S247" i="4"/>
  <c r="R248" i="4"/>
  <c r="S248" i="4"/>
  <c r="R249" i="4"/>
  <c r="S249" i="4"/>
  <c r="R250" i="4"/>
  <c r="S250" i="4"/>
  <c r="R251" i="4"/>
  <c r="S251" i="4"/>
  <c r="R252" i="4"/>
  <c r="S252" i="4"/>
  <c r="R253" i="4"/>
  <c r="S253" i="4"/>
  <c r="R254" i="4"/>
  <c r="S254" i="4"/>
  <c r="R255" i="4"/>
  <c r="S255" i="4"/>
  <c r="R256" i="4"/>
  <c r="S256" i="4"/>
  <c r="R257" i="4"/>
  <c r="S257" i="4"/>
  <c r="R258" i="4"/>
  <c r="S258" i="4"/>
  <c r="R259" i="4"/>
  <c r="S259" i="4"/>
  <c r="R260" i="4"/>
  <c r="S260" i="4"/>
  <c r="R261" i="4"/>
  <c r="S261" i="4"/>
  <c r="R262" i="4"/>
  <c r="S262" i="4"/>
  <c r="R263" i="4"/>
  <c r="S263" i="4"/>
  <c r="R264" i="4"/>
  <c r="S264" i="4"/>
  <c r="R265" i="4"/>
  <c r="S265" i="4"/>
  <c r="R266" i="4"/>
  <c r="S266" i="4"/>
  <c r="R267" i="4"/>
  <c r="S267" i="4"/>
  <c r="R268" i="4"/>
  <c r="S268" i="4"/>
  <c r="R269" i="4"/>
  <c r="S269" i="4"/>
  <c r="R270" i="4"/>
  <c r="S270" i="4"/>
  <c r="R271" i="4"/>
  <c r="S271" i="4"/>
  <c r="R272" i="4"/>
  <c r="S272" i="4"/>
  <c r="R273" i="4"/>
  <c r="S273" i="4"/>
  <c r="R274" i="4"/>
  <c r="S274" i="4"/>
  <c r="R275" i="4"/>
  <c r="S275" i="4"/>
  <c r="R276" i="4"/>
  <c r="S276" i="4"/>
  <c r="R277" i="4"/>
  <c r="S277" i="4"/>
  <c r="R278" i="4"/>
  <c r="S278" i="4"/>
  <c r="R279" i="4"/>
  <c r="S279" i="4"/>
  <c r="R280" i="4"/>
  <c r="S280" i="4"/>
  <c r="R281" i="4"/>
  <c r="S281" i="4"/>
  <c r="R282" i="4"/>
  <c r="S282" i="4"/>
  <c r="R283" i="4"/>
  <c r="S283" i="4"/>
  <c r="R284" i="4"/>
  <c r="S284" i="4"/>
  <c r="R285" i="4"/>
  <c r="S285" i="4"/>
  <c r="R286" i="4"/>
  <c r="S286" i="4"/>
  <c r="R287" i="4"/>
  <c r="S287" i="4"/>
  <c r="R288" i="4"/>
  <c r="S288" i="4"/>
  <c r="R289" i="4"/>
  <c r="S289" i="4"/>
  <c r="R290" i="4"/>
  <c r="S290" i="4"/>
  <c r="R291" i="4"/>
  <c r="S291" i="4"/>
  <c r="R292" i="4"/>
  <c r="S292" i="4"/>
  <c r="R293" i="4"/>
  <c r="S293" i="4"/>
  <c r="R294" i="4"/>
  <c r="S294" i="4"/>
  <c r="R295" i="4"/>
  <c r="S295" i="4"/>
  <c r="R296" i="4"/>
  <c r="S296" i="4"/>
  <c r="R297" i="4"/>
  <c r="S297" i="4"/>
  <c r="R298" i="4"/>
  <c r="S298" i="4"/>
  <c r="R299" i="4"/>
  <c r="S299" i="4"/>
  <c r="R300" i="4"/>
  <c r="S300" i="4"/>
  <c r="R301" i="4"/>
  <c r="S301" i="4"/>
  <c r="R302" i="4"/>
  <c r="S302" i="4"/>
  <c r="R303" i="4"/>
  <c r="S303" i="4"/>
  <c r="R304" i="4"/>
  <c r="S304" i="4"/>
  <c r="R305" i="4"/>
  <c r="S305" i="4"/>
  <c r="R306" i="4"/>
  <c r="S306" i="4"/>
  <c r="R307" i="4"/>
  <c r="S307" i="4"/>
  <c r="R308" i="4"/>
  <c r="S308" i="4"/>
  <c r="R309" i="4"/>
  <c r="S309" i="4"/>
  <c r="R310" i="4"/>
  <c r="S310" i="4"/>
  <c r="R311" i="4"/>
  <c r="S311" i="4"/>
  <c r="R312" i="4"/>
  <c r="S312" i="4"/>
  <c r="R313" i="4"/>
  <c r="S313" i="4"/>
  <c r="R314" i="4"/>
  <c r="S314" i="4"/>
  <c r="R315" i="4"/>
  <c r="S315" i="4"/>
  <c r="R316" i="4"/>
  <c r="S316" i="4"/>
  <c r="R317" i="4"/>
  <c r="S317" i="4"/>
  <c r="R318" i="4"/>
  <c r="S318" i="4"/>
  <c r="R319" i="4"/>
  <c r="S319" i="4"/>
  <c r="R320" i="4"/>
  <c r="S320" i="4"/>
  <c r="R321" i="4"/>
  <c r="S321" i="4"/>
  <c r="R322" i="4"/>
  <c r="S322" i="4"/>
  <c r="R323" i="4"/>
  <c r="S323" i="4"/>
  <c r="R324" i="4"/>
  <c r="S324" i="4"/>
  <c r="R325" i="4"/>
  <c r="S325" i="4"/>
  <c r="R326" i="4"/>
  <c r="S326" i="4"/>
  <c r="R327" i="4"/>
  <c r="S327" i="4"/>
  <c r="R328" i="4"/>
  <c r="S328" i="4"/>
  <c r="R329" i="4"/>
  <c r="S329" i="4"/>
  <c r="R330" i="4"/>
  <c r="S330" i="4"/>
  <c r="R331" i="4"/>
  <c r="S331" i="4"/>
  <c r="R332" i="4"/>
  <c r="S332" i="4"/>
  <c r="R333" i="4"/>
  <c r="S333" i="4"/>
  <c r="R334" i="4"/>
  <c r="S334" i="4"/>
  <c r="R335" i="4"/>
  <c r="S335" i="4"/>
  <c r="R336" i="4"/>
  <c r="S336" i="4"/>
  <c r="R337" i="4"/>
  <c r="S337" i="4"/>
  <c r="R338" i="4"/>
  <c r="S338" i="4"/>
  <c r="R339" i="4"/>
  <c r="S339" i="4"/>
  <c r="R340" i="4"/>
  <c r="S340" i="4"/>
  <c r="R341" i="4"/>
  <c r="S341" i="4"/>
  <c r="R342" i="4"/>
  <c r="S342" i="4"/>
  <c r="R343" i="4"/>
  <c r="S343" i="4"/>
  <c r="R344" i="4"/>
  <c r="S344" i="4"/>
  <c r="R345" i="4"/>
  <c r="S345" i="4"/>
  <c r="R346" i="4"/>
  <c r="S346" i="4"/>
  <c r="R347" i="4"/>
  <c r="S347" i="4"/>
  <c r="R348" i="4"/>
  <c r="S348" i="4"/>
  <c r="R349" i="4"/>
  <c r="S349" i="4"/>
  <c r="R350" i="4"/>
  <c r="S350" i="4"/>
  <c r="R351" i="4"/>
  <c r="S351" i="4"/>
  <c r="R352" i="4"/>
  <c r="S352" i="4"/>
  <c r="R353" i="4"/>
  <c r="S353" i="4"/>
  <c r="R354" i="4"/>
  <c r="S354" i="4"/>
  <c r="R355" i="4"/>
  <c r="S355" i="4"/>
  <c r="R356" i="4"/>
  <c r="S356" i="4"/>
  <c r="R357" i="4"/>
  <c r="S357" i="4"/>
  <c r="R358" i="4"/>
  <c r="S358" i="4"/>
  <c r="R359" i="4"/>
  <c r="S359" i="4"/>
  <c r="R360" i="4"/>
  <c r="S360" i="4"/>
  <c r="R361" i="4"/>
  <c r="S361" i="4"/>
  <c r="R362" i="4"/>
  <c r="S362" i="4"/>
  <c r="R363" i="4"/>
  <c r="S363" i="4"/>
  <c r="R364" i="4"/>
  <c r="S364" i="4"/>
  <c r="R365" i="4"/>
  <c r="S365" i="4"/>
  <c r="R366" i="4"/>
  <c r="S366" i="4"/>
  <c r="R367" i="4"/>
  <c r="S367" i="4"/>
  <c r="R368" i="4"/>
  <c r="S368" i="4"/>
  <c r="R369" i="4"/>
  <c r="S369" i="4"/>
  <c r="R370" i="4"/>
  <c r="S370" i="4"/>
  <c r="R371" i="4"/>
  <c r="S371" i="4"/>
  <c r="R372" i="4"/>
  <c r="S372" i="4"/>
  <c r="R373" i="4"/>
  <c r="S373" i="4"/>
  <c r="R374" i="4"/>
  <c r="S374" i="4"/>
  <c r="R375" i="4"/>
  <c r="S375" i="4"/>
  <c r="R376" i="4"/>
  <c r="S376" i="4"/>
  <c r="R377" i="4"/>
  <c r="S377" i="4"/>
  <c r="R378" i="4"/>
  <c r="S378" i="4"/>
  <c r="R379" i="4"/>
  <c r="S379" i="4"/>
  <c r="R380" i="4"/>
  <c r="S380" i="4"/>
  <c r="R381" i="4"/>
  <c r="S381" i="4"/>
  <c r="R382" i="4"/>
  <c r="S382" i="4"/>
  <c r="R383" i="4"/>
  <c r="S383" i="4"/>
  <c r="R384" i="4"/>
  <c r="S384" i="4"/>
  <c r="R385" i="4"/>
  <c r="S385" i="4"/>
  <c r="R386" i="4"/>
  <c r="S386" i="4"/>
  <c r="R387" i="4"/>
  <c r="S387" i="4"/>
  <c r="R388" i="4"/>
  <c r="S388" i="4"/>
  <c r="R389" i="4"/>
  <c r="S389" i="4"/>
  <c r="R390" i="4"/>
  <c r="S390" i="4"/>
  <c r="R391" i="4"/>
  <c r="S391" i="4"/>
  <c r="R392" i="4"/>
  <c r="S392" i="4"/>
  <c r="R393" i="4"/>
  <c r="S393" i="4"/>
  <c r="R394" i="4"/>
  <c r="S394" i="4"/>
  <c r="R395" i="4"/>
  <c r="S395" i="4"/>
  <c r="R396" i="4"/>
  <c r="S396" i="4"/>
  <c r="R397" i="4"/>
  <c r="S397" i="4"/>
  <c r="R398" i="4"/>
  <c r="S398" i="4"/>
  <c r="R399" i="4"/>
  <c r="S399" i="4"/>
  <c r="R400" i="4"/>
  <c r="S400" i="4"/>
  <c r="R401" i="4"/>
  <c r="S401" i="4"/>
  <c r="R402" i="4"/>
  <c r="S402" i="4"/>
  <c r="R403" i="4"/>
  <c r="S403" i="4"/>
  <c r="R404" i="4"/>
  <c r="S404" i="4"/>
  <c r="R405" i="4"/>
  <c r="S405" i="4"/>
  <c r="R406" i="4"/>
  <c r="S406" i="4"/>
  <c r="R407" i="4"/>
  <c r="S407" i="4"/>
  <c r="R408" i="4"/>
  <c r="S408" i="4"/>
  <c r="R409" i="4"/>
  <c r="S409" i="4"/>
  <c r="R410" i="4"/>
  <c r="S410" i="4"/>
  <c r="R411" i="4"/>
  <c r="S411" i="4"/>
  <c r="R412" i="4"/>
  <c r="S412" i="4"/>
  <c r="R413" i="4"/>
  <c r="S413" i="4"/>
  <c r="R414" i="4"/>
  <c r="S414" i="4"/>
  <c r="R415" i="4"/>
  <c r="S415" i="4"/>
  <c r="R416" i="4"/>
  <c r="S416" i="4"/>
  <c r="R417" i="4"/>
  <c r="S417" i="4"/>
  <c r="R418" i="4"/>
  <c r="S418" i="4"/>
  <c r="R419" i="4"/>
  <c r="S419" i="4"/>
  <c r="R420" i="4"/>
  <c r="S420" i="4"/>
  <c r="R421" i="4"/>
  <c r="S421" i="4"/>
  <c r="R422" i="4"/>
  <c r="S422" i="4"/>
  <c r="R423" i="4"/>
  <c r="S423" i="4"/>
  <c r="R424" i="4"/>
  <c r="S424" i="4"/>
  <c r="R425" i="4"/>
  <c r="S425" i="4"/>
  <c r="R426" i="4"/>
  <c r="S426" i="4"/>
  <c r="R427" i="4"/>
  <c r="S427" i="4"/>
  <c r="R428" i="4"/>
  <c r="S428" i="4"/>
  <c r="R429" i="4"/>
  <c r="S429" i="4"/>
  <c r="R430" i="4"/>
  <c r="S430" i="4"/>
  <c r="R431" i="4"/>
  <c r="S431" i="4"/>
  <c r="R432" i="4"/>
  <c r="S432" i="4"/>
  <c r="R433" i="4"/>
  <c r="S433" i="4"/>
  <c r="R434" i="4"/>
  <c r="S434" i="4"/>
  <c r="R435" i="4"/>
  <c r="S435" i="4"/>
  <c r="R436" i="4"/>
  <c r="S436" i="4"/>
  <c r="R437" i="4"/>
  <c r="S437" i="4"/>
  <c r="R438" i="4"/>
  <c r="S438" i="4"/>
  <c r="R439" i="4"/>
  <c r="S439" i="4"/>
  <c r="R440" i="4"/>
  <c r="S440" i="4"/>
  <c r="R441" i="4"/>
  <c r="S441" i="4"/>
  <c r="R442" i="4"/>
  <c r="S442" i="4"/>
  <c r="R443" i="4"/>
  <c r="S443" i="4"/>
  <c r="R444" i="4"/>
  <c r="S444" i="4"/>
  <c r="R445" i="4"/>
  <c r="S445" i="4"/>
  <c r="R446" i="4"/>
  <c r="S446" i="4"/>
  <c r="R447" i="4"/>
  <c r="S447" i="4"/>
  <c r="R448" i="4"/>
  <c r="S448" i="4"/>
  <c r="R449" i="4"/>
  <c r="S449" i="4"/>
  <c r="R450" i="4"/>
  <c r="S450" i="4"/>
  <c r="R451" i="4"/>
  <c r="S451" i="4"/>
  <c r="R2" i="4"/>
  <c r="B2" i="2" l="1"/>
  <c r="C2" i="2"/>
  <c r="C4" i="2"/>
  <c r="B4" i="2"/>
  <c r="C6" i="2"/>
  <c r="B6" i="2"/>
  <c r="C8" i="2"/>
  <c r="B8" i="2"/>
  <c r="C10" i="2"/>
  <c r="B10" i="2"/>
  <c r="E4" i="8"/>
  <c r="E141" i="8" s="1"/>
  <c r="F4" i="9"/>
  <c r="E8" i="8"/>
  <c r="F8" i="9"/>
  <c r="E12" i="8"/>
  <c r="F12" i="9"/>
  <c r="E18" i="8"/>
  <c r="F18" i="9"/>
  <c r="E22" i="8"/>
  <c r="F22" i="9"/>
  <c r="E26" i="8"/>
  <c r="F26" i="9"/>
  <c r="E30" i="8"/>
  <c r="F30" i="9"/>
  <c r="E34" i="8"/>
  <c r="F34" i="9"/>
  <c r="E38" i="8"/>
  <c r="F38" i="9"/>
  <c r="E42" i="8"/>
  <c r="F42" i="9"/>
  <c r="E46" i="8"/>
  <c r="E135" i="8" s="1"/>
  <c r="F46" i="9"/>
  <c r="E50" i="8"/>
  <c r="F50" i="9"/>
  <c r="E54" i="8"/>
  <c r="F54" i="9"/>
  <c r="E58" i="8"/>
  <c r="F58" i="9"/>
  <c r="E62" i="8"/>
  <c r="E137" i="8" s="1"/>
  <c r="F62" i="9"/>
  <c r="E68" i="8"/>
  <c r="F68" i="9"/>
  <c r="E72" i="8"/>
  <c r="F72" i="9"/>
  <c r="E76" i="8"/>
  <c r="F76" i="9"/>
  <c r="E80" i="8"/>
  <c r="F80" i="9"/>
  <c r="E84" i="8"/>
  <c r="E148" i="8" s="1"/>
  <c r="F84" i="9"/>
  <c r="E88" i="8"/>
  <c r="E134" i="8" s="1"/>
  <c r="F88" i="9"/>
  <c r="E92" i="8"/>
  <c r="F92" i="9"/>
  <c r="E98" i="8"/>
  <c r="F98" i="9"/>
  <c r="E102" i="8"/>
  <c r="F102" i="9"/>
  <c r="E106" i="8"/>
  <c r="F106" i="9"/>
  <c r="E110" i="8"/>
  <c r="F110" i="9"/>
  <c r="E114" i="8"/>
  <c r="E147" i="8" s="1"/>
  <c r="F114" i="9"/>
  <c r="E118" i="8"/>
  <c r="E144" i="8" s="1"/>
  <c r="F118" i="9"/>
  <c r="E122" i="8"/>
  <c r="F122" i="9"/>
  <c r="E2" i="8"/>
  <c r="E153" i="8" s="1"/>
  <c r="F2" i="9"/>
  <c r="E6" i="8"/>
  <c r="F6" i="9"/>
  <c r="E10" i="8"/>
  <c r="F10" i="9"/>
  <c r="E14" i="8"/>
  <c r="F14" i="9"/>
  <c r="E16" i="8"/>
  <c r="F16" i="9"/>
  <c r="E20" i="8"/>
  <c r="F20" i="9"/>
  <c r="E24" i="8"/>
  <c r="F24" i="9"/>
  <c r="E28" i="8"/>
  <c r="F28" i="9"/>
  <c r="E32" i="8"/>
  <c r="E149" i="8" s="1"/>
  <c r="F32" i="9"/>
  <c r="E36" i="8"/>
  <c r="E154" i="8" s="1"/>
  <c r="F36" i="9"/>
  <c r="E40" i="8"/>
  <c r="E145" i="8" s="1"/>
  <c r="F40" i="9"/>
  <c r="E44" i="8"/>
  <c r="F44" i="9"/>
  <c r="E48" i="8"/>
  <c r="E140" i="8" s="1"/>
  <c r="F48" i="9"/>
  <c r="E52" i="8"/>
  <c r="F52" i="9"/>
  <c r="E56" i="8"/>
  <c r="F56" i="9"/>
  <c r="E60" i="8"/>
  <c r="F60" i="9"/>
  <c r="E64" i="8"/>
  <c r="F64" i="9"/>
  <c r="E66" i="8"/>
  <c r="F66" i="9"/>
  <c r="E70" i="8"/>
  <c r="F70" i="9"/>
  <c r="E74" i="8"/>
  <c r="F74" i="9"/>
  <c r="E78" i="8"/>
  <c r="F78" i="9"/>
  <c r="E82" i="8"/>
  <c r="F82" i="9"/>
  <c r="E86" i="8"/>
  <c r="E129" i="8" s="1"/>
  <c r="F86" i="9"/>
  <c r="E90" i="8"/>
  <c r="E127" i="8" s="1"/>
  <c r="F90" i="9"/>
  <c r="E94" i="8"/>
  <c r="F94" i="9"/>
  <c r="E96" i="8"/>
  <c r="F96" i="9"/>
  <c r="E100" i="8"/>
  <c r="F100" i="9"/>
  <c r="E104" i="8"/>
  <c r="F104" i="9"/>
  <c r="E108" i="8"/>
  <c r="F108" i="9"/>
  <c r="E112" i="8"/>
  <c r="F112" i="9"/>
  <c r="E116" i="8"/>
  <c r="F116" i="9"/>
  <c r="E120" i="8"/>
  <c r="F120" i="9"/>
  <c r="E124" i="8"/>
  <c r="F124" i="9"/>
  <c r="E3" i="8"/>
  <c r="E156" i="8" s="1"/>
  <c r="F3" i="9"/>
  <c r="E5" i="8"/>
  <c r="F5" i="9"/>
  <c r="E7" i="8"/>
  <c r="F7" i="9"/>
  <c r="E9" i="8"/>
  <c r="F9" i="9"/>
  <c r="E11" i="8"/>
  <c r="F11" i="9"/>
  <c r="E13" i="8"/>
  <c r="F13" i="9"/>
  <c r="E15" i="8"/>
  <c r="F15" i="9"/>
  <c r="E17" i="8"/>
  <c r="F17" i="9"/>
  <c r="E19" i="8"/>
  <c r="F19" i="9"/>
  <c r="E21" i="8"/>
  <c r="E152" i="8" s="1"/>
  <c r="F21" i="9"/>
  <c r="E23" i="8"/>
  <c r="E155" i="8" s="1"/>
  <c r="F23" i="9"/>
  <c r="E25" i="8"/>
  <c r="F25" i="9"/>
  <c r="E27" i="8"/>
  <c r="F27" i="9"/>
  <c r="E29" i="8"/>
  <c r="F29" i="9"/>
  <c r="E31" i="8"/>
  <c r="F31" i="9"/>
  <c r="E33" i="8"/>
  <c r="F33" i="9"/>
  <c r="E35" i="8"/>
  <c r="F35" i="9"/>
  <c r="E37" i="8"/>
  <c r="F37" i="9"/>
  <c r="E39" i="8"/>
  <c r="E146" i="8" s="1"/>
  <c r="F39" i="9"/>
  <c r="E41" i="8"/>
  <c r="E143" i="8" s="1"/>
  <c r="F41" i="9"/>
  <c r="E43" i="8"/>
  <c r="E138" i="8" s="1"/>
  <c r="F43" i="9"/>
  <c r="E45" i="8"/>
  <c r="E151" i="8" s="1"/>
  <c r="F45" i="9"/>
  <c r="E47" i="8"/>
  <c r="E131" i="8" s="1"/>
  <c r="F47" i="9"/>
  <c r="E49" i="8"/>
  <c r="E128" i="8" s="1"/>
  <c r="F49" i="9"/>
  <c r="E51" i="8"/>
  <c r="F51" i="9"/>
  <c r="E53" i="8"/>
  <c r="F53" i="9"/>
  <c r="E55" i="8"/>
  <c r="F55" i="9"/>
  <c r="E57" i="8"/>
  <c r="F57" i="9"/>
  <c r="E59" i="8"/>
  <c r="E132" i="8" s="1"/>
  <c r="F59" i="9"/>
  <c r="E61" i="8"/>
  <c r="E136" i="8" s="1"/>
  <c r="F61" i="9"/>
  <c r="E63" i="8"/>
  <c r="F63" i="9"/>
  <c r="E65" i="8"/>
  <c r="F65" i="9"/>
  <c r="E67" i="8"/>
  <c r="F67" i="9"/>
  <c r="E69" i="8"/>
  <c r="F69" i="9"/>
  <c r="E71" i="8"/>
  <c r="F71" i="9"/>
  <c r="E73" i="8"/>
  <c r="F73" i="9"/>
  <c r="E75" i="8"/>
  <c r="F75" i="9"/>
  <c r="E77" i="8"/>
  <c r="F77" i="9"/>
  <c r="E79" i="8"/>
  <c r="F79" i="9"/>
  <c r="E81" i="8"/>
  <c r="F81" i="9"/>
  <c r="E83" i="8"/>
  <c r="F83" i="9"/>
  <c r="E85" i="8"/>
  <c r="E133" i="8" s="1"/>
  <c r="F85" i="9"/>
  <c r="E87" i="8"/>
  <c r="E150" i="8" s="1"/>
  <c r="F87" i="9"/>
  <c r="E89" i="8"/>
  <c r="E130" i="8" s="1"/>
  <c r="F89" i="9"/>
  <c r="E91" i="8"/>
  <c r="E139" i="8" s="1"/>
  <c r="F91" i="9"/>
  <c r="E93" i="8"/>
  <c r="F93" i="9"/>
  <c r="E95" i="8"/>
  <c r="F95" i="9"/>
  <c r="E97" i="8"/>
  <c r="F97" i="9"/>
  <c r="E99" i="8"/>
  <c r="F99" i="9"/>
  <c r="E101" i="8"/>
  <c r="F101" i="9"/>
  <c r="E103" i="8"/>
  <c r="F103" i="9"/>
  <c r="E105" i="8"/>
  <c r="F105" i="9"/>
  <c r="E107" i="8"/>
  <c r="F107" i="9"/>
  <c r="E109" i="8"/>
  <c r="F109" i="9"/>
  <c r="E111" i="8"/>
  <c r="F111" i="9"/>
  <c r="E113" i="8"/>
  <c r="F113" i="9"/>
  <c r="E115" i="8"/>
  <c r="F115" i="9"/>
  <c r="E117" i="8"/>
  <c r="E142" i="8" s="1"/>
  <c r="F117" i="9"/>
  <c r="E119" i="8"/>
  <c r="F119" i="9"/>
  <c r="E121" i="8"/>
  <c r="F121" i="9"/>
  <c r="E123" i="8"/>
  <c r="F123" i="9"/>
  <c r="O4" i="2"/>
  <c r="O10" i="2"/>
  <c r="W3" i="3" l="1"/>
  <c r="Y3" i="3" s="1"/>
  <c r="X3" i="3"/>
  <c r="Z3" i="3" s="1"/>
  <c r="W4" i="3"/>
  <c r="Y4" i="3" s="1"/>
  <c r="X4" i="3"/>
  <c r="Z4" i="3" s="1"/>
  <c r="W5" i="3"/>
  <c r="Y5" i="3" s="1"/>
  <c r="X5" i="3"/>
  <c r="Z5" i="3" s="1"/>
  <c r="W6" i="3"/>
  <c r="Y6" i="3" s="1"/>
  <c r="X6" i="3"/>
  <c r="Z6" i="3" s="1"/>
  <c r="W7" i="3"/>
  <c r="Y7" i="3" s="1"/>
  <c r="X7" i="3"/>
  <c r="Z7" i="3" s="1"/>
  <c r="W8" i="3"/>
  <c r="Y8" i="3" s="1"/>
  <c r="X8" i="3"/>
  <c r="Z8" i="3" s="1"/>
  <c r="W9" i="3"/>
  <c r="Y9" i="3" s="1"/>
  <c r="X9" i="3"/>
  <c r="Z9" i="3" s="1"/>
  <c r="W10" i="3"/>
  <c r="Y10" i="3" s="1"/>
  <c r="X10" i="3"/>
  <c r="Z10" i="3" s="1"/>
  <c r="W11" i="3"/>
  <c r="Y11" i="3" s="1"/>
  <c r="X11" i="3"/>
  <c r="Z11" i="3" s="1"/>
  <c r="W12" i="3"/>
  <c r="Y12" i="3" s="1"/>
  <c r="X12" i="3"/>
  <c r="Z12" i="3" s="1"/>
  <c r="W13" i="3"/>
  <c r="Y13" i="3" s="1"/>
  <c r="X13" i="3"/>
  <c r="Z13" i="3" s="1"/>
  <c r="W14" i="3"/>
  <c r="Y14" i="3" s="1"/>
  <c r="X14" i="3"/>
  <c r="Z14" i="3" s="1"/>
  <c r="X2" i="3"/>
  <c r="Z2" i="3" s="1"/>
  <c r="W2" i="3"/>
  <c r="Y2" i="3" s="1"/>
  <c r="AF3" i="3"/>
  <c r="AH3" i="3" s="1"/>
  <c r="AG3" i="3"/>
  <c r="AI3" i="3" s="1"/>
  <c r="AF4" i="3"/>
  <c r="AH4" i="3" s="1"/>
  <c r="AG4" i="3"/>
  <c r="AI4" i="3" s="1"/>
  <c r="AF5" i="3"/>
  <c r="AH5" i="3" s="1"/>
  <c r="AG5" i="3"/>
  <c r="AI5" i="3" s="1"/>
  <c r="AF6" i="3"/>
  <c r="AH6" i="3" s="1"/>
  <c r="AG6" i="3"/>
  <c r="AI6" i="3" s="1"/>
  <c r="AF7" i="3"/>
  <c r="AH7" i="3" s="1"/>
  <c r="AG7" i="3"/>
  <c r="AI7" i="3" s="1"/>
  <c r="AF8" i="3"/>
  <c r="AH8" i="3" s="1"/>
  <c r="AG8" i="3"/>
  <c r="AI8" i="3" s="1"/>
  <c r="AF9" i="3"/>
  <c r="AH9" i="3" s="1"/>
  <c r="AG9" i="3"/>
  <c r="AI9" i="3" s="1"/>
  <c r="AF10" i="3"/>
  <c r="AH10" i="3" s="1"/>
  <c r="AG10" i="3"/>
  <c r="AI10" i="3" s="1"/>
  <c r="AF11" i="3"/>
  <c r="AH11" i="3" s="1"/>
  <c r="AG11" i="3"/>
  <c r="AI11" i="3" s="1"/>
  <c r="AF12" i="3"/>
  <c r="AH12" i="3" s="1"/>
  <c r="AG12" i="3"/>
  <c r="AI12" i="3" s="1"/>
  <c r="AF13" i="3"/>
  <c r="AH13" i="3" s="1"/>
  <c r="AG13" i="3"/>
  <c r="AI13" i="3" s="1"/>
  <c r="AF14" i="3"/>
  <c r="AH14" i="3" s="1"/>
  <c r="AG14" i="3"/>
  <c r="AI14" i="3" s="1"/>
  <c r="AG2" i="3"/>
  <c r="AI2" i="3" s="1"/>
  <c r="AF2" i="3"/>
  <c r="AH2" i="3" s="1"/>
  <c r="P451" i="4"/>
  <c r="Q451" i="4" s="1"/>
  <c r="P450" i="4"/>
  <c r="Q450" i="4" s="1"/>
  <c r="L450" i="4"/>
  <c r="K450" i="4"/>
  <c r="J450" i="4"/>
  <c r="P449" i="4"/>
  <c r="Q449" i="4" s="1"/>
  <c r="P448" i="4"/>
  <c r="Q448" i="4" s="1"/>
  <c r="L448" i="4"/>
  <c r="K448" i="4"/>
  <c r="J448" i="4"/>
  <c r="P447" i="4"/>
  <c r="Q447" i="4" s="1"/>
  <c r="P446" i="4"/>
  <c r="Q446" i="4" s="1"/>
  <c r="L446" i="4"/>
  <c r="K446" i="4"/>
  <c r="J446" i="4"/>
  <c r="P445" i="4"/>
  <c r="Q445" i="4" s="1"/>
  <c r="L445" i="4"/>
  <c r="K445" i="4"/>
  <c r="J445" i="4"/>
  <c r="P444" i="4"/>
  <c r="Q444" i="4" s="1"/>
  <c r="L444" i="4"/>
  <c r="K444" i="4"/>
  <c r="J444" i="4"/>
  <c r="P443" i="4"/>
  <c r="Q443" i="4" s="1"/>
  <c r="P442" i="4"/>
  <c r="Q442" i="4" s="1"/>
  <c r="L442" i="4"/>
  <c r="K442" i="4"/>
  <c r="J442" i="4"/>
  <c r="P441" i="4"/>
  <c r="Q441" i="4" s="1"/>
  <c r="L441" i="4"/>
  <c r="K441" i="4"/>
  <c r="J441" i="4"/>
  <c r="P440" i="4"/>
  <c r="Q440" i="4" s="1"/>
  <c r="L440" i="4"/>
  <c r="K440" i="4"/>
  <c r="J440" i="4"/>
  <c r="P439" i="4"/>
  <c r="Q439" i="4" s="1"/>
  <c r="L439" i="4"/>
  <c r="K439" i="4"/>
  <c r="J439" i="4"/>
  <c r="P438" i="4"/>
  <c r="Q438" i="4" s="1"/>
  <c r="L438" i="4"/>
  <c r="K438" i="4"/>
  <c r="J438" i="4"/>
  <c r="P437" i="4"/>
  <c r="Q437" i="4" s="1"/>
  <c r="L437" i="4"/>
  <c r="K437" i="4"/>
  <c r="J437" i="4"/>
  <c r="P436" i="4"/>
  <c r="Q436" i="4" s="1"/>
  <c r="P435" i="4"/>
  <c r="Q435" i="4" s="1"/>
  <c r="L435" i="4"/>
  <c r="K435" i="4"/>
  <c r="J435" i="4"/>
  <c r="P434" i="4"/>
  <c r="Q434" i="4" s="1"/>
  <c r="L434" i="4"/>
  <c r="K434" i="4"/>
  <c r="J434" i="4"/>
  <c r="P433" i="4"/>
  <c r="Q433" i="4" s="1"/>
  <c r="L433" i="4"/>
  <c r="K433" i="4"/>
  <c r="J433" i="4"/>
  <c r="P432" i="4"/>
  <c r="Q432" i="4" s="1"/>
  <c r="P431" i="4"/>
  <c r="Q431" i="4" s="1"/>
  <c r="Q430" i="4"/>
  <c r="P430" i="4"/>
  <c r="P429" i="4"/>
  <c r="Q429" i="4" s="1"/>
  <c r="P428" i="4"/>
  <c r="Q428" i="4" s="1"/>
  <c r="P427" i="4"/>
  <c r="Q427" i="4" s="1"/>
  <c r="P426" i="4"/>
  <c r="Q426" i="4" s="1"/>
  <c r="L426" i="4"/>
  <c r="K426" i="4"/>
  <c r="J426" i="4"/>
  <c r="P425" i="4"/>
  <c r="Q425" i="4" s="1"/>
  <c r="L425" i="4"/>
  <c r="K425" i="4"/>
  <c r="J425" i="4"/>
  <c r="P424" i="4"/>
  <c r="Q424" i="4" s="1"/>
  <c r="L424" i="4"/>
  <c r="K424" i="4"/>
  <c r="J424" i="4"/>
  <c r="P423" i="4"/>
  <c r="Q423" i="4" s="1"/>
  <c r="L423" i="4"/>
  <c r="K423" i="4"/>
  <c r="J423" i="4"/>
  <c r="P422" i="4"/>
  <c r="Q422" i="4" s="1"/>
  <c r="L422" i="4"/>
  <c r="K422" i="4"/>
  <c r="J422" i="4"/>
  <c r="P421" i="4"/>
  <c r="Q421" i="4" s="1"/>
  <c r="P420" i="4"/>
  <c r="Q420" i="4" s="1"/>
  <c r="P419" i="4"/>
  <c r="Q419" i="4" s="1"/>
  <c r="P418" i="4"/>
  <c r="Q418" i="4" s="1"/>
  <c r="P417" i="4"/>
  <c r="Q417" i="4" s="1"/>
  <c r="P416" i="4"/>
  <c r="Q416" i="4" s="1"/>
  <c r="P415" i="4"/>
  <c r="Q415" i="4" s="1"/>
  <c r="P414" i="4"/>
  <c r="Q414" i="4" s="1"/>
  <c r="L414" i="4"/>
  <c r="K414" i="4"/>
  <c r="J414" i="4"/>
  <c r="P413" i="4"/>
  <c r="Q413" i="4" s="1"/>
  <c r="L413" i="4"/>
  <c r="K413" i="4"/>
  <c r="J413" i="4"/>
  <c r="P412" i="4"/>
  <c r="Q412" i="4" s="1"/>
  <c r="L412" i="4"/>
  <c r="K412" i="4"/>
  <c r="J412" i="4"/>
  <c r="P411" i="4"/>
  <c r="Q411" i="4" s="1"/>
  <c r="L411" i="4"/>
  <c r="K411" i="4"/>
  <c r="J411" i="4"/>
  <c r="P410" i="4"/>
  <c r="Q410" i="4" s="1"/>
  <c r="L410" i="4"/>
  <c r="K410" i="4"/>
  <c r="J410" i="4"/>
  <c r="P409" i="4"/>
  <c r="Q409" i="4" s="1"/>
  <c r="L409" i="4"/>
  <c r="K409" i="4"/>
  <c r="J409" i="4"/>
  <c r="P408" i="4"/>
  <c r="Q408" i="4" s="1"/>
  <c r="L408" i="4"/>
  <c r="K408" i="4"/>
  <c r="J408" i="4"/>
  <c r="P407" i="4"/>
  <c r="Q407" i="4" s="1"/>
  <c r="L407" i="4"/>
  <c r="K407" i="4"/>
  <c r="J407" i="4"/>
  <c r="P406" i="4"/>
  <c r="Q406" i="4" s="1"/>
  <c r="L406" i="4"/>
  <c r="K406" i="4"/>
  <c r="J406" i="4"/>
  <c r="P405" i="4"/>
  <c r="Q405" i="4" s="1"/>
  <c r="Q404" i="4"/>
  <c r="P404" i="4"/>
  <c r="P403" i="4"/>
  <c r="Q403" i="4" s="1"/>
  <c r="L403" i="4"/>
  <c r="K403" i="4"/>
  <c r="J403" i="4"/>
  <c r="P402" i="4"/>
  <c r="Q402" i="4" s="1"/>
  <c r="P401" i="4"/>
  <c r="Q401" i="4" s="1"/>
  <c r="P400" i="4"/>
  <c r="Q400" i="4" s="1"/>
  <c r="P399" i="4"/>
  <c r="Q399" i="4" s="1"/>
  <c r="P398" i="4"/>
  <c r="Q398" i="4" s="1"/>
  <c r="P397" i="4"/>
  <c r="Q397" i="4" s="1"/>
  <c r="P396" i="4"/>
  <c r="Q396" i="4" s="1"/>
  <c r="P395" i="4"/>
  <c r="Q395" i="4" s="1"/>
  <c r="P394" i="4"/>
  <c r="Q394" i="4" s="1"/>
  <c r="P393" i="4"/>
  <c r="Q393" i="4" s="1"/>
  <c r="P392" i="4"/>
  <c r="Q392" i="4" s="1"/>
  <c r="P391" i="4"/>
  <c r="Q391" i="4" s="1"/>
  <c r="P390" i="4"/>
  <c r="Q390" i="4" s="1"/>
  <c r="P389" i="4"/>
  <c r="Q389" i="4" s="1"/>
  <c r="P388" i="4"/>
  <c r="Q388" i="4" s="1"/>
  <c r="P387" i="4"/>
  <c r="Q387" i="4" s="1"/>
  <c r="P386" i="4"/>
  <c r="Q386" i="4" s="1"/>
  <c r="P385" i="4"/>
  <c r="Q385" i="4" s="1"/>
  <c r="P384" i="4"/>
  <c r="Q384" i="4" s="1"/>
  <c r="P383" i="4"/>
  <c r="Q383" i="4" s="1"/>
  <c r="P382" i="4"/>
  <c r="Q382" i="4" s="1"/>
  <c r="P381" i="4"/>
  <c r="Q381" i="4" s="1"/>
  <c r="P380" i="4"/>
  <c r="Q380" i="4" s="1"/>
  <c r="P379" i="4"/>
  <c r="Q379" i="4" s="1"/>
  <c r="L379" i="4"/>
  <c r="K379" i="4"/>
  <c r="J379" i="4"/>
  <c r="P378" i="4"/>
  <c r="Q378" i="4" s="1"/>
  <c r="P377" i="4"/>
  <c r="Q377" i="4" s="1"/>
  <c r="L377" i="4"/>
  <c r="K377" i="4"/>
  <c r="J377" i="4"/>
  <c r="P376" i="4"/>
  <c r="Q376" i="4" s="1"/>
  <c r="L376" i="4"/>
  <c r="K376" i="4"/>
  <c r="J376" i="4"/>
  <c r="P375" i="4"/>
  <c r="Q375" i="4" s="1"/>
  <c r="L375" i="4"/>
  <c r="K375" i="4"/>
  <c r="J375" i="4"/>
  <c r="P374" i="4"/>
  <c r="Q374" i="4" s="1"/>
  <c r="L374" i="4"/>
  <c r="K374" i="4"/>
  <c r="J374" i="4"/>
  <c r="P373" i="4"/>
  <c r="Q373" i="4" s="1"/>
  <c r="L373" i="4"/>
  <c r="K373" i="4"/>
  <c r="J373" i="4"/>
  <c r="P372" i="4"/>
  <c r="Q372" i="4" s="1"/>
  <c r="L372" i="4"/>
  <c r="K372" i="4"/>
  <c r="J372" i="4"/>
  <c r="P371" i="4"/>
  <c r="Q371" i="4" s="1"/>
  <c r="L371" i="4"/>
  <c r="K371" i="4"/>
  <c r="J371" i="4"/>
  <c r="P370" i="4"/>
  <c r="Q370" i="4" s="1"/>
  <c r="L370" i="4"/>
  <c r="K370" i="4"/>
  <c r="J370" i="4"/>
  <c r="P369" i="4"/>
  <c r="Q369" i="4" s="1"/>
  <c r="L369" i="4"/>
  <c r="K369" i="4"/>
  <c r="J369" i="4"/>
  <c r="P368" i="4"/>
  <c r="Q368" i="4" s="1"/>
  <c r="L368" i="4"/>
  <c r="K368" i="4"/>
  <c r="J368" i="4"/>
  <c r="P367" i="4"/>
  <c r="Q367" i="4" s="1"/>
  <c r="L367" i="4"/>
  <c r="K367" i="4"/>
  <c r="J367" i="4"/>
  <c r="P366" i="4"/>
  <c r="Q366" i="4" s="1"/>
  <c r="L366" i="4"/>
  <c r="K366" i="4"/>
  <c r="J366" i="4"/>
  <c r="P365" i="4"/>
  <c r="Q365" i="4" s="1"/>
  <c r="L365" i="4"/>
  <c r="K365" i="4"/>
  <c r="J365" i="4"/>
  <c r="P364" i="4"/>
  <c r="Q364" i="4" s="1"/>
  <c r="L364" i="4"/>
  <c r="K364" i="4"/>
  <c r="J364" i="4"/>
  <c r="P363" i="4"/>
  <c r="Q363" i="4" s="1"/>
  <c r="L363" i="4"/>
  <c r="K363" i="4"/>
  <c r="J363" i="4"/>
  <c r="P362" i="4"/>
  <c r="Q362" i="4" s="1"/>
  <c r="L362" i="4"/>
  <c r="K362" i="4"/>
  <c r="J362" i="4"/>
  <c r="P361" i="4"/>
  <c r="Q361" i="4" s="1"/>
  <c r="L361" i="4"/>
  <c r="K361" i="4"/>
  <c r="J361" i="4"/>
  <c r="P360" i="4"/>
  <c r="Q360" i="4" s="1"/>
  <c r="L360" i="4"/>
  <c r="K360" i="4"/>
  <c r="J360" i="4"/>
  <c r="P359" i="4"/>
  <c r="Q359" i="4" s="1"/>
  <c r="P358" i="4"/>
  <c r="Q358" i="4" s="1"/>
  <c r="L358" i="4"/>
  <c r="K358" i="4"/>
  <c r="J358" i="4"/>
  <c r="P357" i="4"/>
  <c r="Q357" i="4" s="1"/>
  <c r="P356" i="4"/>
  <c r="Q356" i="4" s="1"/>
  <c r="P355" i="4"/>
  <c r="Q355" i="4" s="1"/>
  <c r="L355" i="4"/>
  <c r="K355" i="4"/>
  <c r="J355" i="4"/>
  <c r="P354" i="4"/>
  <c r="Q354" i="4" s="1"/>
  <c r="L354" i="4"/>
  <c r="K354" i="4"/>
  <c r="J354" i="4"/>
  <c r="P353" i="4"/>
  <c r="Q353" i="4" s="1"/>
  <c r="L353" i="4"/>
  <c r="K353" i="4"/>
  <c r="J353" i="4"/>
  <c r="P352" i="4"/>
  <c r="Q352" i="4" s="1"/>
  <c r="P351" i="4"/>
  <c r="Q351" i="4" s="1"/>
  <c r="L351" i="4"/>
  <c r="K351" i="4"/>
  <c r="J351" i="4"/>
  <c r="P350" i="4"/>
  <c r="Q350" i="4" s="1"/>
  <c r="L350" i="4"/>
  <c r="K350" i="4"/>
  <c r="J350" i="4"/>
  <c r="P349" i="4"/>
  <c r="Q349" i="4" s="1"/>
  <c r="P348" i="4"/>
  <c r="Q348" i="4" s="1"/>
  <c r="L348" i="4"/>
  <c r="K348" i="4"/>
  <c r="J348" i="4"/>
  <c r="P347" i="4"/>
  <c r="Q347" i="4" s="1"/>
  <c r="L347" i="4"/>
  <c r="K347" i="4"/>
  <c r="J347" i="4"/>
  <c r="P346" i="4"/>
  <c r="Q346" i="4" s="1"/>
  <c r="P345" i="4"/>
  <c r="Q345" i="4" s="1"/>
  <c r="L345" i="4"/>
  <c r="K345" i="4"/>
  <c r="J345" i="4"/>
  <c r="P344" i="4"/>
  <c r="Q344" i="4" s="1"/>
  <c r="L344" i="4"/>
  <c r="K344" i="4"/>
  <c r="J344" i="4"/>
  <c r="P343" i="4"/>
  <c r="Q343" i="4" s="1"/>
  <c r="P342" i="4"/>
  <c r="Q342" i="4" s="1"/>
  <c r="P341" i="4"/>
  <c r="Q341" i="4" s="1"/>
  <c r="P340" i="4"/>
  <c r="Q340" i="4" s="1"/>
  <c r="L340" i="4"/>
  <c r="K340" i="4"/>
  <c r="J340" i="4"/>
  <c r="P339" i="4"/>
  <c r="Q339" i="4" s="1"/>
  <c r="L339" i="4"/>
  <c r="K339" i="4"/>
  <c r="J339" i="4"/>
  <c r="P338" i="4"/>
  <c r="Q338" i="4" s="1"/>
  <c r="L338" i="4"/>
  <c r="K338" i="4"/>
  <c r="J338" i="4"/>
  <c r="P337" i="4"/>
  <c r="Q337" i="4" s="1"/>
  <c r="L337" i="4"/>
  <c r="K337" i="4"/>
  <c r="J337" i="4"/>
  <c r="Q336" i="4"/>
  <c r="P336" i="4"/>
  <c r="L336" i="4"/>
  <c r="K336" i="4"/>
  <c r="J336" i="4"/>
  <c r="P335" i="4"/>
  <c r="Q335" i="4" s="1"/>
  <c r="L335" i="4"/>
  <c r="K335" i="4"/>
  <c r="J335" i="4"/>
  <c r="P334" i="4"/>
  <c r="Q334" i="4" s="1"/>
  <c r="L334" i="4"/>
  <c r="K334" i="4"/>
  <c r="J334" i="4"/>
  <c r="P333" i="4"/>
  <c r="Q333" i="4" s="1"/>
  <c r="L333" i="4"/>
  <c r="K333" i="4"/>
  <c r="J333" i="4"/>
  <c r="P332" i="4"/>
  <c r="Q332" i="4" s="1"/>
  <c r="L332" i="4"/>
  <c r="K332" i="4"/>
  <c r="J332" i="4"/>
  <c r="P331" i="4"/>
  <c r="Q331" i="4" s="1"/>
  <c r="P330" i="4"/>
  <c r="Q330" i="4" s="1"/>
  <c r="L330" i="4"/>
  <c r="K330" i="4"/>
  <c r="J330" i="4"/>
  <c r="P329" i="4"/>
  <c r="Q329" i="4" s="1"/>
  <c r="L329" i="4"/>
  <c r="K329" i="4"/>
  <c r="J329" i="4"/>
  <c r="P328" i="4"/>
  <c r="Q328" i="4" s="1"/>
  <c r="L328" i="4"/>
  <c r="K328" i="4"/>
  <c r="J328" i="4"/>
  <c r="P327" i="4"/>
  <c r="Q327" i="4" s="1"/>
  <c r="L327" i="4"/>
  <c r="K327" i="4"/>
  <c r="J327" i="4"/>
  <c r="P326" i="4"/>
  <c r="Q326" i="4" s="1"/>
  <c r="L326" i="4"/>
  <c r="K326" i="4"/>
  <c r="J326" i="4"/>
  <c r="P325" i="4"/>
  <c r="Q325" i="4" s="1"/>
  <c r="P324" i="4"/>
  <c r="Q324" i="4" s="1"/>
  <c r="P323" i="4"/>
  <c r="Q323" i="4" s="1"/>
  <c r="L323" i="4"/>
  <c r="K323" i="4"/>
  <c r="J323" i="4"/>
  <c r="P322" i="4"/>
  <c r="Q322" i="4" s="1"/>
  <c r="L322" i="4"/>
  <c r="K322" i="4"/>
  <c r="J322" i="4"/>
  <c r="P321" i="4"/>
  <c r="Q321" i="4" s="1"/>
  <c r="L321" i="4"/>
  <c r="K321" i="4"/>
  <c r="J321" i="4"/>
  <c r="P320" i="4"/>
  <c r="Q320" i="4" s="1"/>
  <c r="L320" i="4"/>
  <c r="K320" i="4"/>
  <c r="J320" i="4"/>
  <c r="Q319" i="4"/>
  <c r="P319" i="4"/>
  <c r="L319" i="4"/>
  <c r="K319" i="4"/>
  <c r="J319" i="4"/>
  <c r="P318" i="4"/>
  <c r="Q318" i="4" s="1"/>
  <c r="L318" i="4"/>
  <c r="K318" i="4"/>
  <c r="J318" i="4"/>
  <c r="P317" i="4"/>
  <c r="Q317" i="4" s="1"/>
  <c r="L317" i="4"/>
  <c r="K317" i="4"/>
  <c r="J317" i="4"/>
  <c r="P316" i="4"/>
  <c r="Q316" i="4" s="1"/>
  <c r="L316" i="4"/>
  <c r="K316" i="4"/>
  <c r="J316" i="4"/>
  <c r="P315" i="4"/>
  <c r="Q315" i="4" s="1"/>
  <c r="L315" i="4"/>
  <c r="K315" i="4"/>
  <c r="J315" i="4"/>
  <c r="P314" i="4"/>
  <c r="Q314" i="4" s="1"/>
  <c r="L314" i="4"/>
  <c r="K314" i="4"/>
  <c r="J314" i="4"/>
  <c r="P313" i="4"/>
  <c r="Q313" i="4" s="1"/>
  <c r="L313" i="4"/>
  <c r="K313" i="4"/>
  <c r="J313" i="4"/>
  <c r="P312" i="4"/>
  <c r="Q312" i="4" s="1"/>
  <c r="L312" i="4"/>
  <c r="K312" i="4"/>
  <c r="J312" i="4"/>
  <c r="P311" i="4"/>
  <c r="Q311" i="4" s="1"/>
  <c r="L311" i="4"/>
  <c r="K311" i="4"/>
  <c r="J311" i="4"/>
  <c r="P310" i="4"/>
  <c r="Q310" i="4" s="1"/>
  <c r="L310" i="4"/>
  <c r="K310" i="4"/>
  <c r="J310" i="4"/>
  <c r="P309" i="4"/>
  <c r="Q309" i="4" s="1"/>
  <c r="L309" i="4"/>
  <c r="K309" i="4"/>
  <c r="J309" i="4"/>
  <c r="P308" i="4"/>
  <c r="Q308" i="4" s="1"/>
  <c r="L308" i="4"/>
  <c r="K308" i="4"/>
  <c r="J308" i="4"/>
  <c r="P307" i="4"/>
  <c r="Q307" i="4" s="1"/>
  <c r="L307" i="4"/>
  <c r="K307" i="4"/>
  <c r="J307" i="4"/>
  <c r="P306" i="4"/>
  <c r="Q306" i="4" s="1"/>
  <c r="P305" i="4"/>
  <c r="Q305" i="4" s="1"/>
  <c r="P304" i="4"/>
  <c r="Q304" i="4" s="1"/>
  <c r="P303" i="4"/>
  <c r="Q303" i="4" s="1"/>
  <c r="L303" i="4"/>
  <c r="K303" i="4"/>
  <c r="J303" i="4"/>
  <c r="P302" i="4"/>
  <c r="Q302" i="4" s="1"/>
  <c r="P301" i="4"/>
  <c r="Q301" i="4" s="1"/>
  <c r="L301" i="4"/>
  <c r="K301" i="4"/>
  <c r="J301" i="4"/>
  <c r="P300" i="4"/>
  <c r="Q300" i="4" s="1"/>
  <c r="P299" i="4"/>
  <c r="Q299" i="4" s="1"/>
  <c r="P298" i="4"/>
  <c r="Q298" i="4" s="1"/>
  <c r="P297" i="4"/>
  <c r="Q297" i="4" s="1"/>
  <c r="P296" i="4"/>
  <c r="Q296" i="4" s="1"/>
  <c r="P295" i="4"/>
  <c r="Q295" i="4" s="1"/>
  <c r="P294" i="4"/>
  <c r="Q294" i="4" s="1"/>
  <c r="L294" i="4"/>
  <c r="K294" i="4"/>
  <c r="J294" i="4"/>
  <c r="P293" i="4"/>
  <c r="Q293" i="4" s="1"/>
  <c r="P292" i="4"/>
  <c r="Q292" i="4" s="1"/>
  <c r="P291" i="4"/>
  <c r="Q291" i="4" s="1"/>
  <c r="L291" i="4"/>
  <c r="K291" i="4"/>
  <c r="J291" i="4"/>
  <c r="P290" i="4"/>
  <c r="Q290" i="4" s="1"/>
  <c r="P289" i="4"/>
  <c r="Q289" i="4" s="1"/>
  <c r="L289" i="4"/>
  <c r="K289" i="4"/>
  <c r="J289" i="4"/>
  <c r="P288" i="4"/>
  <c r="Q288" i="4" s="1"/>
  <c r="L288" i="4"/>
  <c r="K288" i="4"/>
  <c r="J288" i="4"/>
  <c r="P287" i="4"/>
  <c r="Q287" i="4" s="1"/>
  <c r="L287" i="4"/>
  <c r="K287" i="4"/>
  <c r="J287" i="4"/>
  <c r="P286" i="4"/>
  <c r="Q286" i="4" s="1"/>
  <c r="L286" i="4"/>
  <c r="K286" i="4"/>
  <c r="J286" i="4"/>
  <c r="P285" i="4"/>
  <c r="Q285" i="4" s="1"/>
  <c r="L285" i="4"/>
  <c r="K285" i="4"/>
  <c r="J285" i="4"/>
  <c r="P284" i="4"/>
  <c r="Q284" i="4" s="1"/>
  <c r="P283" i="4"/>
  <c r="Q283" i="4" s="1"/>
  <c r="P282" i="4"/>
  <c r="Q282" i="4" s="1"/>
  <c r="P281" i="4"/>
  <c r="Q281" i="4" s="1"/>
  <c r="P280" i="4"/>
  <c r="Q280" i="4" s="1"/>
  <c r="P279" i="4"/>
  <c r="Q279" i="4" s="1"/>
  <c r="P278" i="4"/>
  <c r="Q278" i="4" s="1"/>
  <c r="P277" i="4"/>
  <c r="Q277" i="4" s="1"/>
  <c r="P276" i="4"/>
  <c r="Q276" i="4" s="1"/>
  <c r="L276" i="4"/>
  <c r="K276" i="4"/>
  <c r="J276" i="4"/>
  <c r="P275" i="4"/>
  <c r="Q275" i="4" s="1"/>
  <c r="P274" i="4"/>
  <c r="Q274" i="4" s="1"/>
  <c r="L274" i="4"/>
  <c r="K274" i="4"/>
  <c r="J274" i="4"/>
  <c r="P273" i="4"/>
  <c r="Q273" i="4" s="1"/>
  <c r="P272" i="4"/>
  <c r="Q272" i="4" s="1"/>
  <c r="P271" i="4"/>
  <c r="Q271" i="4" s="1"/>
  <c r="L271" i="4"/>
  <c r="K271" i="4"/>
  <c r="J271" i="4"/>
  <c r="P270" i="4"/>
  <c r="Q270" i="4" s="1"/>
  <c r="L270" i="4"/>
  <c r="K270" i="4"/>
  <c r="J270" i="4"/>
  <c r="P269" i="4"/>
  <c r="Q269" i="4" s="1"/>
  <c r="L269" i="4"/>
  <c r="K269" i="4"/>
  <c r="J269" i="4"/>
  <c r="P268" i="4"/>
  <c r="Q268" i="4" s="1"/>
  <c r="P267" i="4"/>
  <c r="Q267" i="4" s="1"/>
  <c r="L267" i="4"/>
  <c r="K267" i="4"/>
  <c r="J267" i="4"/>
  <c r="P266" i="4"/>
  <c r="Q266" i="4" s="1"/>
  <c r="P265" i="4"/>
  <c r="Q265" i="4" s="1"/>
  <c r="L265" i="4"/>
  <c r="K265" i="4"/>
  <c r="J265" i="4"/>
  <c r="P264" i="4"/>
  <c r="Q264" i="4" s="1"/>
  <c r="L264" i="4"/>
  <c r="K264" i="4"/>
  <c r="J264" i="4"/>
  <c r="P263" i="4"/>
  <c r="Q263" i="4" s="1"/>
  <c r="L263" i="4"/>
  <c r="K263" i="4"/>
  <c r="J263" i="4"/>
  <c r="P262" i="4"/>
  <c r="Q262" i="4" s="1"/>
  <c r="L262" i="4"/>
  <c r="K262" i="4"/>
  <c r="J262" i="4"/>
  <c r="P261" i="4"/>
  <c r="Q261" i="4" s="1"/>
  <c r="L261" i="4"/>
  <c r="K261" i="4"/>
  <c r="J261" i="4"/>
  <c r="P260" i="4"/>
  <c r="Q260" i="4" s="1"/>
  <c r="L260" i="4"/>
  <c r="K260" i="4"/>
  <c r="J260" i="4"/>
  <c r="P259" i="4"/>
  <c r="Q259" i="4" s="1"/>
  <c r="L259" i="4"/>
  <c r="K259" i="4"/>
  <c r="J259" i="4"/>
  <c r="P258" i="4"/>
  <c r="Q258" i="4" s="1"/>
  <c r="L258" i="4"/>
  <c r="K258" i="4"/>
  <c r="J258" i="4"/>
  <c r="P257" i="4"/>
  <c r="Q257" i="4" s="1"/>
  <c r="L257" i="4"/>
  <c r="K257" i="4"/>
  <c r="J257" i="4"/>
  <c r="P256" i="4"/>
  <c r="Q256" i="4" s="1"/>
  <c r="L256" i="4"/>
  <c r="K256" i="4"/>
  <c r="J256" i="4"/>
  <c r="P255" i="4"/>
  <c r="Q255" i="4" s="1"/>
  <c r="L255" i="4"/>
  <c r="K255" i="4"/>
  <c r="J255" i="4"/>
  <c r="P254" i="4"/>
  <c r="Q254" i="4" s="1"/>
  <c r="L254" i="4"/>
  <c r="K254" i="4"/>
  <c r="J254" i="4"/>
  <c r="P253" i="4"/>
  <c r="Q253" i="4" s="1"/>
  <c r="L253" i="4"/>
  <c r="K253" i="4"/>
  <c r="J253" i="4"/>
  <c r="P252" i="4"/>
  <c r="Q252" i="4" s="1"/>
  <c r="L252" i="4"/>
  <c r="K252" i="4"/>
  <c r="J252" i="4"/>
  <c r="P251" i="4"/>
  <c r="Q251" i="4" s="1"/>
  <c r="L251" i="4"/>
  <c r="K251" i="4"/>
  <c r="J251" i="4"/>
  <c r="P250" i="4"/>
  <c r="Q250" i="4" s="1"/>
  <c r="L250" i="4"/>
  <c r="K250" i="4"/>
  <c r="J250" i="4"/>
  <c r="P249" i="4"/>
  <c r="Q249" i="4" s="1"/>
  <c r="L249" i="4"/>
  <c r="K249" i="4"/>
  <c r="J249" i="4"/>
  <c r="P248" i="4"/>
  <c r="Q248" i="4" s="1"/>
  <c r="L248" i="4"/>
  <c r="K248" i="4"/>
  <c r="J248" i="4"/>
  <c r="P247" i="4"/>
  <c r="Q247" i="4" s="1"/>
  <c r="L247" i="4"/>
  <c r="K247" i="4"/>
  <c r="J247" i="4"/>
  <c r="P246" i="4"/>
  <c r="Q246" i="4" s="1"/>
  <c r="L246" i="4"/>
  <c r="K246" i="4"/>
  <c r="J246" i="4"/>
  <c r="P245" i="4"/>
  <c r="Q245" i="4" s="1"/>
  <c r="L245" i="4"/>
  <c r="K245" i="4"/>
  <c r="J245" i="4"/>
  <c r="P244" i="4"/>
  <c r="Q244" i="4" s="1"/>
  <c r="L244" i="4"/>
  <c r="K244" i="4"/>
  <c r="J244" i="4"/>
  <c r="P243" i="4"/>
  <c r="Q243" i="4" s="1"/>
  <c r="L243" i="4"/>
  <c r="K243" i="4"/>
  <c r="J243" i="4"/>
  <c r="P242" i="4"/>
  <c r="Q242" i="4" s="1"/>
  <c r="L242" i="4"/>
  <c r="K242" i="4"/>
  <c r="J242" i="4"/>
  <c r="P241" i="4"/>
  <c r="Q241" i="4" s="1"/>
  <c r="L241" i="4"/>
  <c r="K241" i="4"/>
  <c r="J241" i="4"/>
  <c r="P240" i="4"/>
  <c r="Q240" i="4" s="1"/>
  <c r="L240" i="4"/>
  <c r="K240" i="4"/>
  <c r="J240" i="4"/>
  <c r="P239" i="4"/>
  <c r="Q239" i="4" s="1"/>
  <c r="L239" i="4"/>
  <c r="K239" i="4"/>
  <c r="J239" i="4"/>
  <c r="P238" i="4"/>
  <c r="Q238" i="4" s="1"/>
  <c r="L238" i="4"/>
  <c r="K238" i="4"/>
  <c r="J238" i="4"/>
  <c r="P237" i="4"/>
  <c r="Q237" i="4" s="1"/>
  <c r="L237" i="4"/>
  <c r="K237" i="4"/>
  <c r="J237" i="4"/>
  <c r="P236" i="4"/>
  <c r="Q236" i="4" s="1"/>
  <c r="L236" i="4"/>
  <c r="K236" i="4"/>
  <c r="J236" i="4"/>
  <c r="P235" i="4"/>
  <c r="Q235" i="4" s="1"/>
  <c r="L235" i="4"/>
  <c r="K235" i="4"/>
  <c r="J235" i="4"/>
  <c r="P234" i="4"/>
  <c r="Q234" i="4" s="1"/>
  <c r="L234" i="4"/>
  <c r="K234" i="4"/>
  <c r="J234" i="4"/>
  <c r="P233" i="4"/>
  <c r="Q233" i="4" s="1"/>
  <c r="L233" i="4"/>
  <c r="K233" i="4"/>
  <c r="J233" i="4"/>
  <c r="P232" i="4"/>
  <c r="Q232" i="4" s="1"/>
  <c r="L232" i="4"/>
  <c r="K232" i="4"/>
  <c r="J232" i="4"/>
  <c r="P231" i="4"/>
  <c r="Q231" i="4" s="1"/>
  <c r="L231" i="4"/>
  <c r="K231" i="4"/>
  <c r="J231" i="4"/>
  <c r="P230" i="4"/>
  <c r="Q230" i="4" s="1"/>
  <c r="L230" i="4"/>
  <c r="K230" i="4"/>
  <c r="J230" i="4"/>
  <c r="P229" i="4"/>
  <c r="Q229" i="4" s="1"/>
  <c r="L229" i="4"/>
  <c r="K229" i="4"/>
  <c r="J229" i="4"/>
  <c r="P228" i="4"/>
  <c r="Q228" i="4" s="1"/>
  <c r="L228" i="4"/>
  <c r="K228" i="4"/>
  <c r="J228" i="4"/>
  <c r="P227" i="4"/>
  <c r="Q227" i="4" s="1"/>
  <c r="L227" i="4"/>
  <c r="K227" i="4"/>
  <c r="J227" i="4"/>
  <c r="P226" i="4"/>
  <c r="Q226" i="4" s="1"/>
  <c r="L226" i="4"/>
  <c r="K226" i="4"/>
  <c r="J226" i="4"/>
  <c r="P225" i="4"/>
  <c r="Q225" i="4" s="1"/>
  <c r="L225" i="4"/>
  <c r="K225" i="4"/>
  <c r="J225" i="4"/>
  <c r="P224" i="4"/>
  <c r="Q224" i="4" s="1"/>
  <c r="L224" i="4"/>
  <c r="K224" i="4"/>
  <c r="J224" i="4"/>
  <c r="N223" i="4"/>
  <c r="L223" i="4"/>
  <c r="K223" i="4"/>
  <c r="J223" i="4"/>
  <c r="N222" i="4"/>
  <c r="L222" i="4"/>
  <c r="K222" i="4"/>
  <c r="J222" i="4"/>
  <c r="N221" i="4"/>
  <c r="L221" i="4"/>
  <c r="K221" i="4"/>
  <c r="J221" i="4"/>
  <c r="N220" i="4"/>
  <c r="L220" i="4"/>
  <c r="K220" i="4"/>
  <c r="J220" i="4"/>
  <c r="N219" i="4"/>
  <c r="L219" i="4"/>
  <c r="K219" i="4"/>
  <c r="J219" i="4"/>
  <c r="N218" i="4"/>
  <c r="L218" i="4"/>
  <c r="K218" i="4"/>
  <c r="J218" i="4"/>
  <c r="N217" i="4"/>
  <c r="L217" i="4"/>
  <c r="K217" i="4"/>
  <c r="J217" i="4"/>
  <c r="N216" i="4"/>
  <c r="L216" i="4"/>
  <c r="K216" i="4"/>
  <c r="J216" i="4"/>
  <c r="N215" i="4"/>
  <c r="L215" i="4"/>
  <c r="K215" i="4"/>
  <c r="J215" i="4"/>
  <c r="N214" i="4"/>
  <c r="L214" i="4"/>
  <c r="K214" i="4"/>
  <c r="J214" i="4"/>
  <c r="N213" i="4"/>
  <c r="L213" i="4"/>
  <c r="K213" i="4"/>
  <c r="J213" i="4"/>
  <c r="N212" i="4"/>
  <c r="L212" i="4"/>
  <c r="K212" i="4"/>
  <c r="J212" i="4"/>
  <c r="N211" i="4"/>
  <c r="L211" i="4"/>
  <c r="K211" i="4"/>
  <c r="J211" i="4"/>
  <c r="N210" i="4"/>
  <c r="L210" i="4"/>
  <c r="K210" i="4"/>
  <c r="J210" i="4"/>
  <c r="N209" i="4"/>
  <c r="L209" i="4"/>
  <c r="K209" i="4"/>
  <c r="J209" i="4"/>
  <c r="N208" i="4"/>
  <c r="L208" i="4"/>
  <c r="K208" i="4"/>
  <c r="J208" i="4"/>
  <c r="N207" i="4"/>
  <c r="L207" i="4"/>
  <c r="K207" i="4"/>
  <c r="J207" i="4"/>
  <c r="N206" i="4"/>
  <c r="L206" i="4"/>
  <c r="K206" i="4"/>
  <c r="J206" i="4"/>
  <c r="N205" i="4"/>
  <c r="L205" i="4"/>
  <c r="K205" i="4"/>
  <c r="J205" i="4"/>
  <c r="N204" i="4"/>
  <c r="L204" i="4"/>
  <c r="K204" i="4"/>
  <c r="J204" i="4"/>
  <c r="N203" i="4"/>
  <c r="L203" i="4"/>
  <c r="K203" i="4"/>
  <c r="J203" i="4"/>
  <c r="N202" i="4"/>
  <c r="L202" i="4"/>
  <c r="K202" i="4"/>
  <c r="J202" i="4"/>
  <c r="N201" i="4"/>
  <c r="L201" i="4"/>
  <c r="K201" i="4"/>
  <c r="J201" i="4"/>
  <c r="N200" i="4"/>
  <c r="L200" i="4"/>
  <c r="K200" i="4"/>
  <c r="J200" i="4"/>
  <c r="N199" i="4"/>
  <c r="L199" i="4"/>
  <c r="K199" i="4"/>
  <c r="J199" i="4"/>
  <c r="N198" i="4"/>
  <c r="L198" i="4"/>
  <c r="K198" i="4"/>
  <c r="J198" i="4"/>
  <c r="N197" i="4"/>
  <c r="L197" i="4"/>
  <c r="J197" i="4"/>
  <c r="N196" i="4"/>
  <c r="S196" i="4" s="1"/>
  <c r="K196" i="4"/>
  <c r="J196" i="4"/>
  <c r="N195" i="4"/>
  <c r="L195" i="4"/>
  <c r="K195" i="4"/>
  <c r="J195" i="4"/>
  <c r="N194" i="4"/>
  <c r="L194" i="4"/>
  <c r="K194" i="4"/>
  <c r="J194" i="4"/>
  <c r="N193" i="4"/>
  <c r="L193" i="4"/>
  <c r="K193" i="4"/>
  <c r="J193" i="4"/>
  <c r="N192" i="4"/>
  <c r="L192" i="4"/>
  <c r="K192" i="4"/>
  <c r="J192" i="4"/>
  <c r="N191" i="4"/>
  <c r="L191" i="4"/>
  <c r="K191" i="4"/>
  <c r="J191" i="4"/>
  <c r="N190" i="4"/>
  <c r="L190" i="4"/>
  <c r="K190" i="4"/>
  <c r="J190" i="4"/>
  <c r="N189" i="4"/>
  <c r="L189" i="4"/>
  <c r="K189" i="4"/>
  <c r="J189" i="4"/>
  <c r="N188" i="4"/>
  <c r="L188" i="4"/>
  <c r="K188" i="4"/>
  <c r="J188" i="4"/>
  <c r="N187" i="4"/>
  <c r="L187" i="4"/>
  <c r="K187" i="4"/>
  <c r="J187" i="4"/>
  <c r="N186" i="4"/>
  <c r="L186" i="4"/>
  <c r="K186" i="4"/>
  <c r="J186" i="4"/>
  <c r="N185" i="4"/>
  <c r="L185" i="4"/>
  <c r="K185" i="4"/>
  <c r="J185" i="4"/>
  <c r="N184" i="4"/>
  <c r="L184" i="4"/>
  <c r="K184" i="4"/>
  <c r="J184" i="4"/>
  <c r="N183" i="4"/>
  <c r="L183" i="4"/>
  <c r="J183" i="4"/>
  <c r="N182" i="4"/>
  <c r="K182" i="4"/>
  <c r="J182" i="4"/>
  <c r="N181" i="4"/>
  <c r="L181" i="4"/>
  <c r="K181" i="4"/>
  <c r="J181" i="4"/>
  <c r="N180" i="4"/>
  <c r="L180" i="4"/>
  <c r="K180" i="4"/>
  <c r="J180" i="4"/>
  <c r="N179" i="4"/>
  <c r="L179" i="4"/>
  <c r="K179" i="4"/>
  <c r="J179" i="4"/>
  <c r="N178" i="4"/>
  <c r="L178" i="4"/>
  <c r="K178" i="4"/>
  <c r="J178" i="4"/>
  <c r="N177" i="4"/>
  <c r="L177" i="4"/>
  <c r="K177" i="4"/>
  <c r="J177" i="4"/>
  <c r="P176" i="4"/>
  <c r="Q176" i="4" s="1"/>
  <c r="N175" i="4"/>
  <c r="L175" i="4"/>
  <c r="K175" i="4"/>
  <c r="J175" i="4"/>
  <c r="N174" i="4"/>
  <c r="S174" i="4" s="1"/>
  <c r="L174" i="4"/>
  <c r="K174" i="4"/>
  <c r="J174" i="4"/>
  <c r="N173" i="4"/>
  <c r="L173" i="4"/>
  <c r="K173" i="4"/>
  <c r="J173" i="4"/>
  <c r="P172" i="4"/>
  <c r="Q172" i="4" s="1"/>
  <c r="N171" i="4"/>
  <c r="L171" i="4"/>
  <c r="K171" i="4"/>
  <c r="J171" i="4"/>
  <c r="N170" i="4"/>
  <c r="L170" i="4"/>
  <c r="K170" i="4"/>
  <c r="J170" i="4"/>
  <c r="N169" i="4"/>
  <c r="L169" i="4"/>
  <c r="K169" i="4"/>
  <c r="J169" i="4"/>
  <c r="N168" i="4"/>
  <c r="S168" i="4" s="1"/>
  <c r="L168" i="4"/>
  <c r="K168" i="4"/>
  <c r="J168" i="4"/>
  <c r="N167" i="4"/>
  <c r="L167" i="4"/>
  <c r="K167" i="4"/>
  <c r="J167" i="4"/>
  <c r="P166" i="4"/>
  <c r="Q166" i="4" s="1"/>
  <c r="N166" i="4"/>
  <c r="S166" i="4" s="1"/>
  <c r="L166" i="4"/>
  <c r="K166" i="4"/>
  <c r="J166" i="4"/>
  <c r="N165" i="4"/>
  <c r="L165" i="4"/>
  <c r="J165" i="4"/>
  <c r="N164" i="4"/>
  <c r="K164" i="4"/>
  <c r="J164" i="4"/>
  <c r="N163" i="4"/>
  <c r="S163" i="4" s="1"/>
  <c r="L163" i="4"/>
  <c r="K163" i="4"/>
  <c r="J163" i="4"/>
  <c r="N162" i="4"/>
  <c r="L162" i="4"/>
  <c r="K162" i="4"/>
  <c r="J162" i="4"/>
  <c r="P161" i="4"/>
  <c r="Q161" i="4" s="1"/>
  <c r="N161" i="4"/>
  <c r="S161" i="4" s="1"/>
  <c r="L161" i="4"/>
  <c r="K161" i="4"/>
  <c r="J161" i="4"/>
  <c r="N160" i="4"/>
  <c r="L160" i="4"/>
  <c r="K160" i="4"/>
  <c r="J160" i="4"/>
  <c r="P159" i="4"/>
  <c r="Q159" i="4" s="1"/>
  <c r="N158" i="4"/>
  <c r="L158" i="4"/>
  <c r="K158" i="4"/>
  <c r="J158" i="4"/>
  <c r="N157" i="4"/>
  <c r="L157" i="4"/>
  <c r="K157" i="4"/>
  <c r="J157" i="4"/>
  <c r="N156" i="4"/>
  <c r="L156" i="4"/>
  <c r="K156" i="4"/>
  <c r="J156" i="4"/>
  <c r="N155" i="4"/>
  <c r="S155" i="4" s="1"/>
  <c r="L155" i="4"/>
  <c r="K155" i="4"/>
  <c r="J155" i="4"/>
  <c r="N154" i="4"/>
  <c r="L154" i="4"/>
  <c r="K154" i="4"/>
  <c r="J154" i="4"/>
  <c r="N153" i="4"/>
  <c r="S153" i="4" s="1"/>
  <c r="L153" i="4"/>
  <c r="K153" i="4"/>
  <c r="J153" i="4"/>
  <c r="N152" i="4"/>
  <c r="L152" i="4"/>
  <c r="K152" i="4"/>
  <c r="J152" i="4"/>
  <c r="N151" i="4"/>
  <c r="L151" i="4"/>
  <c r="K151" i="4"/>
  <c r="J151" i="4"/>
  <c r="N150" i="4"/>
  <c r="L150" i="4"/>
  <c r="K150" i="4"/>
  <c r="J150" i="4"/>
  <c r="N149" i="4"/>
  <c r="L149" i="4"/>
  <c r="K149" i="4"/>
  <c r="J149" i="4"/>
  <c r="N148" i="4"/>
  <c r="L148" i="4"/>
  <c r="K148" i="4"/>
  <c r="J148" i="4"/>
  <c r="P147" i="4"/>
  <c r="Q147" i="4" s="1"/>
  <c r="N147" i="4"/>
  <c r="S147" i="4" s="1"/>
  <c r="L147" i="4"/>
  <c r="K147" i="4"/>
  <c r="J147" i="4"/>
  <c r="N146" i="4"/>
  <c r="L146" i="4"/>
  <c r="K146" i="4"/>
  <c r="J146" i="4"/>
  <c r="P145" i="4"/>
  <c r="Q145" i="4" s="1"/>
  <c r="N145" i="4"/>
  <c r="S145" i="4" s="1"/>
  <c r="L145" i="4"/>
  <c r="K145" i="4"/>
  <c r="J145" i="4"/>
  <c r="N144" i="4"/>
  <c r="L144" i="4"/>
  <c r="K144" i="4"/>
  <c r="J144" i="4"/>
  <c r="N143" i="4"/>
  <c r="L143" i="4"/>
  <c r="K143" i="4"/>
  <c r="J143" i="4"/>
  <c r="P142" i="4"/>
  <c r="Q142" i="4" s="1"/>
  <c r="L142" i="4"/>
  <c r="K142" i="4"/>
  <c r="J142" i="4"/>
  <c r="P141" i="4"/>
  <c r="Q141" i="4" s="1"/>
  <c r="L141" i="4"/>
  <c r="K141" i="4"/>
  <c r="J141" i="4"/>
  <c r="P140" i="4"/>
  <c r="Q140" i="4" s="1"/>
  <c r="L140" i="4"/>
  <c r="K140" i="4"/>
  <c r="J140" i="4"/>
  <c r="P139" i="4"/>
  <c r="Q139" i="4" s="1"/>
  <c r="L139" i="4"/>
  <c r="K139" i="4"/>
  <c r="J139" i="4"/>
  <c r="P138" i="4"/>
  <c r="Q138" i="4" s="1"/>
  <c r="L138" i="4"/>
  <c r="K138" i="4"/>
  <c r="J138" i="4"/>
  <c r="P137" i="4"/>
  <c r="Q137" i="4" s="1"/>
  <c r="L137" i="4"/>
  <c r="K137" i="4"/>
  <c r="J137" i="4"/>
  <c r="P136" i="4"/>
  <c r="Q136" i="4" s="1"/>
  <c r="L136" i="4"/>
  <c r="K136" i="4"/>
  <c r="J136" i="4"/>
  <c r="P135" i="4"/>
  <c r="Q135" i="4" s="1"/>
  <c r="L135" i="4"/>
  <c r="K135" i="4"/>
  <c r="J135" i="4"/>
  <c r="P134" i="4"/>
  <c r="Q134" i="4" s="1"/>
  <c r="L134" i="4"/>
  <c r="K134" i="4"/>
  <c r="J134" i="4"/>
  <c r="P133" i="4"/>
  <c r="Q133" i="4" s="1"/>
  <c r="L133" i="4"/>
  <c r="K133" i="4"/>
  <c r="J133" i="4"/>
  <c r="P132" i="4"/>
  <c r="Q132" i="4" s="1"/>
  <c r="L132" i="4"/>
  <c r="K132" i="4"/>
  <c r="J132" i="4"/>
  <c r="P131" i="4"/>
  <c r="Q131" i="4" s="1"/>
  <c r="L131" i="4"/>
  <c r="K131" i="4"/>
  <c r="J131" i="4"/>
  <c r="P130" i="4"/>
  <c r="Q130" i="4" s="1"/>
  <c r="L130" i="4"/>
  <c r="K130" i="4"/>
  <c r="J130" i="4"/>
  <c r="P129" i="4"/>
  <c r="Q129" i="4" s="1"/>
  <c r="L129" i="4"/>
  <c r="K129" i="4"/>
  <c r="J129" i="4"/>
  <c r="P128" i="4"/>
  <c r="Q128" i="4" s="1"/>
  <c r="L128" i="4"/>
  <c r="K128" i="4"/>
  <c r="J128" i="4"/>
  <c r="P127" i="4"/>
  <c r="Q127" i="4" s="1"/>
  <c r="L127" i="4"/>
  <c r="K127" i="4"/>
  <c r="J127" i="4"/>
  <c r="P126" i="4"/>
  <c r="Q126" i="4" s="1"/>
  <c r="L126" i="4"/>
  <c r="K126" i="4"/>
  <c r="J126" i="4"/>
  <c r="P125" i="4"/>
  <c r="Q125" i="4" s="1"/>
  <c r="L125" i="4"/>
  <c r="K125" i="4"/>
  <c r="J125" i="4"/>
  <c r="P124" i="4"/>
  <c r="Q124" i="4" s="1"/>
  <c r="L124" i="4"/>
  <c r="K124" i="4"/>
  <c r="J124" i="4"/>
  <c r="P123" i="4"/>
  <c r="Q123" i="4" s="1"/>
  <c r="L123" i="4"/>
  <c r="K123" i="4"/>
  <c r="J123" i="4"/>
  <c r="P122" i="4"/>
  <c r="Q122" i="4" s="1"/>
  <c r="L122" i="4"/>
  <c r="K122" i="4"/>
  <c r="J122" i="4"/>
  <c r="P121" i="4"/>
  <c r="Q121" i="4" s="1"/>
  <c r="L121" i="4"/>
  <c r="K121" i="4"/>
  <c r="J121" i="4"/>
  <c r="P120" i="4"/>
  <c r="Q120" i="4" s="1"/>
  <c r="L120" i="4"/>
  <c r="K120" i="4"/>
  <c r="J120" i="4"/>
  <c r="P119" i="4"/>
  <c r="Q119" i="4" s="1"/>
  <c r="L119" i="4"/>
  <c r="K119" i="4"/>
  <c r="J119" i="4"/>
  <c r="P118" i="4"/>
  <c r="Q118" i="4" s="1"/>
  <c r="L118" i="4"/>
  <c r="K118" i="4"/>
  <c r="J118" i="4"/>
  <c r="N117" i="4"/>
  <c r="L117" i="4"/>
  <c r="K117" i="4"/>
  <c r="J117" i="4"/>
  <c r="N116" i="4"/>
  <c r="L116" i="4"/>
  <c r="K116" i="4"/>
  <c r="J116" i="4"/>
  <c r="N115" i="4"/>
  <c r="L115" i="4"/>
  <c r="K115" i="4"/>
  <c r="J115" i="4"/>
  <c r="N114" i="4"/>
  <c r="L114" i="4"/>
  <c r="K114" i="4"/>
  <c r="J114" i="4"/>
  <c r="N113" i="4"/>
  <c r="L113" i="4"/>
  <c r="K113" i="4"/>
  <c r="J113" i="4"/>
  <c r="N112" i="4"/>
  <c r="L112" i="4"/>
  <c r="K112" i="4"/>
  <c r="J112" i="4"/>
  <c r="N111" i="4"/>
  <c r="L111" i="4"/>
  <c r="K111" i="4"/>
  <c r="J111" i="4"/>
  <c r="N110" i="4"/>
  <c r="L110" i="4"/>
  <c r="K110" i="4"/>
  <c r="J110" i="4"/>
  <c r="N109" i="4"/>
  <c r="L109" i="4"/>
  <c r="K109" i="4"/>
  <c r="J109" i="4"/>
  <c r="N108" i="4"/>
  <c r="L108" i="4"/>
  <c r="K108" i="4"/>
  <c r="J108" i="4"/>
  <c r="N107" i="4"/>
  <c r="L107" i="4"/>
  <c r="K107" i="4"/>
  <c r="J107" i="4"/>
  <c r="N106" i="4"/>
  <c r="L106" i="4"/>
  <c r="K106" i="4"/>
  <c r="J106" i="4"/>
  <c r="N105" i="4"/>
  <c r="L105" i="4"/>
  <c r="K105" i="4"/>
  <c r="J105" i="4"/>
  <c r="N104" i="4"/>
  <c r="L104" i="4"/>
  <c r="K104" i="4"/>
  <c r="J104" i="4"/>
  <c r="N103" i="4"/>
  <c r="L103" i="4"/>
  <c r="K103" i="4"/>
  <c r="J103" i="4"/>
  <c r="N102" i="4"/>
  <c r="L102" i="4"/>
  <c r="K102" i="4"/>
  <c r="J102" i="4"/>
  <c r="N101" i="4"/>
  <c r="L101" i="4"/>
  <c r="K101" i="4"/>
  <c r="J101" i="4"/>
  <c r="N100" i="4"/>
  <c r="L100" i="4"/>
  <c r="K100" i="4"/>
  <c r="J100" i="4"/>
  <c r="N99" i="4"/>
  <c r="L99" i="4"/>
  <c r="K99" i="4"/>
  <c r="J99" i="4"/>
  <c r="N98" i="4"/>
  <c r="L98" i="4"/>
  <c r="K98" i="4"/>
  <c r="J98" i="4"/>
  <c r="N97" i="4"/>
  <c r="L97" i="4"/>
  <c r="K97" i="4"/>
  <c r="J97" i="4"/>
  <c r="P96" i="4"/>
  <c r="Q96" i="4" s="1"/>
  <c r="N96" i="4"/>
  <c r="S96" i="4" s="1"/>
  <c r="L96" i="4"/>
  <c r="K96" i="4"/>
  <c r="J96" i="4"/>
  <c r="N95" i="4"/>
  <c r="L95" i="4"/>
  <c r="K95" i="4"/>
  <c r="J95" i="4"/>
  <c r="N94" i="4"/>
  <c r="L94" i="4"/>
  <c r="K94" i="4"/>
  <c r="J94" i="4"/>
  <c r="N93" i="4"/>
  <c r="L93" i="4"/>
  <c r="K93" i="4"/>
  <c r="J93" i="4"/>
  <c r="N92" i="4"/>
  <c r="S92" i="4" s="1"/>
  <c r="L92" i="4"/>
  <c r="K92" i="4"/>
  <c r="J92" i="4"/>
  <c r="N91" i="4"/>
  <c r="L91" i="4"/>
  <c r="K91" i="4"/>
  <c r="J91" i="4"/>
  <c r="N90" i="4"/>
  <c r="L90" i="4"/>
  <c r="K90" i="4"/>
  <c r="J90" i="4"/>
  <c r="N89" i="4"/>
  <c r="L89" i="4"/>
  <c r="K89" i="4"/>
  <c r="J89" i="4"/>
  <c r="P88" i="4"/>
  <c r="Q88" i="4" s="1"/>
  <c r="N88" i="4"/>
  <c r="S88" i="4" s="1"/>
  <c r="L88" i="4"/>
  <c r="K88" i="4"/>
  <c r="J88" i="4"/>
  <c r="N87" i="4"/>
  <c r="L87" i="4"/>
  <c r="K87" i="4"/>
  <c r="J87" i="4"/>
  <c r="N86" i="4"/>
  <c r="L86" i="4"/>
  <c r="K86" i="4"/>
  <c r="J86" i="4"/>
  <c r="N85" i="4"/>
  <c r="L85" i="4"/>
  <c r="K85" i="4"/>
  <c r="J85" i="4"/>
  <c r="N84" i="4"/>
  <c r="S84" i="4" s="1"/>
  <c r="L84" i="4"/>
  <c r="K84" i="4"/>
  <c r="J84" i="4"/>
  <c r="N83" i="4"/>
  <c r="L83" i="4"/>
  <c r="K83" i="4"/>
  <c r="J83" i="4"/>
  <c r="N82" i="4"/>
  <c r="L82" i="4"/>
  <c r="K82" i="4"/>
  <c r="J82" i="4"/>
  <c r="N81" i="4"/>
  <c r="L81" i="4"/>
  <c r="K81" i="4"/>
  <c r="J81" i="4"/>
  <c r="P80" i="4"/>
  <c r="Q80" i="4" s="1"/>
  <c r="L80" i="4"/>
  <c r="K80" i="4"/>
  <c r="J80" i="4"/>
  <c r="P79" i="4"/>
  <c r="Q79" i="4" s="1"/>
  <c r="L79" i="4"/>
  <c r="K79" i="4"/>
  <c r="J79" i="4"/>
  <c r="P78" i="4"/>
  <c r="Q78" i="4" s="1"/>
  <c r="L78" i="4"/>
  <c r="K78" i="4"/>
  <c r="J78" i="4"/>
  <c r="P77" i="4"/>
  <c r="Q77" i="4" s="1"/>
  <c r="L77" i="4"/>
  <c r="K77" i="4"/>
  <c r="J77" i="4"/>
  <c r="P76" i="4"/>
  <c r="Q76" i="4" s="1"/>
  <c r="L76" i="4"/>
  <c r="K76" i="4"/>
  <c r="J76" i="4"/>
  <c r="P75" i="4"/>
  <c r="Q75" i="4" s="1"/>
  <c r="L75" i="4"/>
  <c r="K75" i="4"/>
  <c r="J75" i="4"/>
  <c r="P74" i="4"/>
  <c r="Q74" i="4" s="1"/>
  <c r="L74" i="4"/>
  <c r="K74" i="4"/>
  <c r="J74" i="4"/>
  <c r="P73" i="4"/>
  <c r="Q73" i="4" s="1"/>
  <c r="L73" i="4"/>
  <c r="K73" i="4"/>
  <c r="J73" i="4"/>
  <c r="P72" i="4"/>
  <c r="Q72" i="4" s="1"/>
  <c r="L72" i="4"/>
  <c r="K72" i="4"/>
  <c r="J72" i="4"/>
  <c r="P71" i="4"/>
  <c r="Q71" i="4" s="1"/>
  <c r="L71" i="4"/>
  <c r="K71" i="4"/>
  <c r="J71" i="4"/>
  <c r="P70" i="4"/>
  <c r="Q70" i="4" s="1"/>
  <c r="L70" i="4"/>
  <c r="K70" i="4"/>
  <c r="J70" i="4"/>
  <c r="P69" i="4"/>
  <c r="Q69" i="4" s="1"/>
  <c r="L69" i="4"/>
  <c r="K69" i="4"/>
  <c r="J69" i="4"/>
  <c r="Q68" i="4"/>
  <c r="P68" i="4"/>
  <c r="L68" i="4"/>
  <c r="K68" i="4"/>
  <c r="J68" i="4"/>
  <c r="P67" i="4"/>
  <c r="Q67" i="4" s="1"/>
  <c r="P66" i="4"/>
  <c r="Q66" i="4" s="1"/>
  <c r="N66" i="4"/>
  <c r="S66" i="4" s="1"/>
  <c r="L66" i="4"/>
  <c r="K66" i="4"/>
  <c r="J66" i="4"/>
  <c r="N65" i="4"/>
  <c r="L65" i="4"/>
  <c r="K65" i="4"/>
  <c r="J65" i="4"/>
  <c r="N64" i="4"/>
  <c r="S64" i="4" s="1"/>
  <c r="L64" i="4"/>
  <c r="K64" i="4"/>
  <c r="J64" i="4"/>
  <c r="P63" i="4"/>
  <c r="Q63" i="4" s="1"/>
  <c r="P62" i="4"/>
  <c r="Q62" i="4" s="1"/>
  <c r="P61" i="4"/>
  <c r="Q61" i="4" s="1"/>
  <c r="P60" i="4"/>
  <c r="Q60" i="4" s="1"/>
  <c r="P59" i="4"/>
  <c r="Q59" i="4" s="1"/>
  <c r="L59" i="4"/>
  <c r="K59" i="4"/>
  <c r="J59" i="4"/>
  <c r="P58" i="4"/>
  <c r="Q58" i="4" s="1"/>
  <c r="L58" i="4"/>
  <c r="K58" i="4"/>
  <c r="J58" i="4"/>
  <c r="P57" i="4"/>
  <c r="Q57" i="4" s="1"/>
  <c r="L57" i="4"/>
  <c r="K57" i="4"/>
  <c r="J57" i="4"/>
  <c r="P56" i="4"/>
  <c r="Q56" i="4" s="1"/>
  <c r="L56" i="4"/>
  <c r="K56" i="4"/>
  <c r="J56" i="4"/>
  <c r="P55" i="4"/>
  <c r="Q55" i="4" s="1"/>
  <c r="J55" i="4"/>
  <c r="P54" i="4"/>
  <c r="Q54" i="4" s="1"/>
  <c r="L54" i="4"/>
  <c r="K54" i="4"/>
  <c r="J54" i="4"/>
  <c r="P53" i="4"/>
  <c r="Q53" i="4" s="1"/>
  <c r="L53" i="4"/>
  <c r="K53" i="4"/>
  <c r="J53" i="4"/>
  <c r="P52" i="4"/>
  <c r="Q52" i="4" s="1"/>
  <c r="P51" i="4"/>
  <c r="Q51" i="4" s="1"/>
  <c r="L51" i="4"/>
  <c r="K51" i="4"/>
  <c r="J51" i="4"/>
  <c r="P50" i="4"/>
  <c r="Q50" i="4" s="1"/>
  <c r="P49" i="4"/>
  <c r="Q49" i="4" s="1"/>
  <c r="L49" i="4"/>
  <c r="K49" i="4"/>
  <c r="J49" i="4"/>
  <c r="P48" i="4"/>
  <c r="Q48" i="4" s="1"/>
  <c r="L48" i="4"/>
  <c r="K48" i="4"/>
  <c r="J48" i="4"/>
  <c r="P47" i="4"/>
  <c r="Q47" i="4" s="1"/>
  <c r="L47" i="4"/>
  <c r="K47" i="4"/>
  <c r="J47" i="4"/>
  <c r="P46" i="4"/>
  <c r="Q46" i="4" s="1"/>
  <c r="P45" i="4"/>
  <c r="Q45" i="4" s="1"/>
  <c r="L45" i="4"/>
  <c r="K45" i="4"/>
  <c r="J45" i="4"/>
  <c r="P44" i="4"/>
  <c r="Q44" i="4" s="1"/>
  <c r="L44" i="4"/>
  <c r="K44" i="4"/>
  <c r="J44" i="4"/>
  <c r="P43" i="4"/>
  <c r="Q43" i="4" s="1"/>
  <c r="P42" i="4"/>
  <c r="Q42" i="4" s="1"/>
  <c r="P41" i="4"/>
  <c r="Q41" i="4" s="1"/>
  <c r="P40" i="4"/>
  <c r="Q40" i="4" s="1"/>
  <c r="L40" i="4"/>
  <c r="K40" i="4"/>
  <c r="J40" i="4"/>
  <c r="P39" i="4"/>
  <c r="Q39" i="4" s="1"/>
  <c r="L39" i="4"/>
  <c r="K39" i="4"/>
  <c r="J39" i="4"/>
  <c r="P38" i="4"/>
  <c r="Q38" i="4" s="1"/>
  <c r="L38" i="4"/>
  <c r="K38" i="4"/>
  <c r="J38" i="4"/>
  <c r="P37" i="4"/>
  <c r="Q37" i="4" s="1"/>
  <c r="L37" i="4"/>
  <c r="K37" i="4"/>
  <c r="J37" i="4"/>
  <c r="P36" i="4"/>
  <c r="Q36" i="4" s="1"/>
  <c r="L36" i="4"/>
  <c r="K36" i="4"/>
  <c r="J36" i="4"/>
  <c r="P35" i="4"/>
  <c r="Q35" i="4" s="1"/>
  <c r="L35" i="4"/>
  <c r="K35" i="4"/>
  <c r="J35" i="4"/>
  <c r="P34" i="4"/>
  <c r="Q34" i="4" s="1"/>
  <c r="L34" i="4"/>
  <c r="K34" i="4"/>
  <c r="J34" i="4"/>
  <c r="P33" i="4"/>
  <c r="Q33" i="4" s="1"/>
  <c r="L33" i="4"/>
  <c r="K33" i="4"/>
  <c r="J33" i="4"/>
  <c r="P32" i="4"/>
  <c r="Q32" i="4" s="1"/>
  <c r="L32" i="4"/>
  <c r="K32" i="4"/>
  <c r="J32" i="4"/>
  <c r="P31" i="4"/>
  <c r="Q31" i="4" s="1"/>
  <c r="L31" i="4"/>
  <c r="K31" i="4"/>
  <c r="J31" i="4"/>
  <c r="P30" i="4"/>
  <c r="Q30" i="4" s="1"/>
  <c r="L30" i="4"/>
  <c r="K30" i="4"/>
  <c r="J30" i="4"/>
  <c r="P29" i="4"/>
  <c r="Q29" i="4" s="1"/>
  <c r="L29" i="4"/>
  <c r="K29" i="4"/>
  <c r="J29" i="4"/>
  <c r="P28" i="4"/>
  <c r="Q28" i="4" s="1"/>
  <c r="L28" i="4"/>
  <c r="K28" i="4"/>
  <c r="J28" i="4"/>
  <c r="P27" i="4"/>
  <c r="Q27" i="4" s="1"/>
  <c r="L27" i="4"/>
  <c r="K27" i="4"/>
  <c r="J27" i="4"/>
  <c r="P26" i="4"/>
  <c r="Q26" i="4" s="1"/>
  <c r="L26" i="4"/>
  <c r="K26" i="4"/>
  <c r="J26" i="4"/>
  <c r="P25" i="4"/>
  <c r="Q25" i="4" s="1"/>
  <c r="L25" i="4"/>
  <c r="K25" i="4"/>
  <c r="J25" i="4"/>
  <c r="P24" i="4"/>
  <c r="Q24" i="4" s="1"/>
  <c r="L24" i="4"/>
  <c r="K24" i="4"/>
  <c r="J24" i="4"/>
  <c r="P23" i="4"/>
  <c r="Q23" i="4" s="1"/>
  <c r="L23" i="4"/>
  <c r="K23" i="4"/>
  <c r="J23" i="4"/>
  <c r="P22" i="4"/>
  <c r="Q22" i="4" s="1"/>
  <c r="L22" i="4"/>
  <c r="K22" i="4"/>
  <c r="J22" i="4"/>
  <c r="P21" i="4"/>
  <c r="Q21" i="4" s="1"/>
  <c r="L21" i="4"/>
  <c r="K21" i="4"/>
  <c r="J21" i="4"/>
  <c r="P20" i="4"/>
  <c r="Q20" i="4" s="1"/>
  <c r="L20" i="4"/>
  <c r="K20" i="4"/>
  <c r="J20" i="4"/>
  <c r="P19" i="4"/>
  <c r="Q19" i="4" s="1"/>
  <c r="L19" i="4"/>
  <c r="K19" i="4"/>
  <c r="J19" i="4"/>
  <c r="P18" i="4"/>
  <c r="Q18" i="4" s="1"/>
  <c r="L18" i="4"/>
  <c r="K18" i="4"/>
  <c r="J18" i="4"/>
  <c r="P17" i="4"/>
  <c r="Q17" i="4" s="1"/>
  <c r="L17" i="4"/>
  <c r="K17" i="4"/>
  <c r="J17" i="4"/>
  <c r="P16" i="4"/>
  <c r="Q16" i="4" s="1"/>
  <c r="L16" i="4"/>
  <c r="K16" i="4"/>
  <c r="J16" i="4"/>
  <c r="P15" i="4"/>
  <c r="Q15" i="4" s="1"/>
  <c r="L15" i="4"/>
  <c r="K15" i="4"/>
  <c r="J15" i="4"/>
  <c r="P14" i="4"/>
  <c r="Q14" i="4" s="1"/>
  <c r="L14" i="4"/>
  <c r="K14" i="4"/>
  <c r="J14" i="4"/>
  <c r="P13" i="4"/>
  <c r="Q13" i="4" s="1"/>
  <c r="L13" i="4"/>
  <c r="K13" i="4"/>
  <c r="J13" i="4"/>
  <c r="P12" i="4"/>
  <c r="Q12" i="4" s="1"/>
  <c r="L12" i="4"/>
  <c r="K12" i="4"/>
  <c r="J12" i="4"/>
  <c r="P11" i="4"/>
  <c r="Q11" i="4" s="1"/>
  <c r="L11" i="4"/>
  <c r="K11" i="4"/>
  <c r="J11" i="4"/>
  <c r="P10" i="4"/>
  <c r="Q10" i="4" s="1"/>
  <c r="L10" i="4"/>
  <c r="K10" i="4"/>
  <c r="J10" i="4"/>
  <c r="P9" i="4"/>
  <c r="Q9" i="4" s="1"/>
  <c r="N9" i="4"/>
  <c r="S9" i="4" s="1"/>
  <c r="L9" i="4"/>
  <c r="K9" i="4"/>
  <c r="J9" i="4"/>
  <c r="P8" i="4"/>
  <c r="Q8" i="4" s="1"/>
  <c r="N7" i="4"/>
  <c r="L7" i="4"/>
  <c r="K7" i="4"/>
  <c r="J7" i="4"/>
  <c r="N6" i="4"/>
  <c r="L6" i="4"/>
  <c r="K6" i="4"/>
  <c r="J6" i="4"/>
  <c r="N5" i="4"/>
  <c r="L5" i="4"/>
  <c r="K5" i="4"/>
  <c r="J5" i="4"/>
  <c r="P4" i="4"/>
  <c r="Q4" i="4" s="1"/>
  <c r="N3" i="4"/>
  <c r="S3" i="4" s="1"/>
  <c r="L3" i="4"/>
  <c r="K3" i="4"/>
  <c r="J3" i="4"/>
  <c r="N2" i="4"/>
  <c r="L2" i="4"/>
  <c r="K2" i="4"/>
  <c r="J2" i="4"/>
  <c r="P5" i="4" l="1"/>
  <c r="Q5" i="4" s="1"/>
  <c r="S5" i="4"/>
  <c r="P7" i="4"/>
  <c r="Q7" i="4" s="1"/>
  <c r="S7" i="4"/>
  <c r="P148" i="4"/>
  <c r="Q148" i="4" s="1"/>
  <c r="S148" i="4"/>
  <c r="P151" i="4"/>
  <c r="Q151" i="4" s="1"/>
  <c r="S151" i="4"/>
  <c r="P162" i="4"/>
  <c r="Q162" i="4" s="1"/>
  <c r="S162" i="4"/>
  <c r="P164" i="4"/>
  <c r="Q164" i="4" s="1"/>
  <c r="S164" i="4"/>
  <c r="P178" i="4"/>
  <c r="Q178" i="4" s="1"/>
  <c r="S178" i="4"/>
  <c r="P181" i="4"/>
  <c r="Q181" i="4" s="1"/>
  <c r="S181" i="4"/>
  <c r="P92" i="4"/>
  <c r="Q92" i="4" s="1"/>
  <c r="P93" i="4"/>
  <c r="Q93" i="4" s="1"/>
  <c r="S93" i="4"/>
  <c r="P94" i="4"/>
  <c r="Q94" i="4" s="1"/>
  <c r="S94" i="4"/>
  <c r="P95" i="4"/>
  <c r="Q95" i="4" s="1"/>
  <c r="S95" i="4"/>
  <c r="P153" i="4"/>
  <c r="Q153" i="4" s="1"/>
  <c r="P154" i="4"/>
  <c r="Q154" i="4" s="1"/>
  <c r="S154" i="4"/>
  <c r="P163" i="4"/>
  <c r="Q163" i="4" s="1"/>
  <c r="P168" i="4"/>
  <c r="Q168" i="4" s="1"/>
  <c r="P169" i="4"/>
  <c r="Q169" i="4" s="1"/>
  <c r="S169" i="4"/>
  <c r="P170" i="4"/>
  <c r="Q170" i="4" s="1"/>
  <c r="S170" i="4"/>
  <c r="P171" i="4"/>
  <c r="Q171" i="4" s="1"/>
  <c r="S171" i="4"/>
  <c r="P197" i="4"/>
  <c r="Q197" i="4" s="1"/>
  <c r="S197" i="4"/>
  <c r="P198" i="4"/>
  <c r="Q198" i="4" s="1"/>
  <c r="S198" i="4"/>
  <c r="P199" i="4"/>
  <c r="Q199" i="4" s="1"/>
  <c r="S199" i="4"/>
  <c r="P200" i="4"/>
  <c r="Q200" i="4" s="1"/>
  <c r="S200" i="4"/>
  <c r="P201" i="4"/>
  <c r="Q201" i="4" s="1"/>
  <c r="S201" i="4"/>
  <c r="P202" i="4"/>
  <c r="Q202" i="4" s="1"/>
  <c r="S202" i="4"/>
  <c r="P203" i="4"/>
  <c r="Q203" i="4" s="1"/>
  <c r="S203" i="4"/>
  <c r="P204" i="4"/>
  <c r="Q204" i="4" s="1"/>
  <c r="S204" i="4"/>
  <c r="P205" i="4"/>
  <c r="Q205" i="4" s="1"/>
  <c r="S205" i="4"/>
  <c r="P206" i="4"/>
  <c r="Q206" i="4" s="1"/>
  <c r="S206" i="4"/>
  <c r="P207" i="4"/>
  <c r="Q207" i="4" s="1"/>
  <c r="S207" i="4"/>
  <c r="P208" i="4"/>
  <c r="Q208" i="4" s="1"/>
  <c r="S208" i="4"/>
  <c r="P209" i="4"/>
  <c r="Q209" i="4" s="1"/>
  <c r="S209" i="4"/>
  <c r="P210" i="4"/>
  <c r="Q210" i="4" s="1"/>
  <c r="S210" i="4"/>
  <c r="P211" i="4"/>
  <c r="Q211" i="4" s="1"/>
  <c r="S211" i="4"/>
  <c r="P212" i="4"/>
  <c r="Q212" i="4" s="1"/>
  <c r="S212" i="4"/>
  <c r="P213" i="4"/>
  <c r="Q213" i="4" s="1"/>
  <c r="S213" i="4"/>
  <c r="P214" i="4"/>
  <c r="Q214" i="4" s="1"/>
  <c r="S214" i="4"/>
  <c r="P215" i="4"/>
  <c r="Q215" i="4" s="1"/>
  <c r="S215" i="4"/>
  <c r="P216" i="4"/>
  <c r="Q216" i="4" s="1"/>
  <c r="S216" i="4"/>
  <c r="P217" i="4"/>
  <c r="Q217" i="4" s="1"/>
  <c r="S217" i="4"/>
  <c r="P218" i="4"/>
  <c r="Q218" i="4" s="1"/>
  <c r="S218" i="4"/>
  <c r="P219" i="4"/>
  <c r="Q219" i="4" s="1"/>
  <c r="S219" i="4"/>
  <c r="P220" i="4"/>
  <c r="Q220" i="4" s="1"/>
  <c r="S220" i="4"/>
  <c r="P221" i="4"/>
  <c r="Q221" i="4" s="1"/>
  <c r="S221" i="4"/>
  <c r="P222" i="4"/>
  <c r="Q222" i="4" s="1"/>
  <c r="S222" i="4"/>
  <c r="P223" i="4"/>
  <c r="Q223" i="4" s="1"/>
  <c r="S223" i="4"/>
  <c r="P6" i="4"/>
  <c r="Q6" i="4" s="1"/>
  <c r="S6" i="4"/>
  <c r="P89" i="4"/>
  <c r="Q89" i="4" s="1"/>
  <c r="S89" i="4"/>
  <c r="P91" i="4"/>
  <c r="Q91" i="4" s="1"/>
  <c r="S91" i="4"/>
  <c r="P150" i="4"/>
  <c r="Q150" i="4" s="1"/>
  <c r="S150" i="4"/>
  <c r="P177" i="4"/>
  <c r="Q177" i="4" s="1"/>
  <c r="S177" i="4"/>
  <c r="P180" i="4"/>
  <c r="Q180" i="4" s="1"/>
  <c r="S180" i="4"/>
  <c r="P81" i="4"/>
  <c r="Q81" i="4" s="1"/>
  <c r="S81" i="4"/>
  <c r="P82" i="4"/>
  <c r="Q82" i="4" s="1"/>
  <c r="S82" i="4"/>
  <c r="P83" i="4"/>
  <c r="Q83" i="4" s="1"/>
  <c r="S83" i="4"/>
  <c r="P97" i="4"/>
  <c r="Q97" i="4" s="1"/>
  <c r="S97" i="4"/>
  <c r="P98" i="4"/>
  <c r="Q98" i="4" s="1"/>
  <c r="S98" i="4"/>
  <c r="P99" i="4"/>
  <c r="Q99" i="4" s="1"/>
  <c r="S99" i="4"/>
  <c r="P100" i="4"/>
  <c r="Q100" i="4" s="1"/>
  <c r="S100" i="4"/>
  <c r="P101" i="4"/>
  <c r="Q101" i="4" s="1"/>
  <c r="S101" i="4"/>
  <c r="P102" i="4"/>
  <c r="Q102" i="4" s="1"/>
  <c r="S102" i="4"/>
  <c r="P103" i="4"/>
  <c r="Q103" i="4" s="1"/>
  <c r="S103" i="4"/>
  <c r="P104" i="4"/>
  <c r="Q104" i="4" s="1"/>
  <c r="S104" i="4"/>
  <c r="P105" i="4"/>
  <c r="Q105" i="4" s="1"/>
  <c r="S105" i="4"/>
  <c r="P106" i="4"/>
  <c r="Q106" i="4" s="1"/>
  <c r="S106" i="4"/>
  <c r="P107" i="4"/>
  <c r="Q107" i="4" s="1"/>
  <c r="S107" i="4"/>
  <c r="P108" i="4"/>
  <c r="Q108" i="4" s="1"/>
  <c r="S108" i="4"/>
  <c r="P109" i="4"/>
  <c r="Q109" i="4" s="1"/>
  <c r="S109" i="4"/>
  <c r="P110" i="4"/>
  <c r="Q110" i="4" s="1"/>
  <c r="S110" i="4"/>
  <c r="P111" i="4"/>
  <c r="Q111" i="4" s="1"/>
  <c r="S111" i="4"/>
  <c r="P112" i="4"/>
  <c r="Q112" i="4" s="1"/>
  <c r="S112" i="4"/>
  <c r="P113" i="4"/>
  <c r="Q113" i="4" s="1"/>
  <c r="S113" i="4"/>
  <c r="P114" i="4"/>
  <c r="Q114" i="4" s="1"/>
  <c r="S114" i="4"/>
  <c r="P115" i="4"/>
  <c r="Q115" i="4" s="1"/>
  <c r="S115" i="4"/>
  <c r="P116" i="4"/>
  <c r="Q116" i="4" s="1"/>
  <c r="S116" i="4"/>
  <c r="P117" i="4"/>
  <c r="Q117" i="4" s="1"/>
  <c r="S117" i="4"/>
  <c r="P143" i="4"/>
  <c r="Q143" i="4" s="1"/>
  <c r="S143" i="4"/>
  <c r="P144" i="4"/>
  <c r="Q144" i="4" s="1"/>
  <c r="S144" i="4"/>
  <c r="P155" i="4"/>
  <c r="Q155" i="4" s="1"/>
  <c r="P156" i="4"/>
  <c r="Q156" i="4" s="1"/>
  <c r="S156" i="4"/>
  <c r="P157" i="4"/>
  <c r="Q157" i="4" s="1"/>
  <c r="S157" i="4"/>
  <c r="P158" i="4"/>
  <c r="Q158" i="4" s="1"/>
  <c r="S158" i="4"/>
  <c r="P173" i="4"/>
  <c r="Q173" i="4" s="1"/>
  <c r="S173" i="4"/>
  <c r="P183" i="4"/>
  <c r="Q183" i="4" s="1"/>
  <c r="S183" i="4"/>
  <c r="P184" i="4"/>
  <c r="Q184" i="4" s="1"/>
  <c r="S184" i="4"/>
  <c r="P185" i="4"/>
  <c r="Q185" i="4" s="1"/>
  <c r="S185" i="4"/>
  <c r="P186" i="4"/>
  <c r="Q186" i="4" s="1"/>
  <c r="S186" i="4"/>
  <c r="P187" i="4"/>
  <c r="Q187" i="4" s="1"/>
  <c r="S187" i="4"/>
  <c r="P188" i="4"/>
  <c r="Q188" i="4" s="1"/>
  <c r="S188" i="4"/>
  <c r="P189" i="4"/>
  <c r="Q189" i="4" s="1"/>
  <c r="S189" i="4"/>
  <c r="P190" i="4"/>
  <c r="Q190" i="4" s="1"/>
  <c r="S190" i="4"/>
  <c r="P191" i="4"/>
  <c r="Q191" i="4" s="1"/>
  <c r="S191" i="4"/>
  <c r="P192" i="4"/>
  <c r="Q192" i="4" s="1"/>
  <c r="S192" i="4"/>
  <c r="P193" i="4"/>
  <c r="Q193" i="4" s="1"/>
  <c r="S193" i="4"/>
  <c r="P194" i="4"/>
  <c r="Q194" i="4" s="1"/>
  <c r="S194" i="4"/>
  <c r="P195" i="4"/>
  <c r="Q195" i="4" s="1"/>
  <c r="S195" i="4"/>
  <c r="P196" i="4"/>
  <c r="Q196" i="4" s="1"/>
  <c r="P90" i="4"/>
  <c r="Q90" i="4" s="1"/>
  <c r="S90" i="4"/>
  <c r="P149" i="4"/>
  <c r="Q149" i="4" s="1"/>
  <c r="S149" i="4"/>
  <c r="P152" i="4"/>
  <c r="Q152" i="4" s="1"/>
  <c r="S152" i="4"/>
  <c r="P167" i="4"/>
  <c r="Q167" i="4" s="1"/>
  <c r="S167" i="4"/>
  <c r="P179" i="4"/>
  <c r="Q179" i="4" s="1"/>
  <c r="S179" i="4"/>
  <c r="P2" i="4"/>
  <c r="Q2" i="4" s="1"/>
  <c r="S2" i="4"/>
  <c r="P3" i="4"/>
  <c r="Q3" i="4" s="1"/>
  <c r="P64" i="4"/>
  <c r="Q64" i="4" s="1"/>
  <c r="P65" i="4"/>
  <c r="Q65" i="4" s="1"/>
  <c r="S65" i="4"/>
  <c r="P84" i="4"/>
  <c r="Q84" i="4" s="1"/>
  <c r="P85" i="4"/>
  <c r="Q85" i="4" s="1"/>
  <c r="S85" i="4"/>
  <c r="P86" i="4"/>
  <c r="Q86" i="4" s="1"/>
  <c r="S86" i="4"/>
  <c r="P87" i="4"/>
  <c r="Q87" i="4" s="1"/>
  <c r="S87" i="4"/>
  <c r="P146" i="4"/>
  <c r="Q146" i="4" s="1"/>
  <c r="S146" i="4"/>
  <c r="P160" i="4"/>
  <c r="Q160" i="4" s="1"/>
  <c r="S160" i="4"/>
  <c r="P165" i="4"/>
  <c r="Q165" i="4" s="1"/>
  <c r="S165" i="4"/>
  <c r="P174" i="4"/>
  <c r="Q174" i="4" s="1"/>
  <c r="P175" i="4"/>
  <c r="Q175" i="4" s="1"/>
  <c r="S175" i="4"/>
  <c r="P182" i="4"/>
  <c r="Q182" i="4" s="1"/>
  <c r="S182" i="4"/>
  <c r="AJ7" i="3"/>
  <c r="AJ5" i="3"/>
  <c r="AJ3" i="3"/>
  <c r="AA14" i="3"/>
  <c r="AE14" i="3" s="1"/>
  <c r="AA12" i="3"/>
  <c r="AE12" i="3" s="1"/>
  <c r="AA10" i="3"/>
  <c r="AE10" i="3" s="1"/>
  <c r="AA8" i="3"/>
  <c r="AE8" i="3" s="1"/>
  <c r="AA6" i="3"/>
  <c r="AE6" i="3" s="1"/>
  <c r="AA4" i="3"/>
  <c r="AE4" i="3" s="1"/>
  <c r="AA13" i="3"/>
  <c r="AE13" i="3" s="1"/>
  <c r="AA11" i="3"/>
  <c r="AE11" i="3" s="1"/>
  <c r="AA7" i="3"/>
  <c r="AE7" i="3" s="1"/>
  <c r="AA5" i="3"/>
  <c r="AE5" i="3" s="1"/>
  <c r="AA3" i="3"/>
  <c r="AE3" i="3" s="1"/>
  <c r="AA9" i="3"/>
  <c r="AE9" i="3" s="1"/>
  <c r="AA2" i="3"/>
  <c r="AE2" i="3" s="1"/>
  <c r="AJ12" i="3"/>
  <c r="AJ8" i="3"/>
  <c r="AJ4" i="3"/>
  <c r="AJ13" i="3"/>
  <c r="AJ9" i="3"/>
  <c r="AJ11" i="3"/>
  <c r="AJ14" i="3"/>
  <c r="AJ10" i="3"/>
  <c r="AJ6" i="3"/>
  <c r="AJ2" i="3"/>
  <c r="BM93" i="1"/>
  <c r="BK93" i="1"/>
  <c r="BD93" i="1"/>
  <c r="BE93" i="1" s="1"/>
  <c r="BM92" i="1"/>
  <c r="BK92" i="1"/>
  <c r="BD92" i="1"/>
  <c r="BE92" i="1" s="1"/>
  <c r="BM91" i="1"/>
  <c r="BK91" i="1"/>
  <c r="BD91" i="1"/>
  <c r="BE91" i="1" s="1"/>
  <c r="BM84" i="1"/>
  <c r="BK84" i="1"/>
  <c r="BD84" i="1"/>
  <c r="BE84" i="1" s="1"/>
  <c r="BM192" i="1"/>
  <c r="BK192" i="1"/>
  <c r="BD192" i="1"/>
  <c r="BE192" i="1" s="1"/>
  <c r="BM191" i="1"/>
  <c r="BK191" i="1"/>
  <c r="BD191" i="1"/>
  <c r="BE191" i="1" s="1"/>
  <c r="BM190" i="1"/>
  <c r="BK190" i="1"/>
  <c r="BD190" i="1"/>
  <c r="BE190" i="1" s="1"/>
  <c r="BM127" i="1"/>
  <c r="BK127" i="1"/>
  <c r="BD127" i="1"/>
  <c r="BE127" i="1" s="1"/>
  <c r="BM125" i="1"/>
  <c r="BK125" i="1"/>
  <c r="BD125" i="1"/>
  <c r="BE125" i="1" s="1"/>
  <c r="BM78" i="1"/>
  <c r="BK78" i="1"/>
  <c r="BD78" i="1"/>
  <c r="BE78" i="1" s="1"/>
  <c r="BM77" i="1"/>
  <c r="BK77" i="1"/>
  <c r="BD77" i="1"/>
  <c r="BE77" i="1" s="1"/>
  <c r="BM76" i="1"/>
  <c r="BK76" i="1"/>
  <c r="BD76" i="1"/>
  <c r="BE76" i="1" s="1"/>
  <c r="BM75" i="1"/>
  <c r="BK75" i="1"/>
  <c r="BD75" i="1"/>
  <c r="BE75" i="1" s="1"/>
  <c r="BM74" i="1"/>
  <c r="BK74" i="1"/>
  <c r="BD74" i="1"/>
  <c r="BE74" i="1" s="1"/>
  <c r="BM73" i="1"/>
  <c r="BK73" i="1"/>
  <c r="BD73" i="1"/>
  <c r="BE73" i="1" s="1"/>
  <c r="BM72" i="1"/>
  <c r="BK72" i="1"/>
  <c r="BD72" i="1"/>
  <c r="BE72" i="1" s="1"/>
  <c r="BM71" i="1"/>
  <c r="BK71" i="1"/>
  <c r="BD71" i="1"/>
  <c r="BE71" i="1" s="1"/>
  <c r="BM133" i="1"/>
  <c r="BK133" i="1"/>
  <c r="BD133" i="1"/>
  <c r="BE133" i="1" s="1"/>
  <c r="BM132" i="1"/>
  <c r="BK132" i="1"/>
  <c r="BD132" i="1"/>
  <c r="BE132" i="1" s="1"/>
  <c r="BM131" i="1"/>
  <c r="BK131" i="1"/>
  <c r="BD131" i="1"/>
  <c r="BE131" i="1" s="1"/>
  <c r="BM163" i="1"/>
  <c r="BK163" i="1"/>
  <c r="BD163" i="1"/>
  <c r="BE163" i="1" s="1"/>
  <c r="BM162" i="1"/>
  <c r="BK162" i="1"/>
  <c r="BD162" i="1"/>
  <c r="BE162" i="1" s="1"/>
  <c r="BM161" i="1"/>
  <c r="BK161" i="1"/>
  <c r="BD161" i="1"/>
  <c r="BE161" i="1" s="1"/>
  <c r="BM160" i="1"/>
  <c r="BK160" i="1"/>
  <c r="BD160" i="1"/>
  <c r="BE160" i="1" s="1"/>
  <c r="BM159" i="1"/>
  <c r="BK159" i="1"/>
  <c r="BD159" i="1"/>
  <c r="BE159" i="1" s="1"/>
  <c r="BM153" i="1"/>
  <c r="BK153" i="1"/>
  <c r="BD153" i="1"/>
  <c r="BE153" i="1" s="1"/>
  <c r="BM152" i="1"/>
  <c r="BK152" i="1"/>
  <c r="BD152" i="1"/>
  <c r="BE152" i="1" s="1"/>
  <c r="BM151" i="1"/>
  <c r="BK151" i="1"/>
  <c r="BD151" i="1"/>
  <c r="BE151" i="1" s="1"/>
  <c r="BM150" i="1"/>
  <c r="BK150" i="1"/>
  <c r="BD150" i="1"/>
  <c r="BE150" i="1" s="1"/>
  <c r="BM149" i="1"/>
  <c r="BK149" i="1"/>
  <c r="BD149" i="1"/>
  <c r="BE149" i="1" s="1"/>
  <c r="BM170" i="1"/>
  <c r="BK170" i="1"/>
  <c r="BD170" i="1"/>
  <c r="BE170" i="1" s="1"/>
  <c r="BM169" i="1"/>
  <c r="BK169" i="1"/>
  <c r="BD169" i="1"/>
  <c r="BE169" i="1" s="1"/>
  <c r="BM166" i="1"/>
  <c r="BK166" i="1"/>
  <c r="BD166" i="1"/>
  <c r="BE166" i="1" s="1"/>
  <c r="BM165" i="1"/>
  <c r="BK165" i="1"/>
  <c r="BD165" i="1"/>
  <c r="BE165" i="1" s="1"/>
  <c r="BM164" i="1"/>
  <c r="BK164" i="1"/>
  <c r="BD164" i="1"/>
  <c r="BE164" i="1" s="1"/>
  <c r="BM65" i="1"/>
  <c r="BK65" i="1"/>
  <c r="BD65" i="1"/>
  <c r="BE65" i="1" s="1"/>
  <c r="BM64" i="1"/>
  <c r="BK64" i="1"/>
  <c r="BD64" i="1"/>
  <c r="BE64" i="1" s="1"/>
  <c r="BM63" i="1"/>
  <c r="BK63" i="1"/>
  <c r="BD63" i="1"/>
  <c r="BE63" i="1" s="1"/>
  <c r="BM62" i="1"/>
  <c r="BK62" i="1"/>
  <c r="BD62" i="1"/>
  <c r="BE62" i="1" s="1"/>
  <c r="BM61" i="1"/>
  <c r="BK61" i="1"/>
  <c r="BD61" i="1"/>
  <c r="BE61" i="1" s="1"/>
  <c r="BM60" i="1"/>
  <c r="BK60" i="1"/>
  <c r="BD60" i="1"/>
  <c r="BE60" i="1" s="1"/>
  <c r="BM59" i="1"/>
  <c r="BK59" i="1"/>
  <c r="BD59" i="1"/>
  <c r="BE59" i="1" s="1"/>
  <c r="BM58" i="1"/>
  <c r="BK58" i="1"/>
  <c r="BD58" i="1"/>
  <c r="BE58" i="1" s="1"/>
  <c r="BM57" i="1"/>
  <c r="BK57" i="1"/>
  <c r="BD57" i="1"/>
  <c r="BE57" i="1" s="1"/>
  <c r="BM56" i="1"/>
  <c r="BK56" i="1"/>
  <c r="BD56" i="1"/>
  <c r="BE56" i="1" s="1"/>
  <c r="BM55" i="1"/>
  <c r="BK55" i="1"/>
  <c r="BD55" i="1"/>
  <c r="BE55" i="1" s="1"/>
  <c r="BM54" i="1"/>
  <c r="BK54" i="1"/>
  <c r="BD54" i="1"/>
  <c r="BE54" i="1" s="1"/>
  <c r="BM53" i="1"/>
  <c r="BK53" i="1"/>
  <c r="BD53" i="1"/>
  <c r="BE53" i="1" s="1"/>
  <c r="BM45" i="1"/>
  <c r="BK45" i="1"/>
  <c r="BD45" i="1"/>
  <c r="BE45" i="1" s="1"/>
  <c r="BM44" i="1"/>
  <c r="BK44" i="1"/>
  <c r="BD44" i="1"/>
  <c r="BE44" i="1" s="1"/>
  <c r="BM43" i="1"/>
  <c r="BK43" i="1"/>
  <c r="BD43" i="1"/>
  <c r="BE43" i="1" s="1"/>
  <c r="BM42" i="1"/>
  <c r="BK42" i="1"/>
  <c r="BD42" i="1"/>
  <c r="BE42" i="1" s="1"/>
  <c r="BM41" i="1"/>
  <c r="BK41" i="1"/>
  <c r="BD41" i="1"/>
  <c r="BE41" i="1" s="1"/>
  <c r="BM33" i="1"/>
  <c r="BK33" i="1"/>
  <c r="BD33" i="1"/>
  <c r="BE33" i="1" s="1"/>
  <c r="BM32" i="1"/>
  <c r="BK32" i="1"/>
  <c r="BD32" i="1"/>
  <c r="BE32" i="1" s="1"/>
  <c r="BM31" i="1"/>
  <c r="BK31" i="1"/>
  <c r="BD31" i="1"/>
  <c r="BE31" i="1" s="1"/>
  <c r="BM83" i="1"/>
  <c r="BK83" i="1"/>
  <c r="BD83" i="1"/>
  <c r="BE83" i="1" s="1"/>
  <c r="BM82" i="1"/>
  <c r="BK82" i="1"/>
  <c r="BD82" i="1"/>
  <c r="BE82" i="1" s="1"/>
  <c r="BM183" i="1"/>
  <c r="BK183" i="1"/>
  <c r="BD183" i="1"/>
  <c r="BE183" i="1" s="1"/>
  <c r="BM182" i="1"/>
  <c r="BK182" i="1"/>
  <c r="BD182" i="1"/>
  <c r="BE182" i="1" s="1"/>
  <c r="BM181" i="1"/>
  <c r="BK181" i="1"/>
  <c r="BD181" i="1"/>
  <c r="BE181" i="1" s="1"/>
  <c r="BM180" i="1"/>
  <c r="BK180" i="1"/>
  <c r="BD180" i="1"/>
  <c r="BE180" i="1" s="1"/>
  <c r="BM81" i="1"/>
  <c r="BK81" i="1"/>
  <c r="BD81" i="1"/>
  <c r="BE81" i="1" s="1"/>
  <c r="BM80" i="1"/>
  <c r="BK80" i="1"/>
  <c r="BD80" i="1"/>
  <c r="BE80" i="1" s="1"/>
  <c r="BM79" i="1"/>
  <c r="BK79" i="1"/>
  <c r="BD79" i="1"/>
  <c r="BE79" i="1" s="1"/>
  <c r="BM28" i="1"/>
  <c r="BK28" i="1"/>
  <c r="BD28" i="1"/>
  <c r="BE28" i="1" s="1"/>
  <c r="BM25" i="1"/>
  <c r="BK25" i="1"/>
  <c r="BD25" i="1"/>
  <c r="BE25" i="1" s="1"/>
  <c r="BM22" i="1"/>
  <c r="BK22" i="1"/>
  <c r="BD22" i="1"/>
  <c r="BE22" i="1" s="1"/>
  <c r="BM21" i="1"/>
  <c r="BK21" i="1"/>
  <c r="BD21" i="1"/>
  <c r="BE21" i="1" s="1"/>
  <c r="BM20" i="1"/>
  <c r="BK20" i="1"/>
  <c r="BD20" i="1"/>
  <c r="BE20" i="1" s="1"/>
  <c r="BM19" i="1"/>
  <c r="BK19" i="1"/>
  <c r="BD19" i="1"/>
  <c r="BE19" i="1" s="1"/>
  <c r="BM18" i="1"/>
  <c r="BK18" i="1"/>
  <c r="BD18" i="1"/>
  <c r="BE18" i="1" s="1"/>
  <c r="BM17" i="1"/>
  <c r="BK17" i="1"/>
  <c r="BD17" i="1"/>
  <c r="BE17" i="1" s="1"/>
  <c r="BM16" i="1"/>
  <c r="BK16" i="1"/>
  <c r="BD16" i="1"/>
  <c r="BE16" i="1" s="1"/>
  <c r="BM15" i="1"/>
  <c r="BK15" i="1"/>
  <c r="BD15" i="1"/>
  <c r="BE15" i="1" s="1"/>
  <c r="BM14" i="1"/>
  <c r="BK14" i="1"/>
  <c r="BD14" i="1"/>
  <c r="BE14" i="1" s="1"/>
  <c r="BM13" i="1"/>
  <c r="BK13" i="1"/>
  <c r="BD13" i="1"/>
  <c r="BE13" i="1" s="1"/>
  <c r="BM12" i="1"/>
  <c r="BK12" i="1"/>
  <c r="BD12" i="1"/>
  <c r="BE12" i="1" s="1"/>
  <c r="BM11" i="1"/>
  <c r="BK11" i="1"/>
  <c r="BD11" i="1"/>
  <c r="BE11" i="1" s="1"/>
  <c r="BM10" i="1"/>
  <c r="BK10" i="1"/>
  <c r="BD10" i="1"/>
  <c r="BE10" i="1" s="1"/>
  <c r="BM9" i="1"/>
  <c r="BK9" i="1"/>
  <c r="BD9" i="1"/>
  <c r="BE9" i="1" s="1"/>
  <c r="BM8" i="1"/>
  <c r="BK8" i="1"/>
  <c r="BD8" i="1"/>
  <c r="BE8" i="1" s="1"/>
  <c r="BM7" i="1"/>
  <c r="BK7" i="1"/>
  <c r="BD7" i="1"/>
  <c r="BE7" i="1" s="1"/>
  <c r="BM6" i="1"/>
  <c r="BK6" i="1"/>
  <c r="BD6" i="1"/>
  <c r="BE6" i="1" s="1"/>
  <c r="BM5" i="1"/>
  <c r="BK5" i="1"/>
  <c r="BD5" i="1"/>
  <c r="BE5" i="1" s="1"/>
  <c r="BM4" i="1"/>
  <c r="BK4" i="1"/>
  <c r="BD4" i="1"/>
  <c r="BE4" i="1" s="1"/>
  <c r="BM3" i="1"/>
  <c r="BK3" i="1"/>
  <c r="E2" i="10" s="1"/>
  <c r="D2" i="10" s="1"/>
  <c r="BD3" i="1"/>
  <c r="BE3" i="1" s="1"/>
  <c r="D12" i="10" l="1"/>
  <c r="E12" i="10"/>
  <c r="D16" i="10"/>
  <c r="E16" i="10"/>
  <c r="D32" i="10"/>
  <c r="E32" i="10"/>
  <c r="D36" i="10"/>
  <c r="E36" i="10"/>
  <c r="D40" i="10"/>
  <c r="E40" i="10"/>
  <c r="D44" i="10"/>
  <c r="E44" i="10"/>
  <c r="D48" i="10"/>
  <c r="E48" i="10"/>
  <c r="E52" i="10"/>
  <c r="D52" i="10"/>
  <c r="E68" i="10"/>
  <c r="D68" i="10"/>
  <c r="E72" i="10"/>
  <c r="D72" i="10"/>
  <c r="E76" i="10"/>
  <c r="D76" i="10"/>
  <c r="E80" i="10"/>
  <c r="D80" i="10"/>
  <c r="E84" i="10"/>
  <c r="D84" i="10"/>
  <c r="E100" i="10"/>
  <c r="D100" i="10"/>
  <c r="E104" i="10"/>
  <c r="D104" i="10"/>
  <c r="E116" i="10"/>
  <c r="D116" i="10"/>
  <c r="E120" i="10"/>
  <c r="D120" i="10"/>
  <c r="E124" i="10"/>
  <c r="D124" i="10"/>
  <c r="D3" i="10"/>
  <c r="E3" i="10"/>
  <c r="D7" i="10"/>
  <c r="E7" i="10"/>
  <c r="E11" i="10"/>
  <c r="D11" i="10"/>
  <c r="E15" i="10"/>
  <c r="D15" i="10"/>
  <c r="D19" i="10"/>
  <c r="E19" i="10"/>
  <c r="E23" i="10"/>
  <c r="D23" i="10"/>
  <c r="D27" i="10"/>
  <c r="E27" i="10"/>
  <c r="D31" i="10"/>
  <c r="E31" i="10"/>
  <c r="E35" i="10"/>
  <c r="D35" i="10"/>
  <c r="D39" i="10"/>
  <c r="E39" i="10"/>
  <c r="E43" i="10"/>
  <c r="D43" i="10"/>
  <c r="E47" i="10"/>
  <c r="D47" i="10"/>
  <c r="E51" i="10"/>
  <c r="D51" i="10"/>
  <c r="E55" i="10"/>
  <c r="D55" i="10"/>
  <c r="E59" i="10"/>
  <c r="D59" i="10"/>
  <c r="E63" i="10"/>
  <c r="D63" i="10"/>
  <c r="E75" i="10"/>
  <c r="D75" i="10"/>
  <c r="E83" i="10"/>
  <c r="D83" i="10"/>
  <c r="E91" i="10"/>
  <c r="D91" i="10"/>
  <c r="E99" i="10"/>
  <c r="D99" i="10"/>
  <c r="E107" i="10"/>
  <c r="D107" i="10"/>
  <c r="D6" i="10"/>
  <c r="E6" i="10"/>
  <c r="E10" i="10"/>
  <c r="D10" i="10"/>
  <c r="D14" i="10"/>
  <c r="E14" i="10"/>
  <c r="D18" i="10"/>
  <c r="E18" i="10"/>
  <c r="D22" i="10"/>
  <c r="E22" i="10"/>
  <c r="D26" i="10"/>
  <c r="E26" i="10"/>
  <c r="E30" i="10"/>
  <c r="D30" i="10"/>
  <c r="D34" i="10"/>
  <c r="E34" i="10"/>
  <c r="D38" i="10"/>
  <c r="E38" i="10"/>
  <c r="E42" i="10"/>
  <c r="D42" i="10"/>
  <c r="D46" i="10"/>
  <c r="E46" i="10"/>
  <c r="E50" i="10"/>
  <c r="D50" i="10"/>
  <c r="E54" i="10"/>
  <c r="D54" i="10"/>
  <c r="E58" i="10"/>
  <c r="D58" i="10"/>
  <c r="E62" i="10"/>
  <c r="D62" i="10"/>
  <c r="E66" i="10"/>
  <c r="D66" i="10"/>
  <c r="D70" i="10"/>
  <c r="E70" i="10"/>
  <c r="E74" i="10"/>
  <c r="D74" i="10"/>
  <c r="E78" i="10"/>
  <c r="D78" i="10"/>
  <c r="E82" i="10"/>
  <c r="D82" i="10"/>
  <c r="E86" i="10"/>
  <c r="D86" i="10"/>
  <c r="E90" i="10"/>
  <c r="D90" i="10"/>
  <c r="E94" i="10"/>
  <c r="D94" i="10"/>
  <c r="E98" i="10"/>
  <c r="D98" i="10"/>
  <c r="D102" i="10"/>
  <c r="E102" i="10"/>
  <c r="E106" i="10"/>
  <c r="D106" i="10"/>
  <c r="E110" i="10"/>
  <c r="D110" i="10"/>
  <c r="E114" i="10"/>
  <c r="D114" i="10"/>
  <c r="E118" i="10"/>
  <c r="D118" i="10"/>
  <c r="D122" i="10"/>
  <c r="E122" i="10"/>
  <c r="D4" i="10"/>
  <c r="E4" i="10"/>
  <c r="D8" i="10"/>
  <c r="E8" i="10"/>
  <c r="D20" i="10"/>
  <c r="E20" i="10"/>
  <c r="D24" i="10"/>
  <c r="E24" i="10"/>
  <c r="D28" i="10"/>
  <c r="E28" i="10"/>
  <c r="E56" i="10"/>
  <c r="D56" i="10"/>
  <c r="E60" i="10"/>
  <c r="D60" i="10"/>
  <c r="E64" i="10"/>
  <c r="D64" i="10"/>
  <c r="E88" i="10"/>
  <c r="D88" i="10"/>
  <c r="E92" i="10"/>
  <c r="D92" i="10"/>
  <c r="E96" i="10"/>
  <c r="D96" i="10"/>
  <c r="E108" i="10"/>
  <c r="D108" i="10"/>
  <c r="E112" i="10"/>
  <c r="D112" i="10"/>
  <c r="E67" i="10"/>
  <c r="D67" i="10"/>
  <c r="E71" i="10"/>
  <c r="D71" i="10"/>
  <c r="E79" i="10"/>
  <c r="D79" i="10"/>
  <c r="E87" i="10"/>
  <c r="D87" i="10"/>
  <c r="E95" i="10"/>
  <c r="D95" i="10"/>
  <c r="E103" i="10"/>
  <c r="D103" i="10"/>
  <c r="E111" i="10"/>
  <c r="D111" i="10"/>
  <c r="E115" i="10"/>
  <c r="D115" i="10"/>
  <c r="E119" i="10"/>
  <c r="D119" i="10"/>
  <c r="E123" i="10"/>
  <c r="D123" i="10"/>
  <c r="E5" i="10"/>
  <c r="D5" i="10"/>
  <c r="E9" i="10"/>
  <c r="D9" i="10"/>
  <c r="E13" i="10"/>
  <c r="D13" i="10"/>
  <c r="E17" i="10"/>
  <c r="D17" i="10"/>
  <c r="E21" i="10"/>
  <c r="D21" i="10"/>
  <c r="E25" i="10"/>
  <c r="D25" i="10"/>
  <c r="E29" i="10"/>
  <c r="D29" i="10"/>
  <c r="E33" i="10"/>
  <c r="D33" i="10"/>
  <c r="E37" i="10"/>
  <c r="D37" i="10"/>
  <c r="E41" i="10"/>
  <c r="D41" i="10"/>
  <c r="E45" i="10"/>
  <c r="D45" i="10"/>
  <c r="E49" i="10"/>
  <c r="D49" i="10"/>
  <c r="E53" i="10"/>
  <c r="D53" i="10"/>
  <c r="E57" i="10"/>
  <c r="D57" i="10"/>
  <c r="E61" i="10"/>
  <c r="D61" i="10"/>
  <c r="E65" i="10"/>
  <c r="D65" i="10"/>
  <c r="E69" i="10"/>
  <c r="D69" i="10"/>
  <c r="E73" i="10"/>
  <c r="D73" i="10"/>
  <c r="E77" i="10"/>
  <c r="D77" i="10"/>
  <c r="E81" i="10"/>
  <c r="D81" i="10"/>
  <c r="E85" i="10"/>
  <c r="D85" i="10"/>
  <c r="E89" i="10"/>
  <c r="D89" i="10"/>
  <c r="E93" i="10"/>
  <c r="D93" i="10"/>
  <c r="E97" i="10"/>
  <c r="D97" i="10"/>
  <c r="E101" i="10"/>
  <c r="D101" i="10"/>
  <c r="E105" i="10"/>
  <c r="D105" i="10"/>
  <c r="E109" i="10"/>
  <c r="D109" i="10"/>
  <c r="E113" i="10"/>
  <c r="D113" i="10"/>
  <c r="E117" i="10"/>
  <c r="D117" i="10"/>
  <c r="E121" i="10"/>
  <c r="D121" i="10"/>
  <c r="BL5" i="1"/>
  <c r="F4" i="8" s="1"/>
  <c r="F141" i="8" s="1"/>
  <c r="BL9" i="1"/>
  <c r="I8" i="10" s="1"/>
  <c r="BL13" i="1"/>
  <c r="F12" i="8" s="1"/>
  <c r="BL17" i="1"/>
  <c r="I16" i="10" s="1"/>
  <c r="BL21" i="1"/>
  <c r="I20" i="10" s="1"/>
  <c r="I28" i="10"/>
  <c r="F32" i="8"/>
  <c r="F149" i="8" s="1"/>
  <c r="BL79" i="1"/>
  <c r="F36" i="8" s="1"/>
  <c r="BL181" i="1"/>
  <c r="F40" i="8" s="1"/>
  <c r="F145" i="8" s="1"/>
  <c r="BL83" i="1"/>
  <c r="F44" i="8" s="1"/>
  <c r="F48" i="8"/>
  <c r="F140" i="8" s="1"/>
  <c r="BL43" i="1"/>
  <c r="F52" i="8" s="1"/>
  <c r="BL54" i="1"/>
  <c r="F56" i="8" s="1"/>
  <c r="BL58" i="1"/>
  <c r="F60" i="8" s="1"/>
  <c r="BL62" i="1"/>
  <c r="F64" i="8" s="1"/>
  <c r="F68" i="8"/>
  <c r="BL169" i="1"/>
  <c r="F72" i="8" s="1"/>
  <c r="BL151" i="1"/>
  <c r="F76" i="8" s="1"/>
  <c r="BL160" i="1"/>
  <c r="F80" i="8" s="1"/>
  <c r="BL131" i="1"/>
  <c r="F84" i="8" s="1"/>
  <c r="F88" i="8"/>
  <c r="F92" i="8"/>
  <c r="F96" i="8"/>
  <c r="F100" i="8"/>
  <c r="BL72" i="1"/>
  <c r="F104" i="8" s="1"/>
  <c r="BL76" i="1"/>
  <c r="F108" i="8" s="1"/>
  <c r="BL125" i="1"/>
  <c r="F112" i="8" s="1"/>
  <c r="BL192" i="1"/>
  <c r="F116" i="8" s="1"/>
  <c r="BL92" i="1"/>
  <c r="F120" i="8" s="1"/>
  <c r="F124" i="8"/>
  <c r="BL4" i="1"/>
  <c r="I3" i="10" s="1"/>
  <c r="BL8" i="1"/>
  <c r="F7" i="8" s="1"/>
  <c r="BL12" i="1"/>
  <c r="I11" i="10" s="1"/>
  <c r="BL16" i="1"/>
  <c r="F15" i="8" s="1"/>
  <c r="BL20" i="1"/>
  <c r="I19" i="10" s="1"/>
  <c r="F23" i="8"/>
  <c r="F155" i="8" s="1"/>
  <c r="F31" i="8"/>
  <c r="BL28" i="1"/>
  <c r="I35" i="10" s="1"/>
  <c r="BL180" i="1"/>
  <c r="F39" i="8" s="1"/>
  <c r="BL82" i="1"/>
  <c r="F43" i="8" s="1"/>
  <c r="BL33" i="1"/>
  <c r="F47" i="8" s="1"/>
  <c r="BL42" i="1"/>
  <c r="F51" i="8" s="1"/>
  <c r="BL53" i="1"/>
  <c r="F55" i="8" s="1"/>
  <c r="BL57" i="1"/>
  <c r="F59" i="8" s="1"/>
  <c r="F132" i="8" s="1"/>
  <c r="BL61" i="1"/>
  <c r="F63" i="8" s="1"/>
  <c r="BL65" i="1"/>
  <c r="F67" i="8" s="1"/>
  <c r="BL166" i="1"/>
  <c r="F71" i="8" s="1"/>
  <c r="BL150" i="1"/>
  <c r="F75" i="8" s="1"/>
  <c r="BL159" i="1"/>
  <c r="F79" i="8" s="1"/>
  <c r="BL163" i="1"/>
  <c r="F83" i="8" s="1"/>
  <c r="F87" i="8"/>
  <c r="F91" i="8"/>
  <c r="F139" i="8" s="1"/>
  <c r="F95" i="8"/>
  <c r="F99" i="8"/>
  <c r="BL71" i="1"/>
  <c r="F103" i="8" s="1"/>
  <c r="BL75" i="1"/>
  <c r="F107" i="8" s="1"/>
  <c r="F111" i="8"/>
  <c r="BL191" i="1"/>
  <c r="F115" i="8" s="1"/>
  <c r="F119" i="8"/>
  <c r="F123" i="8"/>
  <c r="BL3" i="1"/>
  <c r="F2" i="8" s="1"/>
  <c r="F153" i="8" s="1"/>
  <c r="BL7" i="1"/>
  <c r="I6" i="10" s="1"/>
  <c r="BL11" i="1"/>
  <c r="F10" i="8" s="1"/>
  <c r="BL15" i="1"/>
  <c r="I14" i="10" s="1"/>
  <c r="BL19" i="1"/>
  <c r="F18" i="8" s="1"/>
  <c r="I22" i="10"/>
  <c r="I30" i="10"/>
  <c r="BL25" i="1"/>
  <c r="F34" i="8" s="1"/>
  <c r="BL81" i="1"/>
  <c r="F38" i="8" s="1"/>
  <c r="BL183" i="1"/>
  <c r="F42" i="8" s="1"/>
  <c r="BL32" i="1"/>
  <c r="F46" i="8" s="1"/>
  <c r="F135" i="8" s="1"/>
  <c r="BL41" i="1"/>
  <c r="F50" i="8" s="1"/>
  <c r="BL45" i="1"/>
  <c r="F54" i="8" s="1"/>
  <c r="BL56" i="1"/>
  <c r="F58" i="8" s="1"/>
  <c r="BL60" i="1"/>
  <c r="F62" i="8" s="1"/>
  <c r="F137" i="8" s="1"/>
  <c r="BL64" i="1"/>
  <c r="F66" i="8" s="1"/>
  <c r="BL165" i="1"/>
  <c r="F70" i="8" s="1"/>
  <c r="BL149" i="1"/>
  <c r="F74" i="8" s="1"/>
  <c r="BL153" i="1"/>
  <c r="F78" i="8" s="1"/>
  <c r="BL162" i="1"/>
  <c r="F82" i="8" s="1"/>
  <c r="BL133" i="1"/>
  <c r="F86" i="8" s="1"/>
  <c r="F90" i="8"/>
  <c r="F127" i="8" s="1"/>
  <c r="F94" i="8"/>
  <c r="F98" i="8"/>
  <c r="F102" i="8"/>
  <c r="BL74" i="1"/>
  <c r="F106" i="8" s="1"/>
  <c r="BL78" i="1"/>
  <c r="F110" i="8" s="1"/>
  <c r="BL190" i="1"/>
  <c r="F114" i="8" s="1"/>
  <c r="BL91" i="1"/>
  <c r="F118" i="8" s="1"/>
  <c r="F144" i="8" s="1"/>
  <c r="F122" i="8"/>
  <c r="BL6" i="1"/>
  <c r="I5" i="10" s="1"/>
  <c r="BL10" i="1"/>
  <c r="I9" i="10" s="1"/>
  <c r="BL14" i="1"/>
  <c r="F13" i="8" s="1"/>
  <c r="BL18" i="1"/>
  <c r="F17" i="8" s="1"/>
  <c r="I21" i="10"/>
  <c r="I25" i="10"/>
  <c r="F29" i="8"/>
  <c r="BL22" i="1"/>
  <c r="BL80" i="1"/>
  <c r="F37" i="8" s="1"/>
  <c r="BL182" i="1"/>
  <c r="F41" i="8" s="1"/>
  <c r="BL31" i="1"/>
  <c r="F45" i="8" s="1"/>
  <c r="F151" i="8" s="1"/>
  <c r="F49" i="8"/>
  <c r="BL44" i="1"/>
  <c r="F53" i="8" s="1"/>
  <c r="BL55" i="1"/>
  <c r="F57" i="8" s="1"/>
  <c r="BL59" i="1"/>
  <c r="F61" i="8" s="1"/>
  <c r="BL63" i="1"/>
  <c r="F65" i="8" s="1"/>
  <c r="BL164" i="1"/>
  <c r="F69" i="8" s="1"/>
  <c r="BL170" i="1"/>
  <c r="F73" i="8" s="1"/>
  <c r="BL152" i="1"/>
  <c r="F77" i="8" s="1"/>
  <c r="BL161" i="1"/>
  <c r="F81" i="8" s="1"/>
  <c r="BL132" i="1"/>
  <c r="F85" i="8" s="1"/>
  <c r="F89" i="8"/>
  <c r="F93" i="8"/>
  <c r="F97" i="8"/>
  <c r="F101" i="8"/>
  <c r="BL73" i="1"/>
  <c r="F105" i="8" s="1"/>
  <c r="BL77" i="1"/>
  <c r="F109" i="8" s="1"/>
  <c r="BL127" i="1"/>
  <c r="F113" i="8" s="1"/>
  <c r="BL84" i="1"/>
  <c r="F117" i="8" s="1"/>
  <c r="BL93" i="1"/>
  <c r="F121" i="8" s="1"/>
  <c r="F33" i="8" l="1"/>
  <c r="I27" i="10"/>
  <c r="F24" i="8"/>
  <c r="F26" i="8"/>
  <c r="I17" i="10"/>
  <c r="I4" i="10"/>
  <c r="I26" i="10"/>
  <c r="I23" i="10"/>
  <c r="I10" i="10"/>
  <c r="I7" i="10"/>
  <c r="I33" i="10"/>
  <c r="I24" i="10"/>
  <c r="I34" i="10"/>
  <c r="I18" i="10"/>
  <c r="I2" i="10"/>
  <c r="I12" i="10"/>
  <c r="I29" i="10"/>
  <c r="I13" i="10"/>
  <c r="F30" i="8"/>
  <c r="F22" i="8"/>
  <c r="F14" i="8"/>
  <c r="F6" i="8"/>
  <c r="F20" i="8"/>
  <c r="F8" i="8"/>
  <c r="F21" i="8"/>
  <c r="F152" i="8" s="1"/>
  <c r="F35" i="8"/>
  <c r="F27" i="8"/>
  <c r="F19" i="8"/>
  <c r="F11" i="8"/>
  <c r="F3" i="8"/>
  <c r="F28" i="8"/>
  <c r="F16" i="8"/>
  <c r="F9" i="8"/>
  <c r="F25" i="8"/>
  <c r="F5" i="8"/>
  <c r="I31" i="10"/>
  <c r="I15" i="10"/>
  <c r="I3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owner</author>
  </authors>
  <commentList>
    <comment ref="H169" authorId="0" shapeId="0" xr:uid="{00000000-0006-0000-0800-000001000000}">
      <text>
        <r>
          <rPr>
            <b/>
            <sz val="9"/>
            <color indexed="81"/>
            <rFont val="Tahoma"/>
            <family val="2"/>
          </rPr>
          <t>owner:</t>
        </r>
        <r>
          <rPr>
            <sz val="9"/>
            <color indexed="81"/>
            <rFont val="Tahoma"/>
            <family val="2"/>
          </rPr>
          <t xml:space="preserve">
Suspance Entry
</t>
        </r>
      </text>
    </comment>
    <comment ref="J274" authorId="0" shapeId="0" xr:uid="{00000000-0006-0000-0800-000002000000}">
      <text>
        <r>
          <rPr>
            <b/>
            <sz val="9"/>
            <color indexed="81"/>
            <rFont val="Tahoma"/>
            <family val="2"/>
          </rPr>
          <t>owner:</t>
        </r>
        <r>
          <rPr>
            <sz val="9"/>
            <color indexed="81"/>
            <rFont val="Tahoma"/>
            <family val="2"/>
          </rPr>
          <t xml:space="preserve">
110935 Suspance entry </t>
        </r>
      </text>
    </comment>
    <comment ref="J287" authorId="0" shapeId="0" xr:uid="{00000000-0006-0000-0800-000003000000}">
      <text>
        <r>
          <rPr>
            <b/>
            <sz val="9"/>
            <color indexed="81"/>
            <rFont val="Tahoma"/>
            <family val="2"/>
          </rPr>
          <t>owner:</t>
        </r>
        <r>
          <rPr>
            <sz val="9"/>
            <color indexed="81"/>
            <rFont val="Tahoma"/>
            <family val="2"/>
          </rPr>
          <t xml:space="preserve">
110795 Suspance Entry</t>
        </r>
      </text>
    </comment>
    <comment ref="J289" authorId="0" shapeId="0" xr:uid="{00000000-0006-0000-0800-000004000000}">
      <text>
        <r>
          <rPr>
            <b/>
            <sz val="9"/>
            <color indexed="81"/>
            <rFont val="Tahoma"/>
            <family val="2"/>
          </rPr>
          <t>owner:</t>
        </r>
        <r>
          <rPr>
            <sz val="9"/>
            <color indexed="81"/>
            <rFont val="Tahoma"/>
            <family val="2"/>
          </rPr>
          <t xml:space="preserve">
109336 Wrong reel no
Suspance Entry</t>
        </r>
      </text>
    </comment>
    <comment ref="J310" authorId="0" shapeId="0" xr:uid="{00000000-0006-0000-0800-000005000000}">
      <text>
        <r>
          <rPr>
            <b/>
            <sz val="9"/>
            <color indexed="81"/>
            <rFont val="Tahoma"/>
            <family val="2"/>
          </rPr>
          <t>owner:</t>
        </r>
        <r>
          <rPr>
            <sz val="9"/>
            <color indexed="81"/>
            <rFont val="Tahoma"/>
            <family val="2"/>
          </rPr>
          <t xml:space="preserve">
105550</t>
        </r>
      </text>
    </comment>
    <comment ref="J311" authorId="0" shapeId="0" xr:uid="{00000000-0006-0000-0800-000006000000}">
      <text>
        <r>
          <rPr>
            <b/>
            <sz val="9"/>
            <color indexed="81"/>
            <rFont val="Tahoma"/>
            <family val="2"/>
          </rPr>
          <t>owner:</t>
        </r>
        <r>
          <rPr>
            <sz val="9"/>
            <color indexed="81"/>
            <rFont val="Tahoma"/>
            <family val="2"/>
          </rPr>
          <t xml:space="preserve">
105572</t>
        </r>
      </text>
    </comment>
    <comment ref="J312" authorId="0" shapeId="0" xr:uid="{00000000-0006-0000-0800-000007000000}">
      <text>
        <r>
          <rPr>
            <b/>
            <sz val="9"/>
            <color indexed="81"/>
            <rFont val="Tahoma"/>
            <family val="2"/>
          </rPr>
          <t>owner:</t>
        </r>
        <r>
          <rPr>
            <sz val="9"/>
            <color indexed="81"/>
            <rFont val="Tahoma"/>
            <family val="2"/>
          </rPr>
          <t xml:space="preserve">
105690</t>
        </r>
      </text>
    </comment>
    <comment ref="J367" authorId="0" shapeId="0" xr:uid="{00000000-0006-0000-0800-000008000000}">
      <text>
        <r>
          <rPr>
            <b/>
            <sz val="9"/>
            <color indexed="81"/>
            <rFont val="Tahoma"/>
            <family val="2"/>
          </rPr>
          <t>owner:</t>
        </r>
        <r>
          <rPr>
            <sz val="9"/>
            <color indexed="81"/>
            <rFont val="Tahoma"/>
            <family val="2"/>
          </rPr>
          <t xml:space="preserve">
Suspance entry 110783
</t>
        </r>
      </text>
    </comment>
    <comment ref="J368" authorId="0" shapeId="0" xr:uid="{00000000-0006-0000-0800-000009000000}">
      <text>
        <r>
          <rPr>
            <b/>
            <sz val="9"/>
            <color indexed="81"/>
            <rFont val="Tahoma"/>
            <family val="2"/>
          </rPr>
          <t>owner:</t>
        </r>
        <r>
          <rPr>
            <sz val="9"/>
            <color indexed="81"/>
            <rFont val="Tahoma"/>
            <family val="2"/>
          </rPr>
          <t xml:space="preserve">
110792 suspance Entry</t>
        </r>
      </text>
    </comment>
    <comment ref="J403" authorId="0" shapeId="0" xr:uid="{00000000-0006-0000-0800-00000A000000}">
      <text>
        <r>
          <rPr>
            <b/>
            <sz val="9"/>
            <color indexed="81"/>
            <rFont val="Tahoma"/>
            <charset val="1"/>
          </rPr>
          <t>owner:</t>
        </r>
        <r>
          <rPr>
            <sz val="9"/>
            <color indexed="81"/>
            <rFont val="Tahoma"/>
            <charset val="1"/>
          </rPr>
          <t xml:space="preserve">
112330</t>
        </r>
      </text>
    </comment>
    <comment ref="J411" authorId="0" shapeId="0" xr:uid="{00000000-0006-0000-0800-00000B000000}">
      <text>
        <r>
          <rPr>
            <b/>
            <sz val="9"/>
            <color indexed="81"/>
            <rFont val="Tahoma"/>
            <family val="2"/>
          </rPr>
          <t>owner:</t>
        </r>
        <r>
          <rPr>
            <sz val="9"/>
            <color indexed="81"/>
            <rFont val="Tahoma"/>
            <family val="2"/>
          </rPr>
          <t xml:space="preserve">
110803 Suspance Entry</t>
        </r>
      </text>
    </comment>
    <comment ref="J412" authorId="0" shapeId="0" xr:uid="{00000000-0006-0000-0800-00000C000000}">
      <text>
        <r>
          <rPr>
            <b/>
            <sz val="9"/>
            <color indexed="81"/>
            <rFont val="Tahoma"/>
            <family val="2"/>
          </rPr>
          <t>owner:</t>
        </r>
        <r>
          <rPr>
            <sz val="9"/>
            <color indexed="81"/>
            <rFont val="Tahoma"/>
            <family val="2"/>
          </rPr>
          <t xml:space="preserve">
110805 Suspance Entry</t>
        </r>
      </text>
    </comment>
    <comment ref="J413" authorId="0" shapeId="0" xr:uid="{00000000-0006-0000-0800-00000D000000}">
      <text>
        <r>
          <rPr>
            <b/>
            <sz val="9"/>
            <color indexed="81"/>
            <rFont val="Tahoma"/>
            <charset val="1"/>
          </rPr>
          <t>owner:</t>
        </r>
        <r>
          <rPr>
            <sz val="9"/>
            <color indexed="81"/>
            <rFont val="Tahoma"/>
            <charset val="1"/>
          </rPr>
          <t xml:space="preserve">
110804</t>
        </r>
      </text>
    </comment>
    <comment ref="J414" authorId="0" shapeId="0" xr:uid="{00000000-0006-0000-0800-00000E000000}">
      <text>
        <r>
          <rPr>
            <b/>
            <sz val="9"/>
            <color indexed="81"/>
            <rFont val="Tahoma"/>
            <family val="2"/>
          </rPr>
          <t>owner:</t>
        </r>
        <r>
          <rPr>
            <sz val="9"/>
            <color indexed="81"/>
            <rFont val="Tahoma"/>
            <family val="2"/>
          </rPr>
          <t xml:space="preserve">
110902 Suspance Entry</t>
        </r>
      </text>
    </comment>
    <comment ref="J433" authorId="0" shapeId="0" xr:uid="{00000000-0006-0000-0800-00000F000000}">
      <text>
        <r>
          <rPr>
            <b/>
            <sz val="9"/>
            <color indexed="81"/>
            <rFont val="Tahoma"/>
            <charset val="1"/>
          </rPr>
          <t>owner:</t>
        </r>
        <r>
          <rPr>
            <sz val="9"/>
            <color indexed="81"/>
            <rFont val="Tahoma"/>
            <charset val="1"/>
          </rPr>
          <t xml:space="preserve">
111432</t>
        </r>
      </text>
    </comment>
    <comment ref="J448" authorId="0" shapeId="0" xr:uid="{00000000-0006-0000-0800-000010000000}">
      <text>
        <r>
          <rPr>
            <b/>
            <sz val="9"/>
            <color indexed="81"/>
            <rFont val="Tahoma"/>
            <charset val="1"/>
          </rPr>
          <t>owner:</t>
        </r>
        <r>
          <rPr>
            <sz val="9"/>
            <color indexed="81"/>
            <rFont val="Tahoma"/>
            <charset val="1"/>
          </rPr>
          <t xml:space="preserve">
111515</t>
        </r>
      </text>
    </comment>
  </commentList>
</comments>
</file>

<file path=xl/sharedStrings.xml><?xml version="1.0" encoding="utf-8"?>
<sst xmlns="http://schemas.openxmlformats.org/spreadsheetml/2006/main" count="8996" uniqueCount="1068">
  <si>
    <t>Code</t>
  </si>
  <si>
    <t>Name</t>
  </si>
  <si>
    <t>PrintName</t>
  </si>
  <si>
    <t>FinishSize</t>
  </si>
  <si>
    <t>BindingType</t>
  </si>
  <si>
    <t>Price</t>
  </si>
  <si>
    <t>Weight</t>
  </si>
  <si>
    <t>BusyCode</t>
  </si>
  <si>
    <t>ISBN</t>
  </si>
  <si>
    <t>Group</t>
  </si>
  <si>
    <t>HSNCode</t>
  </si>
  <si>
    <t>Remarks</t>
  </si>
  <si>
    <t>ItemIntegrationName</t>
  </si>
  <si>
    <t>IntegrationUnit</t>
  </si>
  <si>
    <t>Notes</t>
  </si>
  <si>
    <t>BookPrinter</t>
  </si>
  <si>
    <t>TitlePrinter</t>
  </si>
  <si>
    <t>ComboPrinter</t>
  </si>
  <si>
    <t>Laminator</t>
  </si>
  <si>
    <t>BinderFresh</t>
  </si>
  <si>
    <t>BinderRepair</t>
  </si>
  <si>
    <t>Type</t>
  </si>
  <si>
    <t>CreatedBy</t>
  </si>
  <si>
    <t>CreatedOn</t>
  </si>
  <si>
    <t>ModifiedBy</t>
  </si>
  <si>
    <t>ModifiedOn</t>
  </si>
  <si>
    <t>Recordstatus</t>
  </si>
  <si>
    <t>Printstatus</t>
  </si>
  <si>
    <t>*11048</t>
  </si>
  <si>
    <t>*06004</t>
  </si>
  <si>
    <t>*05005</t>
  </si>
  <si>
    <t>*18001</t>
  </si>
  <si>
    <t>NULL</t>
  </si>
  <si>
    <t>*25019</t>
  </si>
  <si>
    <t>F</t>
  </si>
  <si>
    <t>N</t>
  </si>
  <si>
    <t>*18003</t>
  </si>
  <si>
    <t>*18004</t>
  </si>
  <si>
    <t>*06018</t>
  </si>
  <si>
    <t>*18002</t>
  </si>
  <si>
    <t>*11091</t>
  </si>
  <si>
    <t>*06016</t>
  </si>
  <si>
    <t>Form</t>
  </si>
  <si>
    <t>cmWidth</t>
  </si>
  <si>
    <t>cmLength</t>
  </si>
  <si>
    <t>inWidth</t>
  </si>
  <si>
    <t>inLength</t>
  </si>
  <si>
    <t>UOM</t>
  </si>
  <si>
    <t>GSM</t>
  </si>
  <si>
    <t>Make</t>
  </si>
  <si>
    <t>SubMake</t>
  </si>
  <si>
    <t>Weight/Unit</t>
  </si>
  <si>
    <t>Units/Bundle</t>
  </si>
  <si>
    <t>Rate/Kg</t>
  </si>
  <si>
    <t>Quality</t>
  </si>
  <si>
    <t>Bulk</t>
  </si>
  <si>
    <t>Grade</t>
  </si>
  <si>
    <t>*00001</t>
  </si>
  <si>
    <t>*15002</t>
  </si>
  <si>
    <t>*16002</t>
  </si>
  <si>
    <t>*00002</t>
  </si>
  <si>
    <t>*00003</t>
  </si>
  <si>
    <t>*00004</t>
  </si>
  <si>
    <t>*00005</t>
  </si>
  <si>
    <t>*00006</t>
  </si>
  <si>
    <t>*00007</t>
  </si>
  <si>
    <t>*00008</t>
  </si>
  <si>
    <t>*00009</t>
  </si>
  <si>
    <t>*00010</t>
  </si>
  <si>
    <t>*00050</t>
  </si>
  <si>
    <t>*00052</t>
  </si>
  <si>
    <t>Coated Matt</t>
  </si>
  <si>
    <t>Coated Gloss</t>
  </si>
  <si>
    <t>Uncoated</t>
  </si>
  <si>
    <t>High Bulk</t>
  </si>
  <si>
    <t>*16001</t>
  </si>
  <si>
    <t>*16003</t>
  </si>
  <si>
    <t>*16004</t>
  </si>
  <si>
    <t>*15001</t>
  </si>
  <si>
    <t>Gross</t>
  </si>
  <si>
    <t>Packet(100)</t>
  </si>
  <si>
    <t>*15003</t>
  </si>
  <si>
    <t>Packet(150)</t>
  </si>
  <si>
    <t>*15004</t>
  </si>
  <si>
    <t>Ream</t>
  </si>
  <si>
    <t>*15005</t>
  </si>
  <si>
    <t>Reel</t>
  </si>
  <si>
    <t>*15006</t>
  </si>
  <si>
    <t>Bundle (700)</t>
  </si>
  <si>
    <t>*15007</t>
  </si>
  <si>
    <t>Packet(200)</t>
  </si>
  <si>
    <t>*15008</t>
  </si>
  <si>
    <t>PACKET</t>
  </si>
  <si>
    <t>*15009</t>
  </si>
  <si>
    <t>Sheet</t>
  </si>
  <si>
    <t>*15010</t>
  </si>
  <si>
    <t>Packet (250)</t>
  </si>
  <si>
    <t>Value1</t>
  </si>
  <si>
    <t>*11011</t>
  </si>
  <si>
    <t>04.00X06.87</t>
  </si>
  <si>
    <t>*11012</t>
  </si>
  <si>
    <t>04.25X05.50</t>
  </si>
  <si>
    <t>*11013</t>
  </si>
  <si>
    <t>04.25X07.00</t>
  </si>
  <si>
    <t>*11014</t>
  </si>
  <si>
    <t>04.37X07.00</t>
  </si>
  <si>
    <t>*11015</t>
  </si>
  <si>
    <t>04.72X07.48</t>
  </si>
  <si>
    <t>*11016</t>
  </si>
  <si>
    <t>05.00X07.00</t>
  </si>
  <si>
    <t>*11017</t>
  </si>
  <si>
    <t>05.00X08.00</t>
  </si>
  <si>
    <t>*11018</t>
  </si>
  <si>
    <t>05.06X07.81</t>
  </si>
  <si>
    <t>*11019</t>
  </si>
  <si>
    <t>05.25X08.00</t>
  </si>
  <si>
    <t>*11020</t>
  </si>
  <si>
    <t>05.50X08.50</t>
  </si>
  <si>
    <t>*11021</t>
  </si>
  <si>
    <t>05.83X08.27</t>
  </si>
  <si>
    <t>*11022</t>
  </si>
  <si>
    <t>06.00X08.25</t>
  </si>
  <si>
    <t>*11023</t>
  </si>
  <si>
    <t>06.00X08.50</t>
  </si>
  <si>
    <t>*11024</t>
  </si>
  <si>
    <t>06.00X09.00</t>
  </si>
  <si>
    <t>*11025</t>
  </si>
  <si>
    <t>06.14X09.21</t>
  </si>
  <si>
    <t>*11026</t>
  </si>
  <si>
    <t>06.25X09.50</t>
  </si>
  <si>
    <t>*11027</t>
  </si>
  <si>
    <t>06.63X10.25</t>
  </si>
  <si>
    <t>*11028</t>
  </si>
  <si>
    <t>06.69X09.61</t>
  </si>
  <si>
    <t>*11029</t>
  </si>
  <si>
    <t>06.75X09.50</t>
  </si>
  <si>
    <t>*11030</t>
  </si>
  <si>
    <t>07.00X07.00</t>
  </si>
  <si>
    <t>*11031</t>
  </si>
  <si>
    <t>07.00X09.00</t>
  </si>
  <si>
    <t>*11032</t>
  </si>
  <si>
    <t>07.00X10.00</t>
  </si>
  <si>
    <t>*11033</t>
  </si>
  <si>
    <t>07.25X09.50</t>
  </si>
  <si>
    <t>*11034</t>
  </si>
  <si>
    <t>07.44X09.69</t>
  </si>
  <si>
    <t>*11035</t>
  </si>
  <si>
    <t>07.50X07.50</t>
  </si>
  <si>
    <t>*11036</t>
  </si>
  <si>
    <t>07.50X09.25</t>
  </si>
  <si>
    <t>*11037</t>
  </si>
  <si>
    <t>07.50X09.50</t>
  </si>
  <si>
    <t>*11038</t>
  </si>
  <si>
    <t>07.75X10.50</t>
  </si>
  <si>
    <t>*11039</t>
  </si>
  <si>
    <t>08.00X08.00</t>
  </si>
  <si>
    <t>*11040</t>
  </si>
  <si>
    <t>08.00X10.00</t>
  </si>
  <si>
    <t>*11041</t>
  </si>
  <si>
    <t>08.00X10.88</t>
  </si>
  <si>
    <t>*11042</t>
  </si>
  <si>
    <t>08.00X11.25</t>
  </si>
  <si>
    <t>*11043</t>
  </si>
  <si>
    <t>08.25X08.25</t>
  </si>
  <si>
    <t>*11044</t>
  </si>
  <si>
    <t>08.25X11.00</t>
  </si>
  <si>
    <t>*11045</t>
  </si>
  <si>
    <t>*11046</t>
  </si>
  <si>
    <t>08.50X08.50</t>
  </si>
  <si>
    <t>*11047</t>
  </si>
  <si>
    <t>08.50X09.00</t>
  </si>
  <si>
    <t>08.50X11.00</t>
  </si>
  <si>
    <t>*11049</t>
  </si>
  <si>
    <t>09.00X07.00</t>
  </si>
  <si>
    <t>*11050</t>
  </si>
  <si>
    <t>09.00X12.00</t>
  </si>
  <si>
    <t>*11051</t>
  </si>
  <si>
    <t>10.00X10.00</t>
  </si>
  <si>
    <t>*11052</t>
  </si>
  <si>
    <t>11.00X13.00</t>
  </si>
  <si>
    <t>*11053</t>
  </si>
  <si>
    <t>11.00X17.00</t>
  </si>
  <si>
    <t>*11054</t>
  </si>
  <si>
    <t>11.00X18.00</t>
  </si>
  <si>
    <t>*11055</t>
  </si>
  <si>
    <t>12.00X12.00</t>
  </si>
  <si>
    <t>*11057</t>
  </si>
  <si>
    <t>07.75X11.25</t>
  </si>
  <si>
    <t>*11058</t>
  </si>
  <si>
    <t>08.00X11.00</t>
  </si>
  <si>
    <t>*11059</t>
  </si>
  <si>
    <t>04.50X01.75</t>
  </si>
  <si>
    <t>*11060</t>
  </si>
  <si>
    <t>11.00x15.75</t>
  </si>
  <si>
    <t>*11061</t>
  </si>
  <si>
    <t>11.00X16.00</t>
  </si>
  <si>
    <t>*11062</t>
  </si>
  <si>
    <t>08.25X11.75</t>
  </si>
  <si>
    <t>*11063</t>
  </si>
  <si>
    <t>04.00X06.00</t>
  </si>
  <si>
    <t>*11065</t>
  </si>
  <si>
    <t>17.50X22.50</t>
  </si>
  <si>
    <t>*11066</t>
  </si>
  <si>
    <t>11.50X08.00</t>
  </si>
  <si>
    <t>*11068</t>
  </si>
  <si>
    <t>05.30X08.30</t>
  </si>
  <si>
    <t>*11069</t>
  </si>
  <si>
    <t>11.50X10.75</t>
  </si>
  <si>
    <t>*11070</t>
  </si>
  <si>
    <t>08.50X10.75</t>
  </si>
  <si>
    <t>*11071</t>
  </si>
  <si>
    <t>02.00X03.00</t>
  </si>
  <si>
    <t>*11072</t>
  </si>
  <si>
    <t>11.50X07.00</t>
  </si>
  <si>
    <t>*11073</t>
  </si>
  <si>
    <t>05.50X19.00</t>
  </si>
  <si>
    <t>*11074</t>
  </si>
  <si>
    <t>10.25X07.50</t>
  </si>
  <si>
    <t>*11075</t>
  </si>
  <si>
    <t>07.50X13.75</t>
  </si>
  <si>
    <t>*11076</t>
  </si>
  <si>
    <t>07.00X02.50</t>
  </si>
  <si>
    <t>*11077</t>
  </si>
  <si>
    <t>06.50X09.50</t>
  </si>
  <si>
    <t>*11078</t>
  </si>
  <si>
    <t>04.00x07.50</t>
  </si>
  <si>
    <t>*11080</t>
  </si>
  <si>
    <t>15.00X20.00</t>
  </si>
  <si>
    <t>*11082</t>
  </si>
  <si>
    <t>09.00X14.00</t>
  </si>
  <si>
    <t>*11083</t>
  </si>
  <si>
    <t>05.25X07.00</t>
  </si>
  <si>
    <t>*11084</t>
  </si>
  <si>
    <t>08.00X10.50</t>
  </si>
  <si>
    <t>*11085</t>
  </si>
  <si>
    <t>07.50X08.50</t>
  </si>
  <si>
    <t>*11086</t>
  </si>
  <si>
    <t>03.25X04.75</t>
  </si>
  <si>
    <t>*11087</t>
  </si>
  <si>
    <t>09.75X11.00</t>
  </si>
  <si>
    <t>*11088</t>
  </si>
  <si>
    <t>13.50X18.00</t>
  </si>
  <si>
    <t>*11089</t>
  </si>
  <si>
    <t>07.62X11.00</t>
  </si>
  <si>
    <t>*11090</t>
  </si>
  <si>
    <t>07.36X11.00</t>
  </si>
  <si>
    <t>08.26X11.69</t>
  </si>
  <si>
    <t>*11092</t>
  </si>
  <si>
    <t>09.50X09.50</t>
  </si>
  <si>
    <t>*11093</t>
  </si>
  <si>
    <t>11.69X05.20</t>
  </si>
  <si>
    <t>*11094</t>
  </si>
  <si>
    <t>05.75X08.25</t>
  </si>
  <si>
    <t>*11095</t>
  </si>
  <si>
    <t>21.00X29.70</t>
  </si>
  <si>
    <t>*11096</t>
  </si>
  <si>
    <t>08.50X11.00(Digital)</t>
  </si>
  <si>
    <t>*11097</t>
  </si>
  <si>
    <t>07.25X09.50(Digital)</t>
  </si>
  <si>
    <t>*11098</t>
  </si>
  <si>
    <t>(*None)</t>
  </si>
  <si>
    <t>*None</t>
  </si>
  <si>
    <t>*06001</t>
  </si>
  <si>
    <t>Die_Cutting</t>
  </si>
  <si>
    <t>*06002</t>
  </si>
  <si>
    <t>Die_Perforation</t>
  </si>
  <si>
    <t>*06003</t>
  </si>
  <si>
    <t>Hard Bound</t>
  </si>
  <si>
    <t>Perfect Binding With Sewing</t>
  </si>
  <si>
    <t>*06005</t>
  </si>
  <si>
    <t>Perfect Binding With Sewing(CD-Insert)</t>
  </si>
  <si>
    <t>*06006</t>
  </si>
  <si>
    <t>Spiral Binding</t>
  </si>
  <si>
    <t>*06007</t>
  </si>
  <si>
    <t>Wirro Binding</t>
  </si>
  <si>
    <t>*06008</t>
  </si>
  <si>
    <t>Cutting &amp; Packing</t>
  </si>
  <si>
    <t>*06009</t>
  </si>
  <si>
    <t>Cutting Only</t>
  </si>
  <si>
    <t>*06010</t>
  </si>
  <si>
    <t>Half Die Cut</t>
  </si>
  <si>
    <t>*06011</t>
  </si>
  <si>
    <t>Loose</t>
  </si>
  <si>
    <t>*06012</t>
  </si>
  <si>
    <t>Pad Gumming</t>
  </si>
  <si>
    <t>*06013</t>
  </si>
  <si>
    <t>Pakki Binding</t>
  </si>
  <si>
    <t>*06014</t>
  </si>
  <si>
    <t>Kachchi Binding</t>
  </si>
  <si>
    <t>*06015</t>
  </si>
  <si>
    <t>Center Pinning (BOX)</t>
  </si>
  <si>
    <t>Center Pin Binding</t>
  </si>
  <si>
    <t>*06017</t>
  </si>
  <si>
    <t>None</t>
  </si>
  <si>
    <t>Perfect Binding</t>
  </si>
  <si>
    <t>*05001</t>
  </si>
  <si>
    <t>Activity Book</t>
  </si>
  <si>
    <t>*05002</t>
  </si>
  <si>
    <t>Box</t>
  </si>
  <si>
    <t>*05003</t>
  </si>
  <si>
    <t>CARD</t>
  </si>
  <si>
    <t>*05004</t>
  </si>
  <si>
    <t>CATALOGUE</t>
  </si>
  <si>
    <t>General</t>
  </si>
  <si>
    <t>*05006</t>
  </si>
  <si>
    <t>GRADE 1</t>
  </si>
  <si>
    <t>*05007</t>
  </si>
  <si>
    <t>GRADE 2</t>
  </si>
  <si>
    <t>*05008</t>
  </si>
  <si>
    <t>GRADE 3</t>
  </si>
  <si>
    <t>*05009</t>
  </si>
  <si>
    <t>GRADE 4</t>
  </si>
  <si>
    <t>*05010</t>
  </si>
  <si>
    <t>GRADE 5</t>
  </si>
  <si>
    <t>*05011</t>
  </si>
  <si>
    <t>JUNIOR</t>
  </si>
  <si>
    <t>*05012</t>
  </si>
  <si>
    <t>LEVEL 1</t>
  </si>
  <si>
    <t>*05013</t>
  </si>
  <si>
    <t>LEVEL 2</t>
  </si>
  <si>
    <t>*05014</t>
  </si>
  <si>
    <t>LEVEL 3</t>
  </si>
  <si>
    <t>*05015</t>
  </si>
  <si>
    <t>LEVEL 4</t>
  </si>
  <si>
    <t>*05016</t>
  </si>
  <si>
    <t>LEVEL 5</t>
  </si>
  <si>
    <t>*05017</t>
  </si>
  <si>
    <t>LEVEL A</t>
  </si>
  <si>
    <t>*05018</t>
  </si>
  <si>
    <t>LEVEL B</t>
  </si>
  <si>
    <t>*05019</t>
  </si>
  <si>
    <t>LEVEL C</t>
  </si>
  <si>
    <t>*05020</t>
  </si>
  <si>
    <t>NURSERY</t>
  </si>
  <si>
    <t>*05021</t>
  </si>
  <si>
    <t>SECONDARY STD VI</t>
  </si>
  <si>
    <t>*05022</t>
  </si>
  <si>
    <t>SENIOR</t>
  </si>
  <si>
    <t>*05023</t>
  </si>
  <si>
    <t>SET 1</t>
  </si>
  <si>
    <t>*05024</t>
  </si>
  <si>
    <t>Item Group</t>
  </si>
  <si>
    <t>NoteBook</t>
  </si>
  <si>
    <t>*25001</t>
  </si>
  <si>
    <t>Kilogram</t>
  </si>
  <si>
    <t>kg.</t>
  </si>
  <si>
    <t>*25002</t>
  </si>
  <si>
    <t>Gram</t>
  </si>
  <si>
    <t>gm.</t>
  </si>
  <si>
    <t>*25003</t>
  </si>
  <si>
    <t>Milligram</t>
  </si>
  <si>
    <t>mg.</t>
  </si>
  <si>
    <t>*25004</t>
  </si>
  <si>
    <t>Liter</t>
  </si>
  <si>
    <t>ltr.</t>
  </si>
  <si>
    <t>*25005</t>
  </si>
  <si>
    <t>Milliliter</t>
  </si>
  <si>
    <t>ml.</t>
  </si>
  <si>
    <t>*25006</t>
  </si>
  <si>
    <t>Feet</t>
  </si>
  <si>
    <t>ft.</t>
  </si>
  <si>
    <t>*25007</t>
  </si>
  <si>
    <t>Inch</t>
  </si>
  <si>
    <t>in.</t>
  </si>
  <si>
    <t>*25008</t>
  </si>
  <si>
    <t>Meter</t>
  </si>
  <si>
    <t>mtr.</t>
  </si>
  <si>
    <t>*25009</t>
  </si>
  <si>
    <t>Centimeter</t>
  </si>
  <si>
    <t>cm.</t>
  </si>
  <si>
    <t>*25010</t>
  </si>
  <si>
    <t>Millimeter</t>
  </si>
  <si>
    <t>mm.</t>
  </si>
  <si>
    <t>*25011</t>
  </si>
  <si>
    <t>Piece</t>
  </si>
  <si>
    <t>pec.</t>
  </si>
  <si>
    <t>*25012</t>
  </si>
  <si>
    <t>Bags</t>
  </si>
  <si>
    <t>bags</t>
  </si>
  <si>
    <t>*25013</t>
  </si>
  <si>
    <t>Roll</t>
  </si>
  <si>
    <t>roll</t>
  </si>
  <si>
    <t>*25014</t>
  </si>
  <si>
    <t>Sets</t>
  </si>
  <si>
    <t>sets</t>
  </si>
  <si>
    <t>*25015</t>
  </si>
  <si>
    <t>Packets</t>
  </si>
  <si>
    <t>packets</t>
  </si>
  <si>
    <t>*25017</t>
  </si>
  <si>
    <t>Dozen</t>
  </si>
  <si>
    <t>dozen</t>
  </si>
  <si>
    <t>*25018</t>
  </si>
  <si>
    <t>Tonn</t>
  </si>
  <si>
    <t>tonn</t>
  </si>
  <si>
    <t>Numbers</t>
  </si>
  <si>
    <t>No</t>
  </si>
  <si>
    <t>Finish Size</t>
  </si>
  <si>
    <t>Binding Type</t>
  </si>
  <si>
    <t>HSN</t>
  </si>
  <si>
    <t>UOM(Paper)</t>
  </si>
  <si>
    <t>Typing</t>
  </si>
  <si>
    <t>Selection</t>
  </si>
  <si>
    <t>Writer A4 Premium Mrp 50</t>
  </si>
  <si>
    <t>Writer A4 Premium Mrp 66</t>
  </si>
  <si>
    <t>Writer A4 Premium Mrp 84</t>
  </si>
  <si>
    <t>Writer A4 Premium Mrp 104</t>
  </si>
  <si>
    <t>Writer A4 Premium Mrp 124</t>
  </si>
  <si>
    <t>Writer A4 Premium Mrp 160</t>
  </si>
  <si>
    <t>Writer A4 Premium Mrp 200</t>
  </si>
  <si>
    <t>Writer A4 Classic  Mrp 32</t>
  </si>
  <si>
    <t>Writer A4 Classic  Mrp 50</t>
  </si>
  <si>
    <t>Writer A4 Classic  Mrp 66</t>
  </si>
  <si>
    <t>Writer A4 Classic  Mrp 84</t>
  </si>
  <si>
    <t>Writer A4 Classic  Mrp 104</t>
  </si>
  <si>
    <t>Writer A4 Classic  Mrp 124</t>
  </si>
  <si>
    <t>Writer Long Book Classic  Mrp 32</t>
  </si>
  <si>
    <t>Writer Long Book Premium Mrp 33</t>
  </si>
  <si>
    <t>Writer Long Book Premium  Mrp 50</t>
  </si>
  <si>
    <t>Writer Long Book Premum  Mrp 66</t>
  </si>
  <si>
    <t>Writer Drowing book Small</t>
  </si>
  <si>
    <t>Writer Drowing book A4  Mrp 32,50</t>
  </si>
  <si>
    <t>Writer Geogrphy book   Mrp 32</t>
  </si>
  <si>
    <t>Writer Geogrphy book   Mrp 50</t>
  </si>
  <si>
    <t>Writer Science Notebook  Mrp 32</t>
  </si>
  <si>
    <t>Writer Science Notebook  Mrp 50</t>
  </si>
  <si>
    <t xml:space="preserve">Writer Graph Book  </t>
  </si>
  <si>
    <t>Writer Graph Book</t>
  </si>
  <si>
    <t>Writer Convent Premium  Mrp 32</t>
  </si>
  <si>
    <t>Writer Convent Premium  Mrp 44</t>
  </si>
  <si>
    <t>Writer Convent Premium  Mrp 48</t>
  </si>
  <si>
    <t>Writer Convent Premium  Mrp 65</t>
  </si>
  <si>
    <t>Writer  Convent Classic  Mrp 48/65</t>
  </si>
  <si>
    <t>Writer  Convent Classic  Mrp 16/24/32</t>
  </si>
  <si>
    <t>Writer Convent Small Classic Mrp 10/15/20</t>
  </si>
  <si>
    <t>Writer Convent Big Classic Mrp 12/24/32</t>
  </si>
  <si>
    <t>Writer A4 Classic Spiral  Mrp 84</t>
  </si>
  <si>
    <t>Writer A4 Classic Spiral  Mrp 104</t>
  </si>
  <si>
    <t>Writer A4 Classic Spiral  Mrp 124</t>
  </si>
  <si>
    <t>Writer A4 Premium Spiral  Mrp 104</t>
  </si>
  <si>
    <t>Writer A4 Premium Spiral  Mrp 124</t>
  </si>
  <si>
    <t>Writer A4 Premium Spiral  Mrp 160</t>
  </si>
  <si>
    <t>Writer A4 Premium Spiral  Mrp 200</t>
  </si>
  <si>
    <t>Writer Long Book Classic  Mrp 24, 50</t>
  </si>
  <si>
    <t>Writer Long Book Classic  Mrp 66,84</t>
  </si>
  <si>
    <t>Writer Small Ragister Mrp 12,24,32</t>
  </si>
  <si>
    <t>Writer Lesson Plan</t>
  </si>
  <si>
    <t>Writer Computer  Mrp 50,66,84</t>
  </si>
  <si>
    <t>08.27X11.42(210X290)</t>
  </si>
  <si>
    <t>FG</t>
  </si>
  <si>
    <t>210 x 290</t>
  </si>
  <si>
    <t>210 x 285</t>
  </si>
  <si>
    <t>168 x 265</t>
  </si>
  <si>
    <t>210 x 265</t>
  </si>
  <si>
    <t>235 x 185</t>
  </si>
  <si>
    <t>185 x 235</t>
  </si>
  <si>
    <t>220 x 270</t>
  </si>
  <si>
    <t>180 x 240</t>
  </si>
  <si>
    <t>165 x 210</t>
  </si>
  <si>
    <t>170 x 220</t>
  </si>
  <si>
    <t>155x 245</t>
  </si>
  <si>
    <t>220 x 280</t>
  </si>
  <si>
    <t>265 X 215</t>
  </si>
  <si>
    <t>265 x 215</t>
  </si>
  <si>
    <t>FSIZE</t>
  </si>
  <si>
    <t>TOTAL ORDER QTY.</t>
  </si>
  <si>
    <t>Size in MM</t>
  </si>
  <si>
    <t>pages</t>
  </si>
  <si>
    <t>Index</t>
  </si>
  <si>
    <t>Ruling type</t>
  </si>
  <si>
    <t>Pouch Qty</t>
  </si>
  <si>
    <t>Bindle Qty</t>
  </si>
  <si>
    <t>Printing</t>
  </si>
  <si>
    <t>Lamination</t>
  </si>
  <si>
    <t>Board (O)</t>
  </si>
  <si>
    <t>GSM (O)</t>
  </si>
  <si>
    <t>Board Size (O)</t>
  </si>
  <si>
    <t>Ups (O)</t>
  </si>
  <si>
    <t>Total Sheets (O) Incl. Extra</t>
  </si>
  <si>
    <t>Board Wgt. Incl. Extra (O)</t>
  </si>
  <si>
    <t>Paper</t>
  </si>
  <si>
    <t>Width</t>
  </si>
  <si>
    <t>L (Cut-off)</t>
  </si>
  <si>
    <t>Pg / Frm</t>
  </si>
  <si>
    <t>No. of forms / book</t>
  </si>
  <si>
    <t xml:space="preserve">Reel Wgt. </t>
  </si>
  <si>
    <t>Sheets</t>
  </si>
  <si>
    <t>Single line</t>
  </si>
  <si>
    <t>Pining</t>
  </si>
  <si>
    <t>4+1</t>
  </si>
  <si>
    <t>Full</t>
  </si>
  <si>
    <t>WB</t>
  </si>
  <si>
    <t>880 x 860</t>
  </si>
  <si>
    <t>Trident</t>
  </si>
  <si>
    <t>Unrulled</t>
  </si>
  <si>
    <t>Perfect binding</t>
  </si>
  <si>
    <t>4+2</t>
  </si>
  <si>
    <t>U.V. /Graining</t>
  </si>
  <si>
    <t>600 x 900</t>
  </si>
  <si>
    <t>Pinning</t>
  </si>
  <si>
    <t>4+0</t>
  </si>
  <si>
    <t>Half Lamin</t>
  </si>
  <si>
    <t>GB</t>
  </si>
  <si>
    <t>865 x 850</t>
  </si>
  <si>
    <t>Proprint</t>
  </si>
  <si>
    <t>Single Line</t>
  </si>
  <si>
    <t>805 x 700</t>
  </si>
  <si>
    <t>540 x 870</t>
  </si>
  <si>
    <t>Century NS</t>
  </si>
  <si>
    <t>600 x 860</t>
  </si>
  <si>
    <t>Century S White</t>
  </si>
  <si>
    <t>India + World</t>
  </si>
  <si>
    <t>480 x 775</t>
  </si>
  <si>
    <t>480 x 770</t>
  </si>
  <si>
    <t>Graph</t>
  </si>
  <si>
    <t>Without Lamination</t>
  </si>
  <si>
    <t>585 x 910</t>
  </si>
  <si>
    <t>Imami</t>
  </si>
  <si>
    <t>960 x 735</t>
  </si>
  <si>
    <t>English</t>
  </si>
  <si>
    <t>.5 " Squire</t>
  </si>
  <si>
    <t>English Five line</t>
  </si>
  <si>
    <t>843 x 680</t>
  </si>
  <si>
    <t>900 x 702</t>
  </si>
  <si>
    <t>Spiral 12 MM</t>
  </si>
  <si>
    <t>Spiral 18 MM</t>
  </si>
  <si>
    <t>Spiral 15 MM</t>
  </si>
  <si>
    <t>Spiral 20 MM</t>
  </si>
  <si>
    <t>Spiral 22 MM</t>
  </si>
  <si>
    <t>Spiral 25 MM</t>
  </si>
  <si>
    <t>980 x 661</t>
  </si>
  <si>
    <t>Copy Line</t>
  </si>
  <si>
    <t>Gatta</t>
  </si>
  <si>
    <t>Cromo</t>
  </si>
  <si>
    <t>480 x 630</t>
  </si>
  <si>
    <t>Amlai</t>
  </si>
  <si>
    <t>SBS</t>
  </si>
  <si>
    <r>
      <t xml:space="preserve">Writer Science Manual  Mrp 44,58,76 </t>
    </r>
    <r>
      <rPr>
        <b/>
        <sz val="10"/>
        <rFont val="Arial"/>
        <family val="2"/>
      </rPr>
      <t>P/C/B</t>
    </r>
  </si>
  <si>
    <t xml:space="preserve"> 2 In 1</t>
  </si>
  <si>
    <t>Double Line</t>
  </si>
  <si>
    <t>English /Geometry</t>
  </si>
  <si>
    <t>Hindi /Geometry</t>
  </si>
  <si>
    <t>Rulling</t>
  </si>
  <si>
    <t>.5" Squire</t>
  </si>
  <si>
    <t>Hindi /G</t>
  </si>
  <si>
    <t>Index 3 In 1</t>
  </si>
  <si>
    <t>2 in 1</t>
  </si>
  <si>
    <t>English/G</t>
  </si>
  <si>
    <t>.5"</t>
  </si>
  <si>
    <t>Practical</t>
  </si>
  <si>
    <t>index</t>
  </si>
  <si>
    <t>Grand Total</t>
  </si>
  <si>
    <t>*18005</t>
  </si>
  <si>
    <t>Date</t>
  </si>
  <si>
    <t>Paper Make</t>
  </si>
  <si>
    <t>Reel Size</t>
  </si>
  <si>
    <t>Gsm</t>
  </si>
  <si>
    <t>Reel no</t>
  </si>
  <si>
    <t>Qty</t>
  </si>
  <si>
    <t>Machine</t>
  </si>
  <si>
    <t>Cutof</t>
  </si>
  <si>
    <t>Production</t>
  </si>
  <si>
    <t>Sheet weight</t>
  </si>
  <si>
    <t>Diff</t>
  </si>
  <si>
    <t>Anand Graphika</t>
  </si>
  <si>
    <t>Lino</t>
  </si>
  <si>
    <t xml:space="preserve">Auto </t>
  </si>
  <si>
    <t xml:space="preserve"> </t>
  </si>
  <si>
    <t>Proprint Premium</t>
  </si>
  <si>
    <t>Trident Super Line</t>
  </si>
  <si>
    <t>P</t>
  </si>
  <si>
    <t>R</t>
  </si>
  <si>
    <t>155X245</t>
  </si>
  <si>
    <t>265X215</t>
  </si>
  <si>
    <t>165X210</t>
  </si>
  <si>
    <t>168X265</t>
  </si>
  <si>
    <t>170X220</t>
  </si>
  <si>
    <t>180X240</t>
  </si>
  <si>
    <t>185X235</t>
  </si>
  <si>
    <t>210X265</t>
  </si>
  <si>
    <t>210X285</t>
  </si>
  <si>
    <t>210X290</t>
  </si>
  <si>
    <t>220X270</t>
  </si>
  <si>
    <t>220X280</t>
  </si>
  <si>
    <t>235X185</t>
  </si>
  <si>
    <t>W</t>
  </si>
  <si>
    <t>L</t>
  </si>
  <si>
    <t>*06019</t>
  </si>
  <si>
    <t>*06020</t>
  </si>
  <si>
    <t>*06021</t>
  </si>
  <si>
    <t>*06022</t>
  </si>
  <si>
    <t>*06023</t>
  </si>
  <si>
    <t>*06024</t>
  </si>
  <si>
    <t>*05025</t>
  </si>
  <si>
    <t>(blank)</t>
  </si>
  <si>
    <t>Account</t>
  </si>
  <si>
    <t>Quantity</t>
  </si>
  <si>
    <t>QuantitySheets</t>
  </si>
  <si>
    <t>QuantityKg</t>
  </si>
  <si>
    <t>TotalBundles</t>
  </si>
  <si>
    <t>Narration</t>
  </si>
  <si>
    <t>Ref</t>
  </si>
  <si>
    <t>Super Line</t>
  </si>
  <si>
    <t>Anand</t>
  </si>
  <si>
    <t>Graphika</t>
  </si>
  <si>
    <t>Premium</t>
  </si>
  <si>
    <t>C</t>
  </si>
  <si>
    <t>000001</t>
  </si>
  <si>
    <t>GetDate()</t>
  </si>
  <si>
    <t>*05026</t>
  </si>
  <si>
    <t>*05027</t>
  </si>
  <si>
    <t>*05028</t>
  </si>
  <si>
    <t>*05029</t>
  </si>
  <si>
    <t>*05030</t>
  </si>
  <si>
    <t>*05031</t>
  </si>
  <si>
    <t>*05032</t>
  </si>
  <si>
    <t>*05033</t>
  </si>
  <si>
    <t>*05034</t>
  </si>
  <si>
    <t>*05035</t>
  </si>
  <si>
    <t>*05036</t>
  </si>
  <si>
    <t>*05037</t>
  </si>
  <si>
    <t>*05038</t>
  </si>
  <si>
    <t>*05039</t>
  </si>
  <si>
    <t>*11099</t>
  </si>
  <si>
    <t>15.50X24.50</t>
  </si>
  <si>
    <t>*11100</t>
  </si>
  <si>
    <t>16.50X21.00</t>
  </si>
  <si>
    <t>*11101</t>
  </si>
  <si>
    <t>16.80X26.50</t>
  </si>
  <si>
    <t>*11102</t>
  </si>
  <si>
    <t>17.00X22.00</t>
  </si>
  <si>
    <t>*11103</t>
  </si>
  <si>
    <t>18.00X24.00</t>
  </si>
  <si>
    <t>*11104</t>
  </si>
  <si>
    <t>18.50X23.50</t>
  </si>
  <si>
    <t>*11105</t>
  </si>
  <si>
    <t>21.00X26.50</t>
  </si>
  <si>
    <t>*11106</t>
  </si>
  <si>
    <t>21.00X28.50</t>
  </si>
  <si>
    <t>*11107</t>
  </si>
  <si>
    <t>21.00X29.00</t>
  </si>
  <si>
    <t>*11108</t>
  </si>
  <si>
    <t>22.00X27.00</t>
  </si>
  <si>
    <t>*11109</t>
  </si>
  <si>
    <t>22.00X28.00</t>
  </si>
  <si>
    <t>*11110</t>
  </si>
  <si>
    <t>23.50X18.50</t>
  </si>
  <si>
    <t>*11111</t>
  </si>
  <si>
    <t>26.50X21.50</t>
  </si>
  <si>
    <t>Check</t>
  </si>
  <si>
    <t>*06025</t>
  </si>
  <si>
    <t>000002</t>
  </si>
  <si>
    <t>000003</t>
  </si>
  <si>
    <t>000004</t>
  </si>
  <si>
    <t>000005</t>
  </si>
  <si>
    <t>000006</t>
  </si>
  <si>
    <t>000007</t>
  </si>
  <si>
    <t>000008</t>
  </si>
  <si>
    <t>000009</t>
  </si>
  <si>
    <t>000010</t>
  </si>
  <si>
    <t>000011</t>
  </si>
  <si>
    <t>000012</t>
  </si>
  <si>
    <t>000013</t>
  </si>
  <si>
    <t>000014</t>
  </si>
  <si>
    <t>000015</t>
  </si>
  <si>
    <t>000016</t>
  </si>
  <si>
    <t>000017</t>
  </si>
  <si>
    <t>000018</t>
  </si>
  <si>
    <t>000019</t>
  </si>
  <si>
    <t>000020</t>
  </si>
  <si>
    <t>000021</t>
  </si>
  <si>
    <t>000022</t>
  </si>
  <si>
    <t>000023</t>
  </si>
  <si>
    <t>000024</t>
  </si>
  <si>
    <t>000025</t>
  </si>
  <si>
    <t>000026</t>
  </si>
  <si>
    <t>000027</t>
  </si>
  <si>
    <t>000028</t>
  </si>
  <si>
    <t>000029</t>
  </si>
  <si>
    <t>000030</t>
  </si>
  <si>
    <t>000031</t>
  </si>
  <si>
    <t>000032</t>
  </si>
  <si>
    <t>000033</t>
  </si>
  <si>
    <t>000034</t>
  </si>
  <si>
    <t>000035</t>
  </si>
  <si>
    <t>000036</t>
  </si>
  <si>
    <t>000037</t>
  </si>
  <si>
    <t>000038</t>
  </si>
  <si>
    <t>000039</t>
  </si>
  <si>
    <t>000040</t>
  </si>
  <si>
    <t>000041</t>
  </si>
  <si>
    <t>000042</t>
  </si>
  <si>
    <t>000043</t>
  </si>
  <si>
    <t>000044</t>
  </si>
  <si>
    <t>000045</t>
  </si>
  <si>
    <t>000046</t>
  </si>
  <si>
    <t>000047</t>
  </si>
  <si>
    <t>000048</t>
  </si>
  <si>
    <t>000049</t>
  </si>
  <si>
    <t>000050</t>
  </si>
  <si>
    <t>000051</t>
  </si>
  <si>
    <t>000052</t>
  </si>
  <si>
    <t>000053</t>
  </si>
  <si>
    <t>000054</t>
  </si>
  <si>
    <t>000055</t>
  </si>
  <si>
    <t>000056</t>
  </si>
  <si>
    <t>000057</t>
  </si>
  <si>
    <t>000058</t>
  </si>
  <si>
    <t>000059</t>
  </si>
  <si>
    <t>000060</t>
  </si>
  <si>
    <t>000061</t>
  </si>
  <si>
    <t>000062</t>
  </si>
  <si>
    <t>000063</t>
  </si>
  <si>
    <t>000064</t>
  </si>
  <si>
    <t>000065</t>
  </si>
  <si>
    <t>000066</t>
  </si>
  <si>
    <t>000067</t>
  </si>
  <si>
    <t>000068</t>
  </si>
  <si>
    <t>000069</t>
  </si>
  <si>
    <t>000070</t>
  </si>
  <si>
    <t>000071</t>
  </si>
  <si>
    <t>000072</t>
  </si>
  <si>
    <t>000073</t>
  </si>
  <si>
    <t>000074</t>
  </si>
  <si>
    <t>000075</t>
  </si>
  <si>
    <t>000076</t>
  </si>
  <si>
    <t>000077</t>
  </si>
  <si>
    <t>000078</t>
  </si>
  <si>
    <t>000079</t>
  </si>
  <si>
    <t>000080</t>
  </si>
  <si>
    <t>000081</t>
  </si>
  <si>
    <t>000082</t>
  </si>
  <si>
    <t>000083</t>
  </si>
  <si>
    <t>000084</t>
  </si>
  <si>
    <t>000085</t>
  </si>
  <si>
    <t>000086</t>
  </si>
  <si>
    <t>000087</t>
  </si>
  <si>
    <t>000088</t>
  </si>
  <si>
    <t>000089</t>
  </si>
  <si>
    <t>000090</t>
  </si>
  <si>
    <t>000091</t>
  </si>
  <si>
    <t>000092</t>
  </si>
  <si>
    <t>000093</t>
  </si>
  <si>
    <t>000094</t>
  </si>
  <si>
    <t>000095</t>
  </si>
  <si>
    <t>000096</t>
  </si>
  <si>
    <t>000097</t>
  </si>
  <si>
    <t>000098</t>
  </si>
  <si>
    <t>000099</t>
  </si>
  <si>
    <t>000100</t>
  </si>
  <si>
    <t>000101</t>
  </si>
  <si>
    <t>000102</t>
  </si>
  <si>
    <t>000103</t>
  </si>
  <si>
    <t>000104</t>
  </si>
  <si>
    <t>000105</t>
  </si>
  <si>
    <t>000106</t>
  </si>
  <si>
    <t>000107</t>
  </si>
  <si>
    <t>000108</t>
  </si>
  <si>
    <t>000109</t>
  </si>
  <si>
    <t>000110</t>
  </si>
  <si>
    <t>000111</t>
  </si>
  <si>
    <t>000112</t>
  </si>
  <si>
    <t>000113</t>
  </si>
  <si>
    <t>000114</t>
  </si>
  <si>
    <t>000115</t>
  </si>
  <si>
    <t>000116</t>
  </si>
  <si>
    <t>000117</t>
  </si>
  <si>
    <t>000118</t>
  </si>
  <si>
    <t>000119</t>
  </si>
  <si>
    <t>000120</t>
  </si>
  <si>
    <t>000121</t>
  </si>
  <si>
    <t>000122</t>
  </si>
  <si>
    <t>000123</t>
  </si>
  <si>
    <t>Rulling- 2 In 1-[170 x 220]</t>
  </si>
  <si>
    <t>Rulling- 2 In 1-[180 x 240]</t>
  </si>
  <si>
    <t>Rulling-.5 " Squire-[165 x 210]</t>
  </si>
  <si>
    <t>Rulling-.5 " Squire-[170 x 220]</t>
  </si>
  <si>
    <t>Rulling-.5 " Squire-[180 x 240]</t>
  </si>
  <si>
    <t>Rulling-Double Line-[180 x 240]</t>
  </si>
  <si>
    <t>Rulling-English-[165 x 210]</t>
  </si>
  <si>
    <t>Rulling-English-[170 x 220]</t>
  </si>
  <si>
    <t>Rulling-English-[180 x 240]</t>
  </si>
  <si>
    <t>Rulling-English /Geometry-[180 x 240]</t>
  </si>
  <si>
    <t>Rulling-English Five line-[180 x 240]</t>
  </si>
  <si>
    <t>Rulling-Graph-[220 x 270]</t>
  </si>
  <si>
    <t>Rulling-Hindi /Geometry-[170 x 220]</t>
  </si>
  <si>
    <t>Rulling-Hindi /Geometry-[180 x 240]</t>
  </si>
  <si>
    <t>Rulling-Hindi /Geometry-[210 x 290]</t>
  </si>
  <si>
    <t>Rulling-Hindi /Geometry-[220 x 280]</t>
  </si>
  <si>
    <t>Rulling-Hindi /Geometry-[235 x 185]</t>
  </si>
  <si>
    <t>Rulling-Hindi /Geometry-[265 X 215]</t>
  </si>
  <si>
    <t>Rulling-India + World-[185 x 235]</t>
  </si>
  <si>
    <t>Rulling-India + World-[235 x 185]</t>
  </si>
  <si>
    <t>Rulling-Single line-[155x 245]</t>
  </si>
  <si>
    <t>Rulling-Single line-[165 x 210]</t>
  </si>
  <si>
    <t>Rulling-Single line-[168 x 265]</t>
  </si>
  <si>
    <t>Rulling-Single line-[170 x 220]</t>
  </si>
  <si>
    <t>Rulling-Single line-[180 x 240]</t>
  </si>
  <si>
    <t>Rulling-Single line-[210 x 285]</t>
  </si>
  <si>
    <t>Rulling-Single line-[210 x 290]</t>
  </si>
  <si>
    <t>Rulling-Unrulled-[210 x 265]</t>
  </si>
  <si>
    <t>Rulling-Unrulled-[210 x 285]</t>
  </si>
  <si>
    <t>Rulling-Unrulled-[210 x 290]</t>
  </si>
  <si>
    <t>000124</t>
  </si>
  <si>
    <t>000125</t>
  </si>
  <si>
    <t>000126</t>
  </si>
  <si>
    <t>000127</t>
  </si>
  <si>
    <t>000128</t>
  </si>
  <si>
    <t>000129</t>
  </si>
  <si>
    <t>000130</t>
  </si>
  <si>
    <t>000131</t>
  </si>
  <si>
    <t>000132</t>
  </si>
  <si>
    <t>000133</t>
  </si>
  <si>
    <t>000134</t>
  </si>
  <si>
    <t>000135</t>
  </si>
  <si>
    <t>000136</t>
  </si>
  <si>
    <t>000137</t>
  </si>
  <si>
    <t>000138</t>
  </si>
  <si>
    <t>000139</t>
  </si>
  <si>
    <t>000140</t>
  </si>
  <si>
    <t>000141</t>
  </si>
  <si>
    <t>000142</t>
  </si>
  <si>
    <t>000143</t>
  </si>
  <si>
    <t>000144</t>
  </si>
  <si>
    <t>000145</t>
  </si>
  <si>
    <t>000146</t>
  </si>
  <si>
    <t>000147</t>
  </si>
  <si>
    <t>000148</t>
  </si>
  <si>
    <t>000149</t>
  </si>
  <si>
    <t>000150</t>
  </si>
  <si>
    <t>000151</t>
  </si>
  <si>
    <t>000152</t>
  </si>
  <si>
    <t>000153</t>
  </si>
  <si>
    <t>SubItem</t>
  </si>
  <si>
    <t>Element</t>
  </si>
  <si>
    <t>ElementPrintName</t>
  </si>
  <si>
    <t>Size</t>
  </si>
  <si>
    <t>DuplexPrinting</t>
  </si>
  <si>
    <t>Pages/PrintingForm</t>
  </si>
  <si>
    <t>Pages/Form</t>
  </si>
  <si>
    <t>Color</t>
  </si>
  <si>
    <t>Pages</t>
  </si>
  <si>
    <t>Forms</t>
  </si>
  <si>
    <t>Forms-¼</t>
  </si>
  <si>
    <t>Forms-½</t>
  </si>
  <si>
    <t>Forms-1-F&amp;B</t>
  </si>
  <si>
    <t>Forms-1-W&amp;T</t>
  </si>
  <si>
    <t>PlateType</t>
  </si>
  <si>
    <t>Ups</t>
  </si>
  <si>
    <t>BindingForms</t>
  </si>
  <si>
    <t>Rulling-</t>
  </si>
  <si>
    <t>*00059</t>
  </si>
  <si>
    <t>Rulling-.5 " Squire</t>
  </si>
  <si>
    <t>*00060</t>
  </si>
  <si>
    <t>Rulling- 2 In 1</t>
  </si>
  <si>
    <t>*00061</t>
  </si>
  <si>
    <t>Rulling-Double Line</t>
  </si>
  <si>
    <t>*00062</t>
  </si>
  <si>
    <t>Rulling-English</t>
  </si>
  <si>
    <t>*00063</t>
  </si>
  <si>
    <t>Rulling-English /Geometry</t>
  </si>
  <si>
    <t>*00064</t>
  </si>
  <si>
    <t>Rulling-English Five line</t>
  </si>
  <si>
    <t>*00065</t>
  </si>
  <si>
    <t>Rulling-Graph</t>
  </si>
  <si>
    <t>*00066</t>
  </si>
  <si>
    <t>Rulling-Hindi /Geometry</t>
  </si>
  <si>
    <t>*00067</t>
  </si>
  <si>
    <t>Rulling-India + World</t>
  </si>
  <si>
    <t>*00068</t>
  </si>
  <si>
    <t>Rulling-Single line</t>
  </si>
  <si>
    <t>*00069</t>
  </si>
  <si>
    <t>Rulling-Unrulled</t>
  </si>
  <si>
    <t>*00070</t>
  </si>
  <si>
    <t>Rulling-Index</t>
  </si>
  <si>
    <t>*00071</t>
  </si>
  <si>
    <t>Rulling-Practical</t>
  </si>
  <si>
    <t>*00072</t>
  </si>
  <si>
    <t>Rulling-Index 3 In 1</t>
  </si>
  <si>
    <t>Element Name</t>
  </si>
  <si>
    <t>*01077</t>
  </si>
  <si>
    <t>*01078</t>
  </si>
  <si>
    <t>*01079</t>
  </si>
  <si>
    <t>*01080</t>
  </si>
  <si>
    <t>*01081</t>
  </si>
  <si>
    <t>*01082</t>
  </si>
  <si>
    <t>*01083</t>
  </si>
  <si>
    <t>*01084</t>
  </si>
  <si>
    <t>*01085</t>
  </si>
  <si>
    <t>*01086</t>
  </si>
  <si>
    <t>*01087</t>
  </si>
  <si>
    <t>*01088</t>
  </si>
  <si>
    <t>45.00X55.00</t>
  </si>
  <si>
    <t>48.00X38.50</t>
  </si>
  <si>
    <t>53.50X43.00</t>
  </si>
  <si>
    <t>54.00X44.00</t>
  </si>
  <si>
    <t>59.50X42.00</t>
  </si>
  <si>
    <t>80.00X34.50</t>
  </si>
  <si>
    <t>84.00X33.50</t>
  </si>
  <si>
    <t>86.00X42.00</t>
  </si>
  <si>
    <t>88.00X42.00</t>
  </si>
  <si>
    <t>89.00X34.50</t>
  </si>
  <si>
    <t>96.00X36.50</t>
  </si>
  <si>
    <t>98.00X32.00</t>
  </si>
  <si>
    <t>*23000</t>
  </si>
  <si>
    <t>None Color</t>
  </si>
  <si>
    <t>*23001</t>
  </si>
  <si>
    <t>01-CMYK</t>
  </si>
  <si>
    <t>*23002</t>
  </si>
  <si>
    <t>02-CMYK</t>
  </si>
  <si>
    <t>*23003</t>
  </si>
  <si>
    <t>04-CMYK</t>
  </si>
  <si>
    <t>*23004</t>
  </si>
  <si>
    <t>06-CMYK</t>
  </si>
  <si>
    <t>*23005</t>
  </si>
  <si>
    <t>05-CMYK</t>
  </si>
  <si>
    <t>*23006</t>
  </si>
  <si>
    <t>03-CMYK</t>
  </si>
  <si>
    <t>*23007</t>
  </si>
  <si>
    <t>07-CMYK</t>
  </si>
  <si>
    <t>*23008</t>
  </si>
  <si>
    <t>08-CMYK</t>
  </si>
  <si>
    <t>*23009</t>
  </si>
  <si>
    <t>02-Rulling</t>
  </si>
  <si>
    <t>UFG</t>
  </si>
  <si>
    <t>*00027</t>
  </si>
  <si>
    <t>Title</t>
  </si>
  <si>
    <t>Paper Size</t>
  </si>
  <si>
    <t>*01089</t>
  </si>
  <si>
    <t>*01090</t>
  </si>
  <si>
    <t>*01091</t>
  </si>
  <si>
    <t>*01092</t>
  </si>
  <si>
    <t>*01093</t>
  </si>
  <si>
    <t>*01094</t>
  </si>
  <si>
    <t>*01095</t>
  </si>
  <si>
    <t>*01096</t>
  </si>
  <si>
    <t>*01097</t>
  </si>
  <si>
    <t>*01098</t>
  </si>
  <si>
    <t>*01099</t>
  </si>
  <si>
    <t>*01100</t>
  </si>
  <si>
    <t>*01101</t>
  </si>
  <si>
    <t>*01102</t>
  </si>
  <si>
    <t>BoardSize</t>
  </si>
  <si>
    <t>*24001</t>
  </si>
  <si>
    <t>Deep-etch</t>
  </si>
  <si>
    <t>*24002</t>
  </si>
  <si>
    <t>Wipe-on</t>
  </si>
  <si>
    <t>*24003</t>
  </si>
  <si>
    <t>PS</t>
  </si>
  <si>
    <t>*24004</t>
  </si>
  <si>
    <t>CTP</t>
  </si>
  <si>
    <t>*24005</t>
  </si>
  <si>
    <t>Ruling Disc</t>
  </si>
  <si>
    <t>Imposition</t>
  </si>
  <si>
    <t>FrontPrintingType</t>
  </si>
  <si>
    <t>BackPrintingType</t>
  </si>
  <si>
    <t>PlateTypeBack</t>
  </si>
  <si>
    <t>Col</t>
  </si>
  <si>
    <t>4</t>
  </si>
  <si>
    <t>2</t>
  </si>
  <si>
    <t>0</t>
  </si>
  <si>
    <t>1</t>
  </si>
  <si>
    <t>6</t>
  </si>
  <si>
    <t>5</t>
  </si>
  <si>
    <t>3</t>
  </si>
  <si>
    <t>7</t>
  </si>
  <si>
    <t>8</t>
  </si>
  <si>
    <t>Category</t>
  </si>
  <si>
    <t>Item</t>
  </si>
  <si>
    <t>UFGCODE</t>
  </si>
  <si>
    <t>000154</t>
  </si>
  <si>
    <t>000155</t>
  </si>
  <si>
    <t>000156</t>
  </si>
  <si>
    <t>000157</t>
  </si>
  <si>
    <t>000158</t>
  </si>
  <si>
    <t>SizeCode</t>
  </si>
  <si>
    <t>Index-[80.00X34.50]</t>
  </si>
  <si>
    <t>Index-[86.00X42.00]</t>
  </si>
  <si>
    <t>Index-[88.00X42.00]</t>
  </si>
  <si>
    <t>Index-[96.00X36.50]</t>
  </si>
  <si>
    <t>Index 3 In 1-[96.00X36.50]</t>
  </si>
  <si>
    <t>IndexCode</t>
  </si>
  <si>
    <t>Barcode[FG]</t>
  </si>
  <si>
    <t>Barcode [UFG_Title]</t>
  </si>
  <si>
    <t>Writer Drowing book A4  Mrp 32</t>
  </si>
  <si>
    <t>Writer Drowing book A4  Mrp 50</t>
  </si>
  <si>
    <t>IndexType</t>
  </si>
  <si>
    <t>Classic</t>
  </si>
  <si>
    <t>Barcode</t>
  </si>
  <si>
    <t xml:space="preserve">Writer Sci Manual  Mrp44,58,76 </t>
  </si>
  <si>
    <t>Writer Graph Book  Mrp</t>
  </si>
  <si>
    <t>Writer Computer  Mrp 50</t>
  </si>
  <si>
    <t>Writer Computer  Mrp 66</t>
  </si>
  <si>
    <t>Writer Computer  Mrp 84</t>
  </si>
  <si>
    <t>Writer Physics  Mrp  44</t>
  </si>
  <si>
    <t>Writer Physics  Mrp 58</t>
  </si>
  <si>
    <t xml:space="preserve">Writer Physics  Mrp 76 </t>
  </si>
  <si>
    <t>Writer Chemistry  Mrp  44</t>
  </si>
  <si>
    <t>Writer Chemistry  Mrp 58</t>
  </si>
  <si>
    <t xml:space="preserve">Writer Chemistry  Mrp 76 </t>
  </si>
  <si>
    <t>Writer Biology  Mrp  44</t>
  </si>
  <si>
    <t>Writer Biology  Mrp 58,</t>
  </si>
  <si>
    <t xml:space="preserve">Writer Biology  Mrp  76 </t>
  </si>
  <si>
    <t>Writer Genral  Mrp  44</t>
  </si>
  <si>
    <t>Writer Genral  Mrp 58</t>
  </si>
  <si>
    <t xml:space="preserve">Writer Genral  Mrp  76 </t>
  </si>
  <si>
    <t xml:space="preserve">Practical </t>
  </si>
  <si>
    <t xml:space="preserve">Writer Graph Book  Mrp </t>
  </si>
  <si>
    <t>Writer  Convent Classic  Mrp 65</t>
  </si>
  <si>
    <t>Writer  Convent Classic  Mrp 48</t>
  </si>
  <si>
    <t>10 mm Squire (small)</t>
  </si>
  <si>
    <t>12 mm Squire ( Medium)</t>
  </si>
  <si>
    <t>18 mm Squire (Big)</t>
  </si>
  <si>
    <t>3 In 1</t>
  </si>
  <si>
    <t>Five Line English</t>
  </si>
  <si>
    <t xml:space="preserve"> 3 In 1</t>
  </si>
  <si>
    <t>Writer Long Book Classic  Mrp 24</t>
  </si>
  <si>
    <t>Writer Long Book Classic  Mrp  50</t>
  </si>
  <si>
    <t>Writer Long Book Classic  Mrp 66</t>
  </si>
  <si>
    <t>Writer Long Book Classic  Mrp 84</t>
  </si>
  <si>
    <t>Writer  Convent Classic  Mrp 16</t>
  </si>
  <si>
    <t>Writer  Convent Classic  Mrp 24</t>
  </si>
  <si>
    <t>Writer  Convent Classic  Mrp 32</t>
  </si>
  <si>
    <t>Writer Convent Small Classic Mrp 10</t>
  </si>
  <si>
    <t>Writer Convent Big Classic Mrp 12</t>
  </si>
  <si>
    <t>Writer Convent Big Classic Mrp 24</t>
  </si>
  <si>
    <t>Writer Convent Big Classic Mrp 32</t>
  </si>
  <si>
    <t>Writer Small Ragister Mrp 12</t>
  </si>
  <si>
    <t>Writer Small Ragister Mrp 24</t>
  </si>
  <si>
    <t>Writer Small Ragister Mrp 32</t>
  </si>
  <si>
    <t>Writer Convent Big ClassicMrp12</t>
  </si>
  <si>
    <t>Writer Convent Big ClassicMrp 24</t>
  </si>
  <si>
    <t>Writer Convent Big ClassicMrp 32</t>
  </si>
  <si>
    <t>Writer Lesson Plan Mrp 50</t>
  </si>
  <si>
    <t>Writer Lesson Plan Mrp 66</t>
  </si>
  <si>
    <t>Writer Lesson Plan Mrp 84</t>
  </si>
  <si>
    <t>Writer Long Book Classic  Mrp 16</t>
  </si>
  <si>
    <t>000159</t>
  </si>
  <si>
    <t>000160</t>
  </si>
  <si>
    <t>000161</t>
  </si>
  <si>
    <t>000162</t>
  </si>
  <si>
    <t>000163</t>
  </si>
  <si>
    <t>000164</t>
  </si>
  <si>
    <t>000165</t>
  </si>
  <si>
    <t>000166</t>
  </si>
  <si>
    <t>000167</t>
  </si>
  <si>
    <t>000168</t>
  </si>
  <si>
    <t>000169</t>
  </si>
  <si>
    <t>000170</t>
  </si>
  <si>
    <t>000171</t>
  </si>
  <si>
    <t>000172</t>
  </si>
  <si>
    <t>000173</t>
  </si>
  <si>
    <t>000174</t>
  </si>
  <si>
    <t>000175</t>
  </si>
  <si>
    <t>000176</t>
  </si>
  <si>
    <t>000177</t>
  </si>
  <si>
    <t>000178</t>
  </si>
  <si>
    <t>000179</t>
  </si>
  <si>
    <t>000180</t>
  </si>
  <si>
    <t>000181</t>
  </si>
  <si>
    <t>000182</t>
  </si>
  <si>
    <t>000183</t>
  </si>
  <si>
    <t>000184</t>
  </si>
  <si>
    <t>000185</t>
  </si>
  <si>
    <t>000186</t>
  </si>
  <si>
    <t>000187</t>
  </si>
  <si>
    <t>000188</t>
  </si>
  <si>
    <t>000189</t>
  </si>
  <si>
    <t>000190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</si>
</sst>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000000"/>
    <numFmt numFmtId="165" formatCode="_(* #,##0.00_);_(* \(#,##0.00\);_(* &quot;-&quot;??_);_(@_)"/>
    <numFmt numFmtId="166" formatCode="0.000"/>
    <numFmt numFmtId="167" formatCode="0.0"/>
    <numFmt numFmtId="168" formatCode="_ * #,##0.000_ ;_ * \-#,##0.000_ ;_ * &quot;-&quot;??_ ;_ @_ "/>
  </numFmts>
  <fonts count="17" x14ac:knownFonts="1">
    <font>
      <sz val="11"/>
      <color theme="1"/>
      <name val="Calibri"/>
      <family val="2"/>
      <scheme val="minor"/>
    </font>
    <font>
      <sz val="8"/>
      <name val="Calibri"/>
      <family val="2"/>
      <scheme val="minor"/>
    </font>
    <font>
      <b/>
      <sz val="11"/>
      <color theme="1"/>
      <name val="Calibri"/>
      <family val="2"/>
      <scheme val="minor"/>
    </font>
    <font>
      <sz val="10"/>
      <name val="Arial"/>
      <family val="2"/>
    </font>
    <font>
      <sz val="8"/>
      <name val="Arial"/>
      <family val="2"/>
    </font>
    <font>
      <b/>
      <sz val="10"/>
      <name val="Arial"/>
      <family val="2"/>
    </font>
    <font>
      <b/>
      <sz val="9"/>
      <name val="Arial"/>
      <family val="2"/>
    </font>
    <font>
      <b/>
      <sz val="6"/>
      <name val="Arial"/>
      <family val="2"/>
    </font>
    <font>
      <sz val="9"/>
      <name val="Arial"/>
      <family val="2"/>
    </font>
    <font>
      <sz val="9"/>
      <color theme="1"/>
      <name val="Arial"/>
      <family val="2"/>
    </font>
    <font>
      <sz val="12"/>
      <name val="Arial"/>
      <family val="2"/>
    </font>
    <font>
      <b/>
      <sz val="9"/>
      <color indexed="81"/>
      <name val="Tahoma"/>
      <family val="2"/>
    </font>
    <font>
      <sz val="9"/>
      <color indexed="81"/>
      <name val="Tahoma"/>
      <family val="2"/>
    </font>
    <font>
      <b/>
      <sz val="9"/>
      <color indexed="81"/>
      <name val="Tahoma"/>
      <charset val="1"/>
    </font>
    <font>
      <sz val="9"/>
      <color indexed="81"/>
      <name val="Tahoma"/>
      <charset val="1"/>
    </font>
    <font>
      <sz val="11"/>
      <color theme="1"/>
      <name val="Calibri"/>
      <family val="2"/>
      <scheme val="minor"/>
    </font>
    <font>
      <sz val="11"/>
      <color rgb="FFFF0000"/>
      <name val="Calibri"/>
      <family val="2"/>
      <scheme val="minor"/>
    </font>
  </fonts>
  <fills count="12">
    <fill>
      <patternFill patternType="none"/>
    </fill>
    <fill>
      <patternFill patternType="gray125"/>
    </fill>
    <fill>
      <patternFill patternType="solid">
        <fgColor theme="4"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rgb="FF00B0F0"/>
        <bgColor indexed="64"/>
      </patternFill>
    </fill>
    <fill>
      <patternFill patternType="solid">
        <fgColor theme="8" tint="-0.249977111117893"/>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D1E8FF"/>
        <bgColor indexed="64"/>
      </patternFill>
    </fill>
    <fill>
      <patternFill patternType="solid">
        <fgColor rgb="FFFFF6DD"/>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theme="4" tint="0.39997558519241921"/>
      </bottom>
      <diagonal/>
    </border>
    <border>
      <left style="thin">
        <color indexed="64"/>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top/>
      <bottom style="thin">
        <color indexed="64"/>
      </bottom>
      <diagonal/>
    </border>
  </borders>
  <cellStyleXfs count="3">
    <xf numFmtId="0" fontId="0" fillId="0" borderId="0"/>
    <xf numFmtId="165" fontId="3" fillId="0" borderId="0" applyFont="0" applyFill="0" applyBorder="0" applyAlignment="0" applyProtection="0"/>
    <xf numFmtId="43" fontId="15" fillId="0" borderId="0" applyFont="0" applyFill="0" applyBorder="0" applyAlignment="0" applyProtection="0"/>
  </cellStyleXfs>
  <cellXfs count="112">
    <xf numFmtId="0" fontId="0" fillId="0" borderId="0" xfId="0"/>
    <xf numFmtId="0" fontId="0" fillId="2" borderId="0" xfId="0" applyFill="1"/>
    <xf numFmtId="0" fontId="0" fillId="3" borderId="0" xfId="0" applyFill="1"/>
    <xf numFmtId="0" fontId="0" fillId="3" borderId="1" xfId="0" applyFill="1" applyBorder="1"/>
    <xf numFmtId="0" fontId="0" fillId="3" borderId="2" xfId="0" applyFill="1" applyBorder="1"/>
    <xf numFmtId="0" fontId="0" fillId="0" borderId="1" xfId="0" applyBorder="1"/>
    <xf numFmtId="0" fontId="0" fillId="2" borderId="1" xfId="0" applyFill="1" applyBorder="1"/>
    <xf numFmtId="0" fontId="0" fillId="4" borderId="1" xfId="0" applyFill="1" applyBorder="1"/>
    <xf numFmtId="0" fontId="3" fillId="0" borderId="1" xfId="1" applyNumberFormat="1" applyFont="1" applyFill="1" applyBorder="1" applyAlignment="1">
      <alignment horizontal="center" vertical="center"/>
    </xf>
    <xf numFmtId="0" fontId="8" fillId="0" borderId="1" xfId="1" applyNumberFormat="1" applyFont="1" applyFill="1" applyBorder="1" applyAlignment="1">
      <alignment horizontal="center" vertical="center"/>
    </xf>
    <xf numFmtId="0" fontId="0" fillId="0" borderId="1" xfId="0" applyBorder="1" applyAlignment="1">
      <alignment horizontal="center"/>
    </xf>
    <xf numFmtId="0" fontId="6" fillId="0" borderId="1" xfId="1" applyNumberFormat="1" applyFont="1" applyFill="1" applyBorder="1" applyAlignment="1">
      <alignment horizontal="center" vertical="center"/>
    </xf>
    <xf numFmtId="0" fontId="7" fillId="0" borderId="1" xfId="1" applyNumberFormat="1" applyFont="1" applyFill="1" applyBorder="1" applyAlignment="1">
      <alignment horizontal="center" vertical="center"/>
    </xf>
    <xf numFmtId="0" fontId="4"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166" fontId="4" fillId="0" borderId="1" xfId="1" applyNumberFormat="1" applyFont="1" applyFill="1" applyBorder="1" applyAlignment="1">
      <alignment horizontal="center" vertical="center"/>
    </xf>
    <xf numFmtId="0" fontId="10" fillId="0" borderId="1" xfId="1" applyNumberFormat="1" applyFont="1" applyFill="1" applyBorder="1" applyAlignment="1">
      <alignment horizontal="center" vertical="center"/>
    </xf>
    <xf numFmtId="0" fontId="0" fillId="0" borderId="0" xfId="0" applyAlignment="1">
      <alignment horizontal="left"/>
    </xf>
    <xf numFmtId="0" fontId="0" fillId="0" borderId="1" xfId="0" applyBorder="1" applyAlignment="1">
      <alignment horizontal="left"/>
    </xf>
    <xf numFmtId="0" fontId="2" fillId="0" borderId="1" xfId="0" applyFont="1" applyBorder="1" applyAlignment="1">
      <alignment horizontal="center"/>
    </xf>
    <xf numFmtId="0" fontId="0" fillId="6" borderId="1" xfId="0" applyFill="1" applyBorder="1" applyAlignment="1">
      <alignment horizontal="center"/>
    </xf>
    <xf numFmtId="0" fontId="0" fillId="0" borderId="4" xfId="0" applyBorder="1"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pivotButton="1"/>
    <xf numFmtId="0" fontId="0" fillId="0" borderId="2" xfId="0" applyBorder="1"/>
    <xf numFmtId="0" fontId="6" fillId="0" borderId="14" xfId="1" applyNumberFormat="1" applyFont="1" applyFill="1" applyBorder="1" applyAlignment="1">
      <alignment horizontal="center" vertical="center"/>
    </xf>
    <xf numFmtId="0" fontId="0" fillId="0" borderId="14" xfId="0" applyBorder="1" applyAlignment="1">
      <alignment horizontal="left"/>
    </xf>
    <xf numFmtId="0" fontId="0" fillId="5" borderId="0" xfId="0" applyFill="1"/>
    <xf numFmtId="16" fontId="0" fillId="0" borderId="1" xfId="0" applyNumberFormat="1" applyBorder="1" applyAlignment="1">
      <alignment horizontal="center"/>
    </xf>
    <xf numFmtId="2" fontId="0" fillId="0" borderId="1" xfId="0" applyNumberFormat="1" applyBorder="1" applyAlignment="1">
      <alignment horizontal="center"/>
    </xf>
    <xf numFmtId="0" fontId="0" fillId="0" borderId="15" xfId="0" applyBorder="1" applyAlignment="1">
      <alignment horizontal="center"/>
    </xf>
    <xf numFmtId="16" fontId="0" fillId="6" borderId="1" xfId="0" applyNumberFormat="1" applyFill="1" applyBorder="1" applyAlignment="1">
      <alignment horizontal="center"/>
    </xf>
    <xf numFmtId="2" fontId="0" fillId="6" borderId="1" xfId="0" applyNumberFormat="1" applyFill="1" applyBorder="1" applyAlignment="1">
      <alignment horizontal="center"/>
    </xf>
    <xf numFmtId="16" fontId="0" fillId="0" borderId="2" xfId="0" applyNumberFormat="1" applyBorder="1" applyAlignment="1">
      <alignment horizontal="center"/>
    </xf>
    <xf numFmtId="16" fontId="0" fillId="0" borderId="4" xfId="0" applyNumberFormat="1" applyBorder="1" applyAlignment="1">
      <alignment horizontal="center"/>
    </xf>
    <xf numFmtId="2" fontId="0" fillId="0" borderId="4" xfId="0" applyNumberFormat="1" applyBorder="1" applyAlignment="1">
      <alignment horizontal="center"/>
    </xf>
    <xf numFmtId="167" fontId="0" fillId="0" borderId="1" xfId="0" applyNumberFormat="1" applyBorder="1" applyAlignment="1">
      <alignment horizontal="center"/>
    </xf>
    <xf numFmtId="2" fontId="0" fillId="0" borderId="15" xfId="0" applyNumberFormat="1" applyBorder="1" applyAlignment="1">
      <alignment horizontal="center"/>
    </xf>
    <xf numFmtId="167" fontId="0" fillId="6" borderId="1" xfId="0" applyNumberFormat="1" applyFill="1" applyBorder="1" applyAlignment="1">
      <alignment horizontal="center"/>
    </xf>
    <xf numFmtId="2" fontId="0" fillId="0" borderId="14" xfId="0" applyNumberFormat="1" applyBorder="1" applyAlignment="1">
      <alignment horizontal="center"/>
    </xf>
    <xf numFmtId="2" fontId="0" fillId="6" borderId="14" xfId="0" applyNumberFormat="1" applyFill="1" applyBorder="1" applyAlignment="1">
      <alignment horizontal="center"/>
    </xf>
    <xf numFmtId="0" fontId="2" fillId="0" borderId="16" xfId="0" applyFont="1" applyBorder="1"/>
    <xf numFmtId="0" fontId="2" fillId="0" borderId="0" xfId="0" applyFont="1"/>
    <xf numFmtId="43" fontId="0" fillId="4" borderId="1" xfId="2" applyFont="1" applyFill="1" applyBorder="1"/>
    <xf numFmtId="43" fontId="0" fillId="0" borderId="0" xfId="2" applyFont="1"/>
    <xf numFmtId="168" fontId="0" fillId="0" borderId="2" xfId="2" applyNumberFormat="1" applyFont="1" applyBorder="1" applyAlignment="1">
      <alignment horizontal="left"/>
    </xf>
    <xf numFmtId="0" fontId="0" fillId="0" borderId="2" xfId="0" applyBorder="1" applyAlignment="1">
      <alignment horizontal="center"/>
    </xf>
    <xf numFmtId="168" fontId="0" fillId="0" borderId="2" xfId="2" applyNumberFormat="1" applyFont="1" applyBorder="1" applyAlignment="1">
      <alignment horizontal="center"/>
    </xf>
    <xf numFmtId="0" fontId="0" fillId="0" borderId="0" xfId="0" applyAlignment="1">
      <alignment horizontal="center"/>
    </xf>
    <xf numFmtId="168" fontId="0" fillId="5" borderId="2" xfId="2" applyNumberFormat="1" applyFont="1" applyFill="1" applyBorder="1" applyAlignment="1">
      <alignment horizontal="left"/>
    </xf>
    <xf numFmtId="0" fontId="0" fillId="7" borderId="2" xfId="0" applyFill="1" applyBorder="1"/>
    <xf numFmtId="0" fontId="2" fillId="0" borderId="3" xfId="0" applyFont="1" applyBorder="1" applyAlignment="1">
      <alignment horizontal="center"/>
    </xf>
    <xf numFmtId="43" fontId="0" fillId="0" borderId="0" xfId="2" pivotButton="1" applyFont="1"/>
    <xf numFmtId="0" fontId="16" fillId="8" borderId="0" xfId="0" applyFont="1" applyFill="1"/>
    <xf numFmtId="0" fontId="0" fillId="8" borderId="0" xfId="0" applyFill="1"/>
    <xf numFmtId="49" fontId="0" fillId="8" borderId="0" xfId="0" applyNumberFormat="1" applyFill="1"/>
    <xf numFmtId="47" fontId="0" fillId="8" borderId="0" xfId="0" applyNumberFormat="1" applyFill="1"/>
    <xf numFmtId="0" fontId="0" fillId="7" borderId="2" xfId="0" applyFill="1" applyBorder="1" applyAlignment="1">
      <alignment horizontal="center"/>
    </xf>
    <xf numFmtId="0" fontId="0" fillId="9" borderId="2" xfId="0" applyFill="1" applyBorder="1" applyAlignment="1">
      <alignment horizontal="left"/>
    </xf>
    <xf numFmtId="43" fontId="0" fillId="9" borderId="2" xfId="2" applyFont="1" applyFill="1" applyBorder="1" applyAlignment="1">
      <alignment horizontal="center"/>
    </xf>
    <xf numFmtId="168" fontId="0" fillId="9" borderId="2" xfId="2" applyNumberFormat="1" applyFont="1" applyFill="1" applyBorder="1" applyAlignment="1">
      <alignment horizontal="left"/>
    </xf>
    <xf numFmtId="49" fontId="0" fillId="10" borderId="0" xfId="0" applyNumberFormat="1" applyFill="1"/>
    <xf numFmtId="0" fontId="0" fillId="0" borderId="3" xfId="0" applyBorder="1" applyAlignment="1">
      <alignment horizontal="left"/>
    </xf>
    <xf numFmtId="0" fontId="6" fillId="0" borderId="17" xfId="1" applyNumberFormat="1" applyFont="1" applyFill="1" applyBorder="1" applyAlignment="1">
      <alignment horizontal="center" vertical="center"/>
    </xf>
    <xf numFmtId="49" fontId="0" fillId="11" borderId="0" xfId="0" applyNumberFormat="1" applyFill="1"/>
    <xf numFmtId="43" fontId="0" fillId="5" borderId="0" xfId="2" applyFont="1" applyFill="1"/>
    <xf numFmtId="0" fontId="0" fillId="7" borderId="0" xfId="0" applyFill="1"/>
    <xf numFmtId="49" fontId="2" fillId="10" borderId="0" xfId="0" applyNumberFormat="1" applyFont="1" applyFill="1"/>
    <xf numFmtId="0" fontId="0" fillId="5" borderId="1" xfId="0" applyFill="1" applyBorder="1"/>
    <xf numFmtId="49" fontId="0" fillId="10" borderId="1" xfId="0" applyNumberFormat="1" applyFill="1" applyBorder="1"/>
    <xf numFmtId="49" fontId="0" fillId="0" borderId="0" xfId="0" applyNumberFormat="1"/>
    <xf numFmtId="2" fontId="0" fillId="0" borderId="0" xfId="0" applyNumberFormat="1"/>
    <xf numFmtId="166" fontId="6" fillId="0" borderId="1" xfId="1" applyNumberFormat="1" applyFont="1" applyFill="1" applyBorder="1" applyAlignment="1">
      <alignment horizontal="center" vertical="center"/>
    </xf>
    <xf numFmtId="166" fontId="0" fillId="0" borderId="0" xfId="0" applyNumberFormat="1"/>
    <xf numFmtId="43" fontId="2" fillId="0" borderId="1" xfId="2" applyFont="1" applyBorder="1" applyAlignment="1">
      <alignment horizontal="center"/>
    </xf>
    <xf numFmtId="43" fontId="0" fillId="0" borderId="1" xfId="2" applyFont="1" applyBorder="1" applyAlignment="1">
      <alignment horizontal="center"/>
    </xf>
    <xf numFmtId="2" fontId="0" fillId="0" borderId="1" xfId="0" applyNumberFormat="1" applyBorder="1"/>
    <xf numFmtId="43" fontId="0" fillId="0" borderId="1" xfId="0" applyNumberFormat="1" applyBorder="1"/>
    <xf numFmtId="2" fontId="0" fillId="2" borderId="1" xfId="0" applyNumberFormat="1" applyFill="1" applyBorder="1"/>
    <xf numFmtId="0" fontId="0" fillId="2" borderId="3" xfId="0" applyFill="1"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1" fontId="0" fillId="0" borderId="1" xfId="0" applyNumberFormat="1" applyBorder="1" applyAlignment="1">
      <alignment horizontal="center" vertical="center"/>
    </xf>
    <xf numFmtId="0" fontId="3" fillId="0" borderId="1" xfId="0" applyFont="1" applyBorder="1" applyAlignment="1">
      <alignment horizontal="center" vertical="center"/>
    </xf>
    <xf numFmtId="166" fontId="9"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164" fontId="0" fillId="0" borderId="0" xfId="0" applyNumberFormat="1"/>
    <xf numFmtId="0" fontId="0" fillId="0" borderId="0" xfId="2" applyNumberFormat="1" applyFont="1" applyFill="1"/>
    <xf numFmtId="0" fontId="6" fillId="0" borderId="1" xfId="0" applyFont="1" applyBorder="1" applyAlignment="1">
      <alignment horizontal="center" vertical="center"/>
    </xf>
    <xf numFmtId="168" fontId="0" fillId="0" borderId="0" xfId="2" applyNumberFormat="1" applyFont="1" applyFill="1"/>
    <xf numFmtId="47" fontId="0" fillId="0" borderId="0" xfId="0" applyNumberFormat="1"/>
    <xf numFmtId="49" fontId="0" fillId="0" borderId="1" xfId="0" applyNumberFormat="1" applyBorder="1"/>
    <xf numFmtId="168" fontId="0" fillId="0" borderId="1" xfId="2" applyNumberFormat="1" applyFont="1" applyFill="1" applyBorder="1"/>
    <xf numFmtId="0" fontId="5" fillId="0" borderId="1" xfId="1" applyNumberFormat="1" applyFont="1" applyFill="1" applyBorder="1" applyAlignment="1">
      <alignment horizontal="center" vertical="center"/>
    </xf>
    <xf numFmtId="164" fontId="0" fillId="0" borderId="1" xfId="0" applyNumberFormat="1" applyBorder="1"/>
    <xf numFmtId="0" fontId="0" fillId="0" borderId="26" xfId="0" applyBorder="1"/>
    <xf numFmtId="0" fontId="0" fillId="0" borderId="1" xfId="2" applyNumberFormat="1" applyFont="1" applyFill="1" applyBorder="1"/>
    <xf numFmtId="47" fontId="0" fillId="0" borderId="1" xfId="0" applyNumberFormat="1" applyBorder="1"/>
  </cellXfs>
  <cellStyles count="3">
    <cellStyle name="Comma" xfId="2" builtinId="3"/>
    <cellStyle name="Comma 2 2" xfId="1" xr:uid="{00000000-0005-0000-0000-000001000000}"/>
    <cellStyle name="Normal" xfId="0" builtinId="0"/>
  </cellStyles>
  <dxfs count="78">
    <dxf>
      <fill>
        <patternFill patternType="solid">
          <bgColor rgb="FFFFFF00"/>
        </patternFill>
      </fill>
    </dxf>
    <dxf>
      <fill>
        <patternFill patternType="solid">
          <bgColor rgb="FFFFFF00"/>
        </patternFill>
      </fill>
    </dxf>
    <dxf>
      <fill>
        <patternFill patternType="solid">
          <bgColor rgb="FFFFFF00"/>
        </patternFill>
      </fill>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
      <fill>
        <gradientFill degree="135">
          <stop position="0">
            <color theme="0"/>
          </stop>
          <stop position="1">
            <color theme="4" tint="0.59999389629810485"/>
          </stop>
        </gradientFill>
      </fill>
    </dxf>
    <dxf>
      <font>
        <strike/>
        <color rgb="FFFF0000"/>
      </font>
    </dxf>
    <dxf>
      <font>
        <strike/>
        <color rgb="FFFF0000"/>
      </font>
    </dxf>
    <dxf>
      <font>
        <strike/>
        <color rgb="FFFF0000"/>
      </font>
    </dxf>
    <dxf>
      <font>
        <strike/>
        <color rgb="FFFF0000"/>
      </font>
    </dxf>
    <dxf>
      <font>
        <strike/>
        <color rgb="FFFF0000"/>
      </font>
    </dxf>
    <dxf>
      <font>
        <strike/>
        <color rgb="FFFF0000"/>
      </font>
    </dxf>
    <dxf>
      <font>
        <strike/>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083.64118564815" createdVersion="4" refreshedVersion="4" minRefreshableVersion="3" recordCount="450" xr:uid="{00000000-000A-0000-FFFF-FFFF00000000}">
  <cacheSource type="worksheet">
    <worksheetSource ref="AS1:AS451" sheet="DefaltMaster"/>
  </cacheSource>
  <cacheFields count="1">
    <cacheField name="Rulling" numFmtId="0">
      <sharedItems containsBlank="1" count="13">
        <s v="Single line"/>
        <m/>
        <s v="English"/>
        <s v=".5&quot; Squire"/>
        <s v="Index"/>
        <s v="Hindi /G"/>
        <s v="Index 3 In 1"/>
        <s v="2 in 1"/>
        <s v="English/G"/>
        <s v=".5&quot;"/>
        <s v="Double Line"/>
        <s v="Unrulled"/>
        <s v="Practical"/>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84.590318055554" createdVersion="8" refreshedVersion="8" minRefreshableVersion="3" recordCount="450" xr:uid="{00000000-000A-0000-FFFF-FFFF01000000}">
  <cacheSource type="worksheet">
    <worksheetSource ref="A1:S451" sheet="Sheet1"/>
  </cacheSource>
  <cacheFields count="19">
    <cacheField name="Date" numFmtId="16">
      <sharedItems containsNonDate="0" containsDate="1" containsString="0" containsBlank="1" minDate="2023-05-12T00:00:00" maxDate="2023-06-03T00:00:00"/>
    </cacheField>
    <cacheField name="Paper Make" numFmtId="0">
      <sharedItems count="3">
        <s v="Anand Graphika"/>
        <s v="Proprint Premium"/>
        <s v="Trident Super Line"/>
      </sharedItems>
    </cacheField>
    <cacheField name="Reel Size" numFmtId="0">
      <sharedItems containsSemiMixedTypes="0" containsString="0" containsNumber="1" minValue="54" maxValue="96" count="6">
        <n v="80"/>
        <n v="86"/>
        <n v="96"/>
        <n v="88"/>
        <n v="54"/>
        <n v="80.5"/>
      </sharedItems>
    </cacheField>
    <cacheField name="Gsm" numFmtId="0">
      <sharedItems containsSemiMixedTypes="0" containsString="0" containsNumber="1" containsInteger="1" minValue="52" maxValue="64" count="3">
        <n v="54"/>
        <n v="52"/>
        <n v="64"/>
      </sharedItems>
    </cacheField>
    <cacheField name="Reel no" numFmtId="0">
      <sharedItems containsSemiMixedTypes="0" containsString="0" containsNumber="1" containsInteger="1" minValue="9206" maxValue="112409"/>
    </cacheField>
    <cacheField name="Qty" numFmtId="0">
      <sharedItems containsBlank="1" containsMixedTypes="1" containsNumber="1" containsInteger="1" minValue="1" maxValue="1"/>
    </cacheField>
    <cacheField name="Weight" numFmtId="0">
      <sharedItems containsString="0" containsBlank="1" containsNumber="1" minValue="277.8" maxValue="634.1"/>
    </cacheField>
    <cacheField name="Date2" numFmtId="0">
      <sharedItems containsNonDate="0" containsDate="1" containsString="0" containsBlank="1" minDate="2023-05-12T00:00:00" maxDate="2023-06-05T00:00:00"/>
    </cacheField>
    <cacheField name="Rulling" numFmtId="0">
      <sharedItems containsBlank="1"/>
    </cacheField>
    <cacheField name="Reel no2" numFmtId="0">
      <sharedItems containsString="0" containsBlank="1" containsNumber="1" containsInteger="1" minValue="9206" maxValue="112366"/>
    </cacheField>
    <cacheField name="Qty2" numFmtId="0">
      <sharedItems containsBlank="1" containsMixedTypes="1" containsNumber="1" containsInteger="1" minValue="1" maxValue="1"/>
    </cacheField>
    <cacheField name="Weight2" numFmtId="0">
      <sharedItems containsString="0" containsBlank="1" containsNumber="1" minValue="139" maxValue="627.79999999999995"/>
    </cacheField>
    <cacheField name="Machine" numFmtId="0">
      <sharedItems containsBlank="1"/>
    </cacheField>
    <cacheField name="Cutof" numFmtId="0">
      <sharedItems containsString="0" containsBlank="1" containsNumber="1" minValue="34.5" maxValue="44" count="5">
        <n v="34.5"/>
        <m/>
        <n v="42"/>
        <n v="36.5"/>
        <n v="44"/>
      </sharedItems>
    </cacheField>
    <cacheField name="Production" numFmtId="0">
      <sharedItems containsString="0" containsBlank="1" containsNumber="1" containsInteger="1" minValue="7589" maxValue="34619"/>
    </cacheField>
    <cacheField name="Sheet weight" numFmtId="2">
      <sharedItems containsSemiMixedTypes="0" containsString="0" containsNumber="1" minValue="0" maxValue="630.78587519999996"/>
    </cacheField>
    <cacheField name="Diff" numFmtId="2">
      <sharedItems containsSemiMixedTypes="0" containsString="0" containsNumber="1" minValue="-634.1" maxValue="458.76330239999999"/>
    </cacheField>
    <cacheField name="L" numFmtId="0">
      <sharedItems containsSemiMixedTypes="0" containsString="0" containsNumber="1" minValue="21.259842519685041" maxValue="37.795275590551178" count="6">
        <n v="31.496062992125985"/>
        <n v="33.85826771653543"/>
        <n v="37.795275590551178"/>
        <n v="34.645669291338585"/>
        <n v="21.259842519685041"/>
        <n v="31.69291338582677"/>
      </sharedItems>
    </cacheField>
    <cacheField name="W" numFmtId="0">
      <sharedItems containsSemiMixedTypes="0" containsString="0" containsNumber="1" minValue="0" maxValue="17.322834645669293" count="5">
        <n v="13.58267716535433"/>
        <n v="0"/>
        <n v="16.535433070866141"/>
        <n v="14.37007874015748"/>
        <n v="17.322834645669293"/>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85.13498923611" createdVersion="8" refreshedVersion="8" minRefreshableVersion="3" recordCount="123" xr:uid="{00000000-000A-0000-FFFF-FFFF02000000}">
  <cacheSource type="worksheet">
    <worksheetSource ref="AN2:BN192" sheet="Item"/>
  </cacheSource>
  <cacheFields count="26">
    <cacheField name="Barcode as in CFC &amp; Pouch Labels" numFmtId="0">
      <sharedItems/>
    </cacheField>
    <cacheField name="TOTAL ORDER QTY." numFmtId="0">
      <sharedItems containsSemiMixedTypes="0" containsString="0" containsNumber="1" containsInteger="1" minValue="1111" maxValue="1111"/>
    </cacheField>
    <cacheField name="Size in MM" numFmtId="0">
      <sharedItems count="13">
        <s v="210 x 290"/>
        <s v="210 x 285"/>
        <s v="168 x 265"/>
        <s v="210 x 265"/>
        <s v="235 x 185"/>
        <s v="185 x 235"/>
        <s v="220 x 270"/>
        <s v="180 x 240"/>
        <s v="165 x 210"/>
        <s v="170 x 220"/>
        <s v="155x 245"/>
        <s v="220 x 280"/>
        <s v="265 X 215"/>
      </sharedItems>
    </cacheField>
    <cacheField name="pages" numFmtId="0">
      <sharedItems containsSemiMixedTypes="0" containsString="0" containsNumber="1" containsInteger="1" minValue="12" maxValue="356"/>
    </cacheField>
    <cacheField name="Index" numFmtId="0">
      <sharedItems containsString="0" containsBlank="1" containsNumber="1" containsInteger="1" minValue="4" maxValue="16"/>
    </cacheField>
    <cacheField name="Ruling type" numFmtId="0">
      <sharedItems count="11">
        <s v="Single line"/>
        <s v="Unrulled"/>
        <s v="Hindi /Geometry"/>
        <s v="India + World"/>
        <s v="Graph"/>
        <s v="English"/>
        <s v=".5 &quot; Squire"/>
        <s v=" 2 In 1"/>
        <s v="Double Line"/>
        <s v="English /Geometry"/>
        <s v="English Five line"/>
      </sharedItems>
    </cacheField>
    <cacheField name="Binding Type" numFmtId="0">
      <sharedItems count="9">
        <s v="Pining"/>
        <s v="Perfect binding"/>
        <s v="Spiral 12 MM"/>
        <s v="Spiral 18 MM"/>
        <s v="Spiral 15 MM"/>
        <s v="Spiral 20 MM"/>
        <s v="Spiral 22 MM"/>
        <s v="Spiral 25 MM"/>
        <s v="Gatta"/>
      </sharedItems>
    </cacheField>
    <cacheField name="Pouch Qty" numFmtId="0">
      <sharedItems containsString="0" containsBlank="1" containsNumber="1" containsInteger="1" minValue="0" maxValue="25"/>
    </cacheField>
    <cacheField name="Bindle Qty" numFmtId="0">
      <sharedItems containsSemiMixedTypes="0" containsString="0" containsNumber="1" containsInteger="1" minValue="12" maxValue="200"/>
    </cacheField>
    <cacheField name="Printing" numFmtId="0">
      <sharedItems/>
    </cacheField>
    <cacheField name="Lamination" numFmtId="0">
      <sharedItems/>
    </cacheField>
    <cacheField name="Board (O)" numFmtId="0">
      <sharedItems/>
    </cacheField>
    <cacheField name="GSM (O)" numFmtId="0">
      <sharedItems containsSemiMixedTypes="0" containsString="0" containsNumber="1" containsInteger="1" minValue="90" maxValue="350"/>
    </cacheField>
    <cacheField name="Board Size (O)" numFmtId="0">
      <sharedItems/>
    </cacheField>
    <cacheField name="Ups (O)" numFmtId="0">
      <sharedItems containsSemiMixedTypes="0" containsString="0" containsNumber="1" containsInteger="1" minValue="2" maxValue="8"/>
    </cacheField>
    <cacheField name="Total Sheets (O) Incl. Extra" numFmtId="1">
      <sharedItems containsSemiMixedTypes="0" containsString="0" containsNumber="1" minValue="138.875" maxValue="555.5"/>
    </cacheField>
    <cacheField name="Board Wgt. Incl. Extra (O)" numFmtId="166">
      <sharedItems containsSemiMixedTypes="0" containsString="0" containsNumber="1" minValue="1.5118488000000001E-2" maxValue="5.1751074375000004E-2"/>
    </cacheField>
    <cacheField name="Paper" numFmtId="0">
      <sharedItems/>
    </cacheField>
    <cacheField name="GSM" numFmtId="0">
      <sharedItems containsSemiMixedTypes="0" containsString="0" containsNumber="1" containsInteger="1" minValue="50" maxValue="110"/>
    </cacheField>
    <cacheField name="Width" numFmtId="0">
      <sharedItems containsSemiMixedTypes="0" containsString="0" containsNumber="1" minValue="45" maxValue="98"/>
    </cacheField>
    <cacheField name="L (Cut-off)" numFmtId="0">
      <sharedItems containsSemiMixedTypes="0" containsString="0" containsNumber="1" minValue="32" maxValue="55"/>
    </cacheField>
    <cacheField name="Pg / Frm" numFmtId="0">
      <sharedItems containsSemiMixedTypes="0" containsString="0" containsNumber="1" containsInteger="1" minValue="8" maxValue="16"/>
    </cacheField>
    <cacheField name="No. of forms / book" numFmtId="167">
      <sharedItems containsSemiMixedTypes="0" containsString="0" containsNumber="1" minValue="1.5" maxValue="29.666666666666668"/>
    </cacheField>
    <cacheField name="Reel Wgt. " numFmtId="166">
      <sharedItems containsSemiMixedTypes="0" containsString="0" containsNumber="1" minValue="2.1447855000000002E-2" maxValue="0.7796411392"/>
    </cacheField>
    <cacheField name="Sheets" numFmtId="1">
      <sharedItems containsSemiMixedTypes="0" containsString="0" containsNumber="1" minValue="2222" maxValue="33330"/>
    </cacheField>
    <cacheField name="Barcode as in CFC &amp; Pouch Labels2"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93.870721527775" createdVersion="8" refreshedVersion="8" minRefreshableVersion="3" recordCount="15" xr:uid="{00000000-000A-0000-FFFF-FFFF03000000}">
  <cacheSource type="worksheet">
    <worksheetSource ref="A1:S16" sheet="INDEx"/>
  </cacheSource>
  <cacheFields count="19">
    <cacheField name="Date" numFmtId="16">
      <sharedItems containsSemiMixedTypes="0" containsNonDate="0" containsDate="1" containsString="0" minDate="2023-05-15T00:00:00" maxDate="2023-06-02T00:00:00"/>
    </cacheField>
    <cacheField name="Paper Make" numFmtId="0">
      <sharedItems/>
    </cacheField>
    <cacheField name="Reel Size" numFmtId="0">
      <sharedItems containsSemiMixedTypes="0" containsString="0" containsNumber="1" containsInteger="1" minValue="80" maxValue="96"/>
    </cacheField>
    <cacheField name="Gsm" numFmtId="0">
      <sharedItems containsSemiMixedTypes="0" containsString="0" containsNumber="1" containsInteger="1" minValue="54" maxValue="64"/>
    </cacheField>
    <cacheField name="Reel no" numFmtId="0">
      <sharedItems containsSemiMixedTypes="0" containsString="0" containsNumber="1" containsInteger="1" minValue="9214" maxValue="110948"/>
    </cacheField>
    <cacheField name="Qty" numFmtId="0">
      <sharedItems containsSemiMixedTypes="0" containsString="0" containsNumber="1" containsInteger="1" minValue="1" maxValue="1"/>
    </cacheField>
    <cacheField name="Weight" numFmtId="2">
      <sharedItems containsSemiMixedTypes="0" containsString="0" containsNumber="1" minValue="443" maxValue="555"/>
    </cacheField>
    <cacheField name="Date2" numFmtId="16">
      <sharedItems containsSemiMixedTypes="0" containsNonDate="0" containsDate="1" containsString="0" minDate="2023-05-16T00:00:00" maxDate="2023-06-02T00:00:00"/>
    </cacheField>
    <cacheField name="Rulling" numFmtId="0">
      <sharedItems/>
    </cacheField>
    <cacheField name="Reel no2" numFmtId="0">
      <sharedItems containsSemiMixedTypes="0" containsString="0" containsNumber="1" containsInteger="1" minValue="9214" maxValue="110948"/>
    </cacheField>
    <cacheField name="Qty2" numFmtId="0">
      <sharedItems containsSemiMixedTypes="0" containsString="0" containsNumber="1" containsInteger="1" minValue="1" maxValue="1"/>
    </cacheField>
    <cacheField name="Weight2" numFmtId="0">
      <sharedItems containsSemiMixedTypes="0" containsString="0" containsNumber="1" minValue="443" maxValue="555"/>
    </cacheField>
    <cacheField name="Machine" numFmtId="0">
      <sharedItems/>
    </cacheField>
    <cacheField name="Cutof" numFmtId="43">
      <sharedItems containsSemiMixedTypes="0" containsString="0" containsNumber="1" minValue="34.5" maxValue="42"/>
    </cacheField>
    <cacheField name="Production" numFmtId="0">
      <sharedItems containsSemiMixedTypes="0" containsString="0" containsNumber="1" containsInteger="1" minValue="12647" maxValue="30207"/>
    </cacheField>
    <cacheField name="Sheet weight" numFmtId="2">
      <sharedItems containsSemiMixedTypes="0" containsString="0" containsNumber="1" minValue="239.3014752" maxValue="540.97612800000002"/>
    </cacheField>
    <cacheField name="Diff" numFmtId="2">
      <sharedItems containsSemiMixedTypes="0" containsString="0" containsNumber="1" minValue="-287.69852479999997" maxValue="13.209433600000011"/>
    </cacheField>
    <cacheField name="L" numFmtId="0">
      <sharedItems containsSemiMixedTypes="0" containsString="0" containsNumber="1" minValue="31.496062992125985" maxValue="37.795275590551178"/>
    </cacheField>
    <cacheField name="W" numFmtId="0">
      <sharedItems containsSemiMixedTypes="0" containsString="0" containsNumber="1" minValue="13.58267716535433" maxValue="16.53543307086614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50">
  <r>
    <x v="0"/>
  </r>
  <r>
    <x v="0"/>
  </r>
  <r>
    <x v="1"/>
  </r>
  <r>
    <x v="0"/>
  </r>
  <r>
    <x v="0"/>
  </r>
  <r>
    <x v="0"/>
  </r>
  <r>
    <x v="1"/>
  </r>
  <r>
    <x v="0"/>
  </r>
  <r>
    <x v="0"/>
  </r>
  <r>
    <x v="0"/>
  </r>
  <r>
    <x v="0"/>
  </r>
  <r>
    <x v="0"/>
  </r>
  <r>
    <x v="0"/>
  </r>
  <r>
    <x v="0"/>
  </r>
  <r>
    <x v="0"/>
  </r>
  <r>
    <x v="0"/>
  </r>
  <r>
    <x v="0"/>
  </r>
  <r>
    <x v="0"/>
  </r>
  <r>
    <x v="2"/>
  </r>
  <r>
    <x v="2"/>
  </r>
  <r>
    <x v="2"/>
  </r>
  <r>
    <x v="2"/>
  </r>
  <r>
    <x v="3"/>
  </r>
  <r>
    <x v="2"/>
  </r>
  <r>
    <x v="2"/>
  </r>
  <r>
    <x v="3"/>
  </r>
  <r>
    <x v="2"/>
  </r>
  <r>
    <x v="2"/>
  </r>
  <r>
    <x v="2"/>
  </r>
  <r>
    <x v="2"/>
  </r>
  <r>
    <x v="2"/>
  </r>
  <r>
    <x v="2"/>
  </r>
  <r>
    <x v="3"/>
  </r>
  <r>
    <x v="4"/>
  </r>
  <r>
    <x v="5"/>
  </r>
  <r>
    <x v="5"/>
  </r>
  <r>
    <x v="4"/>
  </r>
  <r>
    <x v="4"/>
  </r>
  <r>
    <x v="5"/>
  </r>
  <r>
    <x v="1"/>
  </r>
  <r>
    <x v="1"/>
  </r>
  <r>
    <x v="1"/>
  </r>
  <r>
    <x v="5"/>
  </r>
  <r>
    <x v="0"/>
  </r>
  <r>
    <x v="1"/>
  </r>
  <r>
    <x v="0"/>
  </r>
  <r>
    <x v="0"/>
  </r>
  <r>
    <x v="4"/>
  </r>
  <r>
    <x v="1"/>
  </r>
  <r>
    <x v="0"/>
  </r>
  <r>
    <x v="1"/>
  </r>
  <r>
    <x v="4"/>
  </r>
  <r>
    <x v="6"/>
  </r>
  <r>
    <x v="0"/>
  </r>
  <r>
    <x v="0"/>
  </r>
  <r>
    <x v="4"/>
  </r>
  <r>
    <x v="4"/>
  </r>
  <r>
    <x v="6"/>
  </r>
  <r>
    <x v="1"/>
  </r>
  <r>
    <x v="1"/>
  </r>
  <r>
    <x v="1"/>
  </r>
  <r>
    <x v="1"/>
  </r>
  <r>
    <x v="4"/>
  </r>
  <r>
    <x v="4"/>
  </r>
  <r>
    <x v="4"/>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7"/>
  </r>
  <r>
    <x v="8"/>
  </r>
  <r>
    <x v="0"/>
  </r>
  <r>
    <x v="0"/>
  </r>
  <r>
    <x v="0"/>
  </r>
  <r>
    <x v="0"/>
  </r>
  <r>
    <x v="0"/>
  </r>
  <r>
    <x v="0"/>
  </r>
  <r>
    <x v="9"/>
  </r>
  <r>
    <x v="2"/>
  </r>
  <r>
    <x v="0"/>
  </r>
  <r>
    <x v="9"/>
  </r>
  <r>
    <x v="2"/>
  </r>
  <r>
    <x v="2"/>
  </r>
  <r>
    <x v="0"/>
  </r>
  <r>
    <x v="0"/>
  </r>
  <r>
    <x v="1"/>
  </r>
  <r>
    <x v="9"/>
  </r>
  <r>
    <x v="0"/>
  </r>
  <r>
    <x v="0"/>
  </r>
  <r>
    <x v="7"/>
  </r>
  <r>
    <x v="8"/>
  </r>
  <r>
    <x v="7"/>
  </r>
  <r>
    <x v="0"/>
  </r>
  <r>
    <x v="0"/>
  </r>
  <r>
    <x v="0"/>
  </r>
  <r>
    <x v="9"/>
  </r>
  <r>
    <x v="0"/>
  </r>
  <r>
    <x v="2"/>
  </r>
  <r>
    <x v="1"/>
  </r>
  <r>
    <x v="5"/>
  </r>
  <r>
    <x v="0"/>
  </r>
  <r>
    <x v="9"/>
  </r>
  <r>
    <x v="1"/>
  </r>
  <r>
    <x v="9"/>
  </r>
  <r>
    <x v="0"/>
  </r>
  <r>
    <x v="2"/>
  </r>
  <r>
    <x v="0"/>
  </r>
  <r>
    <x v="10"/>
  </r>
  <r>
    <x v="7"/>
  </r>
  <r>
    <x v="9"/>
  </r>
  <r>
    <x v="0"/>
  </r>
  <r>
    <x v="2"/>
  </r>
  <r>
    <x v="0"/>
  </r>
  <r>
    <x v="0"/>
  </r>
  <r>
    <x v="0"/>
  </r>
  <r>
    <x v="0"/>
  </r>
  <r>
    <x v="0"/>
  </r>
  <r>
    <x v="0"/>
  </r>
  <r>
    <x v="0"/>
  </r>
  <r>
    <x v="0"/>
  </r>
  <r>
    <x v="0"/>
  </r>
  <r>
    <x v="5"/>
  </r>
  <r>
    <x v="9"/>
  </r>
  <r>
    <x v="5"/>
  </r>
  <r>
    <x v="0"/>
  </r>
  <r>
    <x v="0"/>
  </r>
  <r>
    <x v="9"/>
  </r>
  <r>
    <x v="0"/>
  </r>
  <r>
    <x v="0"/>
  </r>
  <r>
    <x v="9"/>
  </r>
  <r>
    <x v="0"/>
  </r>
  <r>
    <x v="0"/>
  </r>
  <r>
    <x v="0"/>
  </r>
  <r>
    <x v="5"/>
  </r>
  <r>
    <x v="2"/>
  </r>
  <r>
    <x v="0"/>
  </r>
  <r>
    <x v="0"/>
  </r>
  <r>
    <x v="9"/>
  </r>
  <r>
    <x v="0"/>
  </r>
  <r>
    <x v="0"/>
  </r>
  <r>
    <x v="2"/>
  </r>
  <r>
    <x v="0"/>
  </r>
  <r>
    <x v="0"/>
  </r>
  <r>
    <x v="2"/>
  </r>
  <r>
    <x v="2"/>
  </r>
  <r>
    <x v="2"/>
  </r>
  <r>
    <x v="9"/>
  </r>
  <r>
    <x v="0"/>
  </r>
  <r>
    <x v="9"/>
  </r>
  <r>
    <x v="9"/>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1"/>
  </r>
  <r>
    <x v="0"/>
  </r>
  <r>
    <x v="0"/>
  </r>
  <r>
    <x v="0"/>
  </r>
  <r>
    <x v="1"/>
  </r>
  <r>
    <x v="1"/>
  </r>
  <r>
    <x v="0"/>
  </r>
  <r>
    <x v="1"/>
  </r>
  <r>
    <x v="11"/>
  </r>
  <r>
    <x v="1"/>
  </r>
  <r>
    <x v="1"/>
  </r>
  <r>
    <x v="1"/>
  </r>
  <r>
    <x v="1"/>
  </r>
  <r>
    <x v="1"/>
  </r>
  <r>
    <x v="1"/>
  </r>
  <r>
    <x v="1"/>
  </r>
  <r>
    <x v="1"/>
  </r>
  <r>
    <x v="0"/>
  </r>
  <r>
    <x v="0"/>
  </r>
  <r>
    <x v="0"/>
  </r>
  <r>
    <x v="0"/>
  </r>
  <r>
    <x v="0"/>
  </r>
  <r>
    <x v="1"/>
  </r>
  <r>
    <x v="11"/>
  </r>
  <r>
    <x v="1"/>
  </r>
  <r>
    <x v="1"/>
  </r>
  <r>
    <x v="0"/>
  </r>
  <r>
    <x v="1"/>
  </r>
  <r>
    <x v="1"/>
  </r>
  <r>
    <x v="1"/>
  </r>
  <r>
    <x v="1"/>
  </r>
  <r>
    <x v="1"/>
  </r>
  <r>
    <x v="1"/>
  </r>
  <r>
    <x v="0"/>
  </r>
  <r>
    <x v="1"/>
  </r>
  <r>
    <x v="0"/>
  </r>
  <r>
    <x v="1"/>
  </r>
  <r>
    <x v="1"/>
  </r>
  <r>
    <x v="1"/>
  </r>
  <r>
    <x v="5"/>
  </r>
  <r>
    <x v="5"/>
  </r>
  <r>
    <x v="5"/>
  </r>
  <r>
    <x v="2"/>
  </r>
  <r>
    <x v="2"/>
  </r>
  <r>
    <x v="2"/>
  </r>
  <r>
    <x v="12"/>
  </r>
  <r>
    <x v="12"/>
  </r>
  <r>
    <x v="12"/>
  </r>
  <r>
    <x v="12"/>
  </r>
  <r>
    <x v="12"/>
  </r>
  <r>
    <x v="12"/>
  </r>
  <r>
    <x v="12"/>
  </r>
  <r>
    <x v="12"/>
  </r>
  <r>
    <x v="12"/>
  </r>
  <r>
    <x v="12"/>
  </r>
  <r>
    <x v="12"/>
  </r>
  <r>
    <x v="1"/>
  </r>
  <r>
    <x v="1"/>
  </r>
  <r>
    <x v="0"/>
  </r>
  <r>
    <x v="0"/>
  </r>
  <r>
    <x v="0"/>
  </r>
  <r>
    <x v="5"/>
  </r>
  <r>
    <x v="0"/>
  </r>
  <r>
    <x v="1"/>
  </r>
  <r>
    <x v="0"/>
  </r>
  <r>
    <x v="0"/>
  </r>
  <r>
    <x v="0"/>
  </r>
  <r>
    <x v="0"/>
  </r>
  <r>
    <x v="0"/>
  </r>
  <r>
    <x v="0"/>
  </r>
  <r>
    <x v="0"/>
  </r>
  <r>
    <x v="0"/>
  </r>
  <r>
    <x v="5"/>
  </r>
  <r>
    <x v="1"/>
  </r>
  <r>
    <x v="1"/>
  </r>
  <r>
    <x v="1"/>
  </r>
  <r>
    <x v="0"/>
  </r>
  <r>
    <x v="0"/>
  </r>
  <r>
    <x v="1"/>
  </r>
  <r>
    <x v="0"/>
  </r>
  <r>
    <x v="0"/>
  </r>
  <r>
    <x v="1"/>
  </r>
  <r>
    <x v="0"/>
  </r>
  <r>
    <x v="0"/>
  </r>
  <r>
    <x v="1"/>
  </r>
  <r>
    <x v="0"/>
  </r>
  <r>
    <x v="0"/>
  </r>
  <r>
    <x v="0"/>
  </r>
  <r>
    <x v="1"/>
  </r>
  <r>
    <x v="1"/>
  </r>
  <r>
    <x v="0"/>
  </r>
  <r>
    <x v="1"/>
  </r>
  <r>
    <x v="0"/>
  </r>
  <r>
    <x v="0"/>
  </r>
  <r>
    <x v="0"/>
  </r>
  <r>
    <x v="0"/>
  </r>
  <r>
    <x v="0"/>
  </r>
  <r>
    <x v="0"/>
  </r>
  <r>
    <x v="0"/>
  </r>
  <r>
    <x v="0"/>
  </r>
  <r>
    <x v="0"/>
  </r>
  <r>
    <x v="5"/>
  </r>
  <r>
    <x v="4"/>
  </r>
  <r>
    <x v="0"/>
  </r>
  <r>
    <x v="4"/>
  </r>
  <r>
    <x v="4"/>
  </r>
  <r>
    <x v="0"/>
  </r>
  <r>
    <x v="0"/>
  </r>
  <r>
    <x v="0"/>
  </r>
  <r>
    <x v="0"/>
  </r>
  <r>
    <x v="1"/>
  </r>
  <r>
    <x v="0"/>
  </r>
  <r>
    <x v="1"/>
  </r>
  <r>
    <x v="1"/>
  </r>
  <r>
    <x v="1"/>
  </r>
  <r>
    <x v="1"/>
  </r>
  <r>
    <x v="1"/>
  </r>
  <r>
    <x v="1"/>
  </r>
  <r>
    <x v="1"/>
  </r>
  <r>
    <x v="1"/>
  </r>
  <r>
    <x v="1"/>
  </r>
  <r>
    <x v="1"/>
  </r>
  <r>
    <x v="1"/>
  </r>
  <r>
    <x v="1"/>
  </r>
  <r>
    <x v="1"/>
  </r>
  <r>
    <x v="1"/>
  </r>
  <r>
    <x v="1"/>
  </r>
  <r>
    <x v="1"/>
  </r>
  <r>
    <x v="1"/>
  </r>
  <r>
    <x v="1"/>
  </r>
  <r>
    <x v="1"/>
  </r>
  <r>
    <x v="1"/>
  </r>
  <r>
    <x v="1"/>
  </r>
  <r>
    <x v="1"/>
  </r>
  <r>
    <x v="1"/>
  </r>
  <r>
    <x v="0"/>
  </r>
  <r>
    <x v="1"/>
  </r>
  <r>
    <x v="1"/>
  </r>
  <r>
    <x v="0"/>
  </r>
  <r>
    <x v="0"/>
  </r>
  <r>
    <x v="0"/>
  </r>
  <r>
    <x v="0"/>
  </r>
  <r>
    <x v="0"/>
  </r>
  <r>
    <x v="0"/>
  </r>
  <r>
    <x v="0"/>
  </r>
  <r>
    <x v="0"/>
  </r>
  <r>
    <x v="0"/>
  </r>
  <r>
    <x v="1"/>
  </r>
  <r>
    <x v="1"/>
  </r>
  <r>
    <x v="1"/>
  </r>
  <r>
    <x v="1"/>
  </r>
  <r>
    <x v="1"/>
  </r>
  <r>
    <x v="1"/>
  </r>
  <r>
    <x v="1"/>
  </r>
  <r>
    <x v="2"/>
  </r>
  <r>
    <x v="2"/>
  </r>
  <r>
    <x v="2"/>
  </r>
  <r>
    <x v="0"/>
  </r>
  <r>
    <x v="0"/>
  </r>
  <r>
    <x v="1"/>
  </r>
  <r>
    <x v="1"/>
  </r>
  <r>
    <x v="1"/>
  </r>
  <r>
    <x v="1"/>
  </r>
  <r>
    <x v="1"/>
  </r>
  <r>
    <x v="1"/>
  </r>
  <r>
    <x v="2"/>
  </r>
  <r>
    <x v="0"/>
  </r>
  <r>
    <x v="0"/>
  </r>
  <r>
    <x v="1"/>
  </r>
  <r>
    <x v="2"/>
  </r>
  <r>
    <x v="2"/>
  </r>
  <r>
    <x v="2"/>
  </r>
  <r>
    <x v="2"/>
  </r>
  <r>
    <x v="2"/>
  </r>
  <r>
    <x v="2"/>
  </r>
  <r>
    <x v="1"/>
  </r>
  <r>
    <x v="0"/>
  </r>
  <r>
    <x v="0"/>
  </r>
  <r>
    <x v="0"/>
  </r>
  <r>
    <x v="1"/>
  </r>
  <r>
    <x v="0"/>
  </r>
  <r>
    <x v="1"/>
  </r>
  <r>
    <x v="12"/>
  </r>
  <r>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0">
  <r>
    <d v="2023-05-12T00:00:00"/>
    <x v="0"/>
    <x v="0"/>
    <x v="0"/>
    <n v="9210"/>
    <n v="1"/>
    <n v="447"/>
    <d v="2023-05-13T00:00:00"/>
    <s v="Single line"/>
    <n v="9210"/>
    <n v="1"/>
    <n v="447"/>
    <s v="Lino"/>
    <x v="0"/>
    <n v="29372"/>
    <n v="437.76028799999995"/>
    <n v="-9.2397120000000541"/>
    <x v="0"/>
    <x v="0"/>
  </r>
  <r>
    <d v="2023-05-12T00:00:00"/>
    <x v="0"/>
    <x v="0"/>
    <x v="0"/>
    <n v="9215"/>
    <n v="1"/>
    <n v="471"/>
    <d v="2023-05-13T00:00:00"/>
    <s v="Single line"/>
    <n v="9215"/>
    <n v="1"/>
    <n v="471"/>
    <s v="Lino"/>
    <x v="0"/>
    <n v="32341"/>
    <n v="482.01026400000006"/>
    <n v="11.010264000000063"/>
    <x v="0"/>
    <x v="0"/>
  </r>
  <r>
    <d v="2023-05-12T00:00:00"/>
    <x v="0"/>
    <x v="0"/>
    <x v="0"/>
    <n v="9230"/>
    <n v="1"/>
    <n v="438"/>
    <m/>
    <m/>
    <m/>
    <m/>
    <m/>
    <m/>
    <x v="1"/>
    <m/>
    <n v="0"/>
    <n v="-438"/>
    <x v="0"/>
    <x v="1"/>
  </r>
  <r>
    <d v="2023-05-12T00:00:00"/>
    <x v="0"/>
    <x v="0"/>
    <x v="0"/>
    <n v="9240"/>
    <n v="1"/>
    <n v="446"/>
    <d v="2023-05-13T00:00:00"/>
    <s v="Single line"/>
    <n v="9240"/>
    <n v="1"/>
    <n v="446"/>
    <s v="Lino"/>
    <x v="0"/>
    <n v="29049"/>
    <n v="432.94629600000007"/>
    <n v="-13.053703999999925"/>
    <x v="0"/>
    <x v="0"/>
  </r>
  <r>
    <d v="2023-05-12T00:00:00"/>
    <x v="0"/>
    <x v="0"/>
    <x v="0"/>
    <n v="9255"/>
    <n v="1"/>
    <n v="458"/>
    <d v="2023-05-13T00:00:00"/>
    <s v="Single line"/>
    <n v="9255"/>
    <n v="1"/>
    <n v="458"/>
    <s v="Lino"/>
    <x v="0"/>
    <n v="30180"/>
    <n v="449.80271999999997"/>
    <n v="-8.1972800000000348"/>
    <x v="0"/>
    <x v="0"/>
  </r>
  <r>
    <d v="2023-05-12T00:00:00"/>
    <x v="0"/>
    <x v="0"/>
    <x v="0"/>
    <n v="9259"/>
    <n v="1"/>
    <n v="368"/>
    <d v="2023-05-13T00:00:00"/>
    <s v="Single line"/>
    <n v="9259"/>
    <n v="1"/>
    <n v="368"/>
    <s v="Lino"/>
    <x v="0"/>
    <n v="24624"/>
    <n v="366.99609600000002"/>
    <n v="-1.0039039999999773"/>
    <x v="0"/>
    <x v="0"/>
  </r>
  <r>
    <d v="2023-05-12T00:00:00"/>
    <x v="0"/>
    <x v="0"/>
    <x v="0"/>
    <n v="9260"/>
    <n v="1"/>
    <n v="366"/>
    <m/>
    <m/>
    <m/>
    <m/>
    <m/>
    <m/>
    <x v="1"/>
    <m/>
    <n v="0"/>
    <n v="-366"/>
    <x v="0"/>
    <x v="1"/>
  </r>
  <r>
    <d v="2023-05-12T00:00:00"/>
    <x v="0"/>
    <x v="0"/>
    <x v="0"/>
    <n v="9265"/>
    <n v="1"/>
    <n v="455"/>
    <d v="2023-05-13T00:00:00"/>
    <s v="Single line"/>
    <n v="9265"/>
    <n v="1"/>
    <n v="455"/>
    <s v="Lino"/>
    <x v="0"/>
    <n v="30468"/>
    <n v="454.09507200000002"/>
    <n v="-0.90492799999998397"/>
    <x v="0"/>
    <x v="0"/>
  </r>
  <r>
    <d v="2023-05-12T00:00:00"/>
    <x v="0"/>
    <x v="1"/>
    <x v="0"/>
    <n v="9208"/>
    <n v="1"/>
    <n v="485"/>
    <d v="2023-05-13T00:00:00"/>
    <s v="Single line"/>
    <n v="9208"/>
    <n v="1"/>
    <n v="485"/>
    <s v="Auto "/>
    <x v="2"/>
    <n v="24188"/>
    <n v="471.78210239999999"/>
    <n v="-13.217897600000015"/>
    <x v="1"/>
    <x v="2"/>
  </r>
  <r>
    <d v="2023-05-12T00:00:00"/>
    <x v="0"/>
    <x v="1"/>
    <x v="0"/>
    <n v="9209"/>
    <s v=" "/>
    <n v="483"/>
    <d v="2023-05-13T00:00:00"/>
    <s v="Single line"/>
    <n v="9209"/>
    <s v=" "/>
    <n v="483"/>
    <s v="Auto "/>
    <x v="2"/>
    <n v="24283"/>
    <n v="473.63505839999993"/>
    <n v="-9.3649416000000656"/>
    <x v="1"/>
    <x v="2"/>
  </r>
  <r>
    <d v="2023-05-12T00:00:00"/>
    <x v="0"/>
    <x v="1"/>
    <x v="0"/>
    <n v="9213"/>
    <n v="1"/>
    <n v="508"/>
    <d v="2023-05-12T00:00:00"/>
    <s v="Single line"/>
    <n v="9213"/>
    <n v="1"/>
    <n v="508"/>
    <s v="Auto "/>
    <x v="2"/>
    <n v="26087"/>
    <n v="508.8217176"/>
    <n v="0.82171759999999949"/>
    <x v="1"/>
    <x v="2"/>
  </r>
  <r>
    <d v="2023-05-12T00:00:00"/>
    <x v="0"/>
    <x v="1"/>
    <x v="0"/>
    <n v="9225"/>
    <n v="1"/>
    <n v="477"/>
    <d v="2023-05-12T00:00:00"/>
    <s v="Single line"/>
    <n v="9225"/>
    <n v="1"/>
    <n v="477"/>
    <s v="Lino"/>
    <x v="2"/>
    <n v="24168"/>
    <n v="471.3920063999999"/>
    <n v="-5.6079936000000998"/>
    <x v="1"/>
    <x v="2"/>
  </r>
  <r>
    <d v="2023-05-12T00:00:00"/>
    <x v="0"/>
    <x v="1"/>
    <x v="0"/>
    <n v="9229"/>
    <n v="1"/>
    <n v="474"/>
    <d v="2023-05-12T00:00:00"/>
    <s v="Single line"/>
    <n v="9229"/>
    <n v="1"/>
    <n v="474"/>
    <s v="Lino"/>
    <x v="2"/>
    <n v="24119"/>
    <n v="470.43627120000002"/>
    <n v="-3.5637287999999785"/>
    <x v="1"/>
    <x v="2"/>
  </r>
  <r>
    <d v="2023-05-12T00:00:00"/>
    <x v="0"/>
    <x v="1"/>
    <x v="0"/>
    <n v="9234"/>
    <n v="1"/>
    <n v="481"/>
    <d v="2023-05-12T00:00:00"/>
    <s v="Single line"/>
    <n v="9234"/>
    <n v="1"/>
    <n v="481"/>
    <s v="Lino"/>
    <x v="2"/>
    <n v="24750"/>
    <n v="482.74380000000002"/>
    <n v="1.7438000000000216"/>
    <x v="1"/>
    <x v="2"/>
  </r>
  <r>
    <d v="2023-05-12T00:00:00"/>
    <x v="0"/>
    <x v="1"/>
    <x v="0"/>
    <n v="9243"/>
    <n v="1"/>
    <n v="481"/>
    <d v="2023-05-13T00:00:00"/>
    <s v="Single line"/>
    <n v="9243"/>
    <n v="1"/>
    <n v="481"/>
    <s v="Auto "/>
    <x v="2"/>
    <n v="24722"/>
    <n v="482.19766559999999"/>
    <n v="1.1976655999999934"/>
    <x v="1"/>
    <x v="2"/>
  </r>
  <r>
    <d v="2023-05-12T00:00:00"/>
    <x v="0"/>
    <x v="1"/>
    <x v="0"/>
    <n v="9244"/>
    <n v="1"/>
    <n v="482"/>
    <d v="2023-05-12T00:00:00"/>
    <s v="Single line"/>
    <n v="9244"/>
    <n v="1"/>
    <n v="482"/>
    <s v="Lino"/>
    <x v="2"/>
    <n v="24609"/>
    <n v="479.99362320000006"/>
    <n v="-2.0063767999999413"/>
    <x v="1"/>
    <x v="2"/>
  </r>
  <r>
    <d v="2023-05-12T00:00:00"/>
    <x v="0"/>
    <x v="1"/>
    <x v="0"/>
    <n v="9248"/>
    <n v="1"/>
    <n v="504"/>
    <d v="2023-05-12T00:00:00"/>
    <s v="Single line"/>
    <n v="9248"/>
    <n v="1"/>
    <n v="504"/>
    <s v="Auto "/>
    <x v="2"/>
    <n v="25931"/>
    <n v="505.77896879999997"/>
    <n v="1.7789687999999728"/>
    <x v="1"/>
    <x v="2"/>
  </r>
  <r>
    <d v="2023-05-12T00:00:00"/>
    <x v="0"/>
    <x v="1"/>
    <x v="0"/>
    <n v="9249"/>
    <n v="1"/>
    <n v="489"/>
    <d v="2023-05-12T00:00:00"/>
    <s v="Single line"/>
    <n v="9249"/>
    <n v="1"/>
    <n v="489"/>
    <s v="Lino"/>
    <x v="2"/>
    <n v="25142"/>
    <n v="490.38968160000007"/>
    <n v="1.389681600000074"/>
    <x v="1"/>
    <x v="2"/>
  </r>
  <r>
    <d v="2023-05-12T00:00:00"/>
    <x v="0"/>
    <x v="2"/>
    <x v="0"/>
    <n v="9206"/>
    <n v="1"/>
    <n v="535"/>
    <d v="2023-05-13T00:00:00"/>
    <s v="English"/>
    <n v="9206"/>
    <n v="1"/>
    <n v="535"/>
    <s v="Lino"/>
    <x v="3"/>
    <n v="27726"/>
    <n v="524.6202816"/>
    <n v="-10.379718400000002"/>
    <x v="2"/>
    <x v="3"/>
  </r>
  <r>
    <d v="2023-05-12T00:00:00"/>
    <x v="0"/>
    <x v="2"/>
    <x v="0"/>
    <n v="9207"/>
    <n v="1"/>
    <n v="537"/>
    <d v="2023-05-12T00:00:00"/>
    <s v="English"/>
    <n v="9207"/>
    <n v="1"/>
    <n v="537"/>
    <s v="Lino"/>
    <x v="3"/>
    <n v="27737"/>
    <n v="524.82841919999998"/>
    <n v="-12.171580800000015"/>
    <x v="2"/>
    <x v="3"/>
  </r>
  <r>
    <d v="2023-05-12T00:00:00"/>
    <x v="0"/>
    <x v="2"/>
    <x v="0"/>
    <n v="9242"/>
    <n v="1"/>
    <n v="532"/>
    <d v="2023-05-12T00:00:00"/>
    <s v="English"/>
    <n v="9242"/>
    <n v="1"/>
    <n v="532"/>
    <s v="Lino"/>
    <x v="3"/>
    <n v="28278"/>
    <n v="535.06500479999988"/>
    <n v="3.0650047999998833"/>
    <x v="2"/>
    <x v="3"/>
  </r>
  <r>
    <d v="2023-05-12T00:00:00"/>
    <x v="0"/>
    <x v="2"/>
    <x v="0"/>
    <n v="9243"/>
    <n v="1"/>
    <n v="558"/>
    <d v="2023-05-12T00:00:00"/>
    <s v="English"/>
    <n v="9243"/>
    <n v="1"/>
    <n v="558"/>
    <s v="Lino"/>
    <x v="3"/>
    <n v="29350"/>
    <n v="555.34896000000003"/>
    <n v="-2.6510399999999663"/>
    <x v="2"/>
    <x v="3"/>
  </r>
  <r>
    <d v="2023-05-12T00:00:00"/>
    <x v="0"/>
    <x v="2"/>
    <x v="0"/>
    <n v="9251"/>
    <n v="1"/>
    <n v="526"/>
    <d v="2023-05-14T00:00:00"/>
    <s v=".5&quot; Squire"/>
    <n v="9251"/>
    <n v="1"/>
    <n v="526"/>
    <s v="Lino"/>
    <x v="3"/>
    <n v="27942"/>
    <n v="528.70734720000007"/>
    <n v="2.707347200000072"/>
    <x v="2"/>
    <x v="3"/>
  </r>
  <r>
    <d v="2023-05-12T00:00:00"/>
    <x v="0"/>
    <x v="2"/>
    <x v="0"/>
    <n v="9252"/>
    <n v="1"/>
    <n v="547"/>
    <d v="2023-05-12T00:00:00"/>
    <s v="English"/>
    <n v="9252"/>
    <n v="1"/>
    <n v="547"/>
    <s v="Lino"/>
    <x v="3"/>
    <n v="28863"/>
    <n v="546.13414080000007"/>
    <n v="-0.86585919999993166"/>
    <x v="2"/>
    <x v="3"/>
  </r>
  <r>
    <d v="2023-05-12T00:00:00"/>
    <x v="0"/>
    <x v="2"/>
    <x v="0"/>
    <n v="9256"/>
    <n v="1"/>
    <n v="436"/>
    <d v="2023-05-13T00:00:00"/>
    <s v="English"/>
    <n v="9256"/>
    <n v="1"/>
    <n v="436"/>
    <s v="Lino"/>
    <x v="3"/>
    <n v="23322"/>
    <n v="441.2895552"/>
    <n v="5.2895551999999952"/>
    <x v="2"/>
    <x v="3"/>
  </r>
  <r>
    <d v="2023-05-12T00:00:00"/>
    <x v="0"/>
    <x v="2"/>
    <x v="0"/>
    <n v="9257"/>
    <n v="1"/>
    <n v="438"/>
    <d v="2023-05-14T00:00:00"/>
    <s v=".5&quot; Squire"/>
    <n v="9257"/>
    <n v="1"/>
    <n v="438"/>
    <s v="Lino"/>
    <x v="3"/>
    <n v="23317"/>
    <n v="441.1949472"/>
    <n v="3.1949472000000014"/>
    <x v="2"/>
    <x v="3"/>
  </r>
  <r>
    <d v="2023-05-12T00:00:00"/>
    <x v="0"/>
    <x v="2"/>
    <x v="0"/>
    <n v="9258"/>
    <n v="1"/>
    <n v="441"/>
    <d v="2023-05-13T00:00:00"/>
    <s v="English"/>
    <n v="9258"/>
    <n v="1"/>
    <n v="441"/>
    <s v="Lino"/>
    <x v="3"/>
    <n v="23323"/>
    <n v="441.30847679999994"/>
    <n v="0.30847679999993716"/>
    <x v="2"/>
    <x v="3"/>
  </r>
  <r>
    <d v="2023-05-12T00:00:00"/>
    <x v="0"/>
    <x v="2"/>
    <x v="0"/>
    <n v="9261"/>
    <n v="1"/>
    <n v="540"/>
    <d v="2023-05-13T00:00:00"/>
    <s v="English"/>
    <n v="9261"/>
    <n v="1"/>
    <n v="540"/>
    <s v="Lino"/>
    <x v="3"/>
    <n v="29101"/>
    <n v="550.6374816"/>
    <n v="10.637481600000001"/>
    <x v="2"/>
    <x v="3"/>
  </r>
  <r>
    <d v="2023-05-12T00:00:00"/>
    <x v="0"/>
    <x v="2"/>
    <x v="0"/>
    <n v="9262"/>
    <n v="1"/>
    <n v="542"/>
    <d v="2023-05-12T00:00:00"/>
    <s v="English"/>
    <n v="9262"/>
    <n v="1"/>
    <n v="542"/>
    <s v="Lino"/>
    <x v="3"/>
    <n v="28916"/>
    <n v="547.1369856"/>
    <n v="5.1369856000000027"/>
    <x v="2"/>
    <x v="3"/>
  </r>
  <r>
    <d v="2023-05-12T00:00:00"/>
    <x v="0"/>
    <x v="2"/>
    <x v="0"/>
    <n v="9263"/>
    <n v="1"/>
    <n v="522"/>
    <d v="2023-05-12T00:00:00"/>
    <s v="English"/>
    <n v="9263"/>
    <n v="1"/>
    <n v="522"/>
    <s v="Lino"/>
    <x v="3"/>
    <n v="27530"/>
    <n v="520.91164800000001"/>
    <n v="-1.0883519999999862"/>
    <x v="2"/>
    <x v="3"/>
  </r>
  <r>
    <d v="2023-05-12T00:00:00"/>
    <x v="0"/>
    <x v="2"/>
    <x v="0"/>
    <n v="9266"/>
    <n v="1"/>
    <n v="468"/>
    <d v="2023-05-13T00:00:00"/>
    <s v="English"/>
    <n v="9266"/>
    <n v="1"/>
    <n v="468"/>
    <s v="Lino"/>
    <x v="3"/>
    <n v="25017"/>
    <n v="473.3616672"/>
    <n v="5.3616671999999994"/>
    <x v="2"/>
    <x v="3"/>
  </r>
  <r>
    <d v="2023-05-12T00:00:00"/>
    <x v="0"/>
    <x v="2"/>
    <x v="0"/>
    <n v="9267"/>
    <n v="1"/>
    <n v="470"/>
    <d v="2023-05-13T00:00:00"/>
    <s v="English"/>
    <n v="9267"/>
    <n v="1"/>
    <n v="470"/>
    <s v="Lino"/>
    <x v="3"/>
    <n v="24999"/>
    <n v="473.02107840000002"/>
    <n v="3.0210784000000217"/>
    <x v="2"/>
    <x v="3"/>
  </r>
  <r>
    <d v="2023-05-12T00:00:00"/>
    <x v="0"/>
    <x v="2"/>
    <x v="0"/>
    <n v="9238"/>
    <n v="1"/>
    <n v="472"/>
    <d v="2023-05-14T00:00:00"/>
    <s v=".5&quot; Squire"/>
    <n v="9238"/>
    <n v="1"/>
    <n v="472"/>
    <s v="Lino"/>
    <x v="3"/>
    <n v="24800"/>
    <n v="469.25567999999998"/>
    <n v="-2.7443200000000161"/>
    <x v="2"/>
    <x v="3"/>
  </r>
  <r>
    <d v="2023-05-15T00:00:00"/>
    <x v="0"/>
    <x v="1"/>
    <x v="0"/>
    <n v="9214"/>
    <n v="1"/>
    <n v="507"/>
    <d v="2023-05-20T00:00:00"/>
    <s v="Index"/>
    <n v="9214"/>
    <n v="1"/>
    <n v="507"/>
    <s v="Lino"/>
    <x v="2"/>
    <n v="26509"/>
    <n v="517.05274320000001"/>
    <n v="10.052743200000009"/>
    <x v="1"/>
    <x v="2"/>
  </r>
  <r>
    <d v="2023-05-15T00:00:00"/>
    <x v="0"/>
    <x v="1"/>
    <x v="0"/>
    <n v="9219"/>
    <n v="1"/>
    <n v="427"/>
    <d v="2023-06-01T00:00:00"/>
    <s v="Hindi /G"/>
    <n v="9219"/>
    <n v="1"/>
    <n v="427"/>
    <s v="Lino"/>
    <x v="2"/>
    <n v="22468"/>
    <n v="438.23384639999995"/>
    <n v="11.233846399999948"/>
    <x v="1"/>
    <x v="2"/>
  </r>
  <r>
    <d v="2023-05-15T00:00:00"/>
    <x v="0"/>
    <x v="1"/>
    <x v="0"/>
    <n v="9228"/>
    <n v="1"/>
    <n v="473"/>
    <d v="2023-06-01T00:00:00"/>
    <s v="Hindi /G"/>
    <n v="9228"/>
    <n v="1"/>
    <n v="473"/>
    <s v="Lino"/>
    <x v="2"/>
    <n v="24155"/>
    <n v="471.13844399999999"/>
    <n v="-1.8615560000000073"/>
    <x v="1"/>
    <x v="2"/>
  </r>
  <r>
    <d v="2023-05-15T00:00:00"/>
    <x v="0"/>
    <x v="1"/>
    <x v="0"/>
    <n v="9239"/>
    <n v="1"/>
    <n v="481"/>
    <d v="2023-05-20T00:00:00"/>
    <s v="Index"/>
    <n v="9239"/>
    <n v="1"/>
    <n v="481"/>
    <s v="Lino"/>
    <x v="2"/>
    <n v="24581"/>
    <n v="479.44748879999997"/>
    <n v="-1.5525112000000263"/>
    <x v="1"/>
    <x v="2"/>
  </r>
  <r>
    <d v="2023-05-15T00:00:00"/>
    <x v="0"/>
    <x v="1"/>
    <x v="0"/>
    <n v="9254"/>
    <n v="1"/>
    <n v="493"/>
    <d v="2023-05-20T00:00:00"/>
    <s v="Index"/>
    <n v="9254"/>
    <n v="1"/>
    <n v="493"/>
    <s v="Lino"/>
    <x v="2"/>
    <n v="24501"/>
    <n v="477.88710479999997"/>
    <n v="-15.112895200000025"/>
    <x v="1"/>
    <x v="2"/>
  </r>
  <r>
    <d v="2023-05-15T00:00:00"/>
    <x v="0"/>
    <x v="1"/>
    <x v="0"/>
    <n v="9218"/>
    <n v="1"/>
    <n v="427"/>
    <d v="2023-05-31T00:00:00"/>
    <s v="Hindi /G"/>
    <n v="9218"/>
    <n v="1"/>
    <n v="427"/>
    <s v="Lino"/>
    <x v="2"/>
    <n v="22153"/>
    <n v="432.08983439999997"/>
    <n v="5.0898343999999724"/>
    <x v="1"/>
    <x v="2"/>
  </r>
  <r>
    <d v="2023-05-15T00:00:00"/>
    <x v="0"/>
    <x v="1"/>
    <x v="0"/>
    <n v="9223"/>
    <n v="1"/>
    <n v="475"/>
    <m/>
    <m/>
    <m/>
    <m/>
    <m/>
    <m/>
    <x v="1"/>
    <m/>
    <n v="0"/>
    <n v="-475"/>
    <x v="1"/>
    <x v="1"/>
  </r>
  <r>
    <d v="2023-05-15T00:00:00"/>
    <x v="0"/>
    <x v="1"/>
    <x v="0"/>
    <n v="9233"/>
    <n v="1"/>
    <n v="482"/>
    <m/>
    <m/>
    <m/>
    <m/>
    <m/>
    <m/>
    <x v="1"/>
    <m/>
    <n v="0"/>
    <n v="-482"/>
    <x v="1"/>
    <x v="1"/>
  </r>
  <r>
    <d v="2023-05-15T00:00:00"/>
    <x v="0"/>
    <x v="1"/>
    <x v="0"/>
    <n v="9253"/>
    <n v="1"/>
    <n v="494"/>
    <m/>
    <m/>
    <m/>
    <m/>
    <m/>
    <m/>
    <x v="1"/>
    <m/>
    <n v="0"/>
    <n v="-494"/>
    <x v="1"/>
    <x v="1"/>
  </r>
  <r>
    <d v="2023-05-15T00:00:00"/>
    <x v="0"/>
    <x v="1"/>
    <x v="0"/>
    <n v="9239"/>
    <n v="1"/>
    <n v="481"/>
    <d v="2023-06-01T00:00:00"/>
    <s v="Hindi /G"/>
    <n v="9239"/>
    <n v="1"/>
    <n v="481"/>
    <s v="Lino"/>
    <x v="2"/>
    <n v="24585"/>
    <n v="479.52550799999995"/>
    <n v="-1.4744920000000548"/>
    <x v="1"/>
    <x v="2"/>
  </r>
  <r>
    <d v="2023-05-15T00:00:00"/>
    <x v="0"/>
    <x v="2"/>
    <x v="0"/>
    <n v="9211"/>
    <n v="1"/>
    <n v="563"/>
    <d v="2023-05-16T00:00:00"/>
    <s v="Single line"/>
    <n v="9211"/>
    <n v="1"/>
    <n v="563"/>
    <s v="Lino"/>
    <x v="3"/>
    <n v="29740"/>
    <n v="562.72838400000001"/>
    <n v="-0.27161599999999453"/>
    <x v="2"/>
    <x v="3"/>
  </r>
  <r>
    <d v="2023-05-15T00:00:00"/>
    <x v="0"/>
    <x v="2"/>
    <x v="0"/>
    <n v="9216"/>
    <n v="1"/>
    <n v="473"/>
    <m/>
    <m/>
    <m/>
    <m/>
    <m/>
    <m/>
    <x v="1"/>
    <m/>
    <n v="0"/>
    <n v="-473"/>
    <x v="2"/>
    <x v="1"/>
  </r>
  <r>
    <d v="2023-05-15T00:00:00"/>
    <x v="0"/>
    <x v="2"/>
    <x v="0"/>
    <n v="9221"/>
    <n v="1"/>
    <n v="526"/>
    <d v="2023-05-16T00:00:00"/>
    <s v="Single line"/>
    <n v="9221"/>
    <n v="1"/>
    <n v="526"/>
    <s v="Lino"/>
    <x v="3"/>
    <n v="27666"/>
    <n v="523.48498559999996"/>
    <n v="-2.515014400000041"/>
    <x v="2"/>
    <x v="3"/>
  </r>
  <r>
    <d v="2023-05-15T00:00:00"/>
    <x v="0"/>
    <x v="2"/>
    <x v="0"/>
    <n v="9226"/>
    <n v="1"/>
    <n v="522"/>
    <d v="2023-05-16T00:00:00"/>
    <s v="Single line"/>
    <n v="9226"/>
    <n v="1"/>
    <n v="522"/>
    <s v="Lino"/>
    <x v="3"/>
    <n v="27515"/>
    <n v="520.62782400000003"/>
    <n v="-1.3721759999999676"/>
    <x v="2"/>
    <x v="3"/>
  </r>
  <r>
    <d v="2023-05-15T00:00:00"/>
    <x v="0"/>
    <x v="2"/>
    <x v="0"/>
    <n v="9231"/>
    <n v="1"/>
    <n v="531"/>
    <d v="2023-05-16T00:00:00"/>
    <s v="Index"/>
    <n v="9231"/>
    <n v="1"/>
    <n v="531"/>
    <s v="Lino"/>
    <x v="3"/>
    <n v="28315"/>
    <n v="535.76510400000006"/>
    <n v="4.7651040000000648"/>
    <x v="2"/>
    <x v="3"/>
  </r>
  <r>
    <d v="2023-05-15T00:00:00"/>
    <x v="0"/>
    <x v="2"/>
    <x v="0"/>
    <n v="9236"/>
    <n v="1"/>
    <n v="530"/>
    <m/>
    <m/>
    <m/>
    <m/>
    <m/>
    <m/>
    <x v="1"/>
    <m/>
    <n v="0"/>
    <n v="-530"/>
    <x v="2"/>
    <x v="1"/>
  </r>
  <r>
    <d v="2023-05-15T00:00:00"/>
    <x v="0"/>
    <x v="2"/>
    <x v="0"/>
    <n v="9241"/>
    <n v="1"/>
    <n v="530"/>
    <d v="2023-05-16T00:00:00"/>
    <s v="Single line"/>
    <n v="9241"/>
    <n v="1"/>
    <n v="530"/>
    <s v="Lino"/>
    <x v="3"/>
    <n v="28121"/>
    <n v="532.09431360000008"/>
    <n v="2.0943136000000777"/>
    <x v="2"/>
    <x v="3"/>
  </r>
  <r>
    <d v="2023-05-15T00:00:00"/>
    <x v="0"/>
    <x v="2"/>
    <x v="0"/>
    <n v="9212"/>
    <n v="1"/>
    <n v="562"/>
    <m/>
    <m/>
    <m/>
    <m/>
    <m/>
    <m/>
    <x v="1"/>
    <m/>
    <n v="0"/>
    <n v="-562"/>
    <x v="2"/>
    <x v="1"/>
  </r>
  <r>
    <d v="2023-05-15T00:00:00"/>
    <x v="0"/>
    <x v="2"/>
    <x v="0"/>
    <n v="9217"/>
    <n v="1"/>
    <n v="473"/>
    <d v="2023-05-16T00:00:00"/>
    <s v="Index"/>
    <n v="9217"/>
    <n v="1"/>
    <n v="473"/>
    <s v="Lino"/>
    <x v="3"/>
    <n v="25696"/>
    <n v="486.20943360000001"/>
    <n v="13.209433600000011"/>
    <x v="2"/>
    <x v="3"/>
  </r>
  <r>
    <d v="2023-05-15T00:00:00"/>
    <x v="0"/>
    <x v="2"/>
    <x v="0"/>
    <n v="9222"/>
    <n v="1"/>
    <n v="527"/>
    <d v="2023-05-16T00:00:00"/>
    <s v="Index 3 In 1"/>
    <n v="9222"/>
    <n v="1"/>
    <n v="527"/>
    <s v="Lino"/>
    <x v="3"/>
    <n v="12647"/>
    <n v="239.3014752"/>
    <n v="-287.69852479999997"/>
    <x v="2"/>
    <x v="3"/>
  </r>
  <r>
    <m/>
    <x v="0"/>
    <x v="2"/>
    <x v="0"/>
    <n v="9222"/>
    <m/>
    <m/>
    <d v="2023-05-16T00:00:00"/>
    <s v="Single line"/>
    <n v="9222"/>
    <m/>
    <m/>
    <s v="Lino"/>
    <x v="3"/>
    <n v="15279"/>
    <n v="289.10312640000001"/>
    <n v="289.10312640000001"/>
    <x v="2"/>
    <x v="3"/>
  </r>
  <r>
    <d v="2023-05-15T00:00:00"/>
    <x v="0"/>
    <x v="2"/>
    <x v="0"/>
    <n v="9227"/>
    <n v="1"/>
    <n v="522"/>
    <d v="2023-05-16T00:00:00"/>
    <s v="Single line"/>
    <n v="9227"/>
    <n v="1"/>
    <n v="522"/>
    <s v="Lino"/>
    <x v="3"/>
    <n v="27643"/>
    <n v="523.04978879999999"/>
    <n v="1.0497887999999875"/>
    <x v="2"/>
    <x v="3"/>
  </r>
  <r>
    <d v="2023-05-15T00:00:00"/>
    <x v="0"/>
    <x v="2"/>
    <x v="0"/>
    <n v="9232"/>
    <n v="1"/>
    <n v="532"/>
    <d v="2023-05-16T00:00:00"/>
    <s v="Index"/>
    <n v="9232"/>
    <n v="1"/>
    <n v="532"/>
    <s v="Lino"/>
    <x v="3"/>
    <n v="28224"/>
    <n v="534.04323840000006"/>
    <n v="2.0432384000000638"/>
    <x v="2"/>
    <x v="3"/>
  </r>
  <r>
    <d v="2023-05-15T00:00:00"/>
    <x v="0"/>
    <x v="2"/>
    <x v="0"/>
    <n v="9237"/>
    <n v="1"/>
    <n v="531"/>
    <d v="2023-05-16T00:00:00"/>
    <s v="Index"/>
    <n v="9237"/>
    <n v="1"/>
    <n v="531"/>
    <s v="Lino"/>
    <x v="3"/>
    <n v="25265"/>
    <n v="478.05422400000003"/>
    <n v="-52.945775999999967"/>
    <x v="2"/>
    <x v="3"/>
  </r>
  <r>
    <d v="2023-05-15T00:00:00"/>
    <x v="0"/>
    <x v="2"/>
    <x v="0"/>
    <n v="9246"/>
    <n v="1"/>
    <n v="555"/>
    <d v="2023-05-16T00:00:00"/>
    <s v="Index 3 In 1"/>
    <n v="9246"/>
    <n v="1"/>
    <n v="555"/>
    <s v="Lino"/>
    <x v="3"/>
    <n v="28474"/>
    <n v="538.77363839999998"/>
    <n v="-16.226361600000018"/>
    <x v="2"/>
    <x v="3"/>
  </r>
  <r>
    <d v="2023-05-15T00:00:00"/>
    <x v="0"/>
    <x v="0"/>
    <x v="0"/>
    <n v="9220"/>
    <n v="1"/>
    <n v="395"/>
    <m/>
    <m/>
    <m/>
    <m/>
    <m/>
    <m/>
    <x v="1"/>
    <m/>
    <n v="0"/>
    <n v="-395"/>
    <x v="0"/>
    <x v="1"/>
  </r>
  <r>
    <d v="2023-05-15T00:00:00"/>
    <x v="0"/>
    <x v="0"/>
    <x v="0"/>
    <n v="9235"/>
    <n v="1"/>
    <n v="447"/>
    <m/>
    <m/>
    <m/>
    <m/>
    <m/>
    <m/>
    <x v="1"/>
    <m/>
    <n v="0"/>
    <n v="-447"/>
    <x v="0"/>
    <x v="1"/>
  </r>
  <r>
    <d v="2023-05-15T00:00:00"/>
    <x v="0"/>
    <x v="0"/>
    <x v="0"/>
    <n v="9250"/>
    <n v="1"/>
    <n v="468"/>
    <m/>
    <m/>
    <m/>
    <m/>
    <m/>
    <m/>
    <x v="1"/>
    <m/>
    <n v="0"/>
    <n v="-468"/>
    <x v="0"/>
    <x v="1"/>
  </r>
  <r>
    <d v="2023-05-15T00:00:00"/>
    <x v="0"/>
    <x v="0"/>
    <x v="0"/>
    <n v="9269"/>
    <n v="1"/>
    <n v="394"/>
    <m/>
    <m/>
    <m/>
    <m/>
    <m/>
    <m/>
    <x v="1"/>
    <m/>
    <n v="0"/>
    <n v="-394"/>
    <x v="0"/>
    <x v="1"/>
  </r>
  <r>
    <d v="2023-05-15T00:00:00"/>
    <x v="0"/>
    <x v="0"/>
    <x v="0"/>
    <n v="9225"/>
    <n v="1"/>
    <n v="443"/>
    <d v="2023-05-20T00:00:00"/>
    <s v="Index"/>
    <n v="9225"/>
    <n v="1"/>
    <n v="443"/>
    <s v="Lino"/>
    <x v="0"/>
    <n v="29595"/>
    <n v="441.08388000000002"/>
    <n v="-1.9161199999999781"/>
    <x v="0"/>
    <x v="0"/>
  </r>
  <r>
    <d v="2023-05-15T00:00:00"/>
    <x v="0"/>
    <x v="0"/>
    <x v="0"/>
    <n v="9245"/>
    <n v="1"/>
    <n v="447"/>
    <d v="2023-05-20T00:00:00"/>
    <s v="Index"/>
    <n v="9245"/>
    <n v="1"/>
    <n v="447"/>
    <s v="Lino"/>
    <x v="0"/>
    <n v="30062"/>
    <n v="448.04404799999998"/>
    <n v="1.0440479999999752"/>
    <x v="0"/>
    <x v="0"/>
  </r>
  <r>
    <d v="2023-05-15T00:00:00"/>
    <x v="0"/>
    <x v="0"/>
    <x v="0"/>
    <n v="9264"/>
    <n v="1"/>
    <n v="447"/>
    <d v="2023-05-20T00:00:00"/>
    <s v="Index"/>
    <n v="9264"/>
    <n v="1"/>
    <n v="447"/>
    <s v="Lino"/>
    <x v="0"/>
    <n v="30207"/>
    <n v="450.20512800000006"/>
    <n v="3.2051280000000588"/>
    <x v="0"/>
    <x v="0"/>
  </r>
  <r>
    <d v="2023-05-15T00:00:00"/>
    <x v="0"/>
    <x v="0"/>
    <x v="0"/>
    <n v="9270"/>
    <n v="1"/>
    <n v="394"/>
    <m/>
    <m/>
    <m/>
    <m/>
    <m/>
    <m/>
    <x v="1"/>
    <m/>
    <n v="0"/>
    <n v="-394"/>
    <x v="0"/>
    <x v="1"/>
  </r>
  <r>
    <d v="2023-05-17T00:00:00"/>
    <x v="1"/>
    <x v="1"/>
    <x v="0"/>
    <n v="9762"/>
    <n v="1"/>
    <n v="418"/>
    <d v="2023-05-17T00:00:00"/>
    <s v="Single line"/>
    <n v="9762"/>
    <n v="1"/>
    <n v="418"/>
    <s v="Auto "/>
    <x v="2"/>
    <n v="20612"/>
    <n v="402.03293760000003"/>
    <n v="-15.967062399999975"/>
    <x v="1"/>
    <x v="2"/>
  </r>
  <r>
    <d v="2023-05-17T00:00:00"/>
    <x v="1"/>
    <x v="1"/>
    <x v="0"/>
    <n v="9755"/>
    <n v="1"/>
    <n v="428"/>
    <d v="2023-05-18T00:00:00"/>
    <s v="Single line"/>
    <n v="9755"/>
    <n v="1"/>
    <n v="428"/>
    <s v="Auto "/>
    <x v="2"/>
    <n v="21310"/>
    <n v="415.64728799999995"/>
    <n v="-12.352712000000054"/>
    <x v="1"/>
    <x v="2"/>
  </r>
  <r>
    <d v="2023-05-17T00:00:00"/>
    <x v="1"/>
    <x v="1"/>
    <x v="0"/>
    <n v="9757"/>
    <n v="1"/>
    <n v="408"/>
    <d v="2023-05-18T00:00:00"/>
    <s v="Single line"/>
    <n v="9757"/>
    <n v="1"/>
    <n v="408"/>
    <s v="Auto "/>
    <x v="2"/>
    <n v="20467"/>
    <n v="399.20474159999998"/>
    <n v="-8.7952584000000229"/>
    <x v="1"/>
    <x v="2"/>
  </r>
  <r>
    <d v="2023-05-17T00:00:00"/>
    <x v="1"/>
    <x v="1"/>
    <x v="0"/>
    <n v="9759"/>
    <n v="1"/>
    <n v="424"/>
    <d v="2023-05-18T00:00:00"/>
    <s v="Single line"/>
    <n v="9759"/>
    <n v="1"/>
    <n v="424"/>
    <s v="Auto "/>
    <x v="2"/>
    <n v="21846"/>
    <n v="426.10186080000005"/>
    <n v="2.101860800000054"/>
    <x v="1"/>
    <x v="2"/>
  </r>
  <r>
    <d v="2023-05-17T00:00:00"/>
    <x v="1"/>
    <x v="1"/>
    <x v="0"/>
    <n v="9763"/>
    <n v="1"/>
    <n v="412"/>
    <d v="2023-05-17T00:00:00"/>
    <s v="Single line"/>
    <n v="9763"/>
    <n v="1"/>
    <n v="412"/>
    <s v="Auto "/>
    <x v="2"/>
    <n v="20624"/>
    <n v="402.26699519999994"/>
    <n v="-9.7330048000000602"/>
    <x v="1"/>
    <x v="2"/>
  </r>
  <r>
    <d v="2023-05-17T00:00:00"/>
    <x v="1"/>
    <x v="1"/>
    <x v="0"/>
    <n v="9761"/>
    <n v="1"/>
    <n v="427"/>
    <d v="2023-05-17T00:00:00"/>
    <s v="Single line"/>
    <n v="9761"/>
    <n v="1"/>
    <n v="427"/>
    <s v="Auto "/>
    <x v="2"/>
    <n v="21782"/>
    <n v="424.85355359999994"/>
    <n v="-2.1464464000000589"/>
    <x v="1"/>
    <x v="2"/>
  </r>
  <r>
    <d v="2023-05-17T00:00:00"/>
    <x v="1"/>
    <x v="1"/>
    <x v="0"/>
    <n v="9764"/>
    <n v="1"/>
    <n v="435"/>
    <d v="2023-05-17T00:00:00"/>
    <s v="Single line"/>
    <n v="9764"/>
    <n v="1"/>
    <n v="435"/>
    <s v="Auto "/>
    <x v="2"/>
    <n v="21315"/>
    <n v="415.74481199999997"/>
    <n v="-19.255188000000032"/>
    <x v="1"/>
    <x v="2"/>
  </r>
  <r>
    <d v="2023-05-17T00:00:00"/>
    <x v="1"/>
    <x v="1"/>
    <x v="0"/>
    <n v="9722"/>
    <n v="1"/>
    <n v="413"/>
    <d v="2023-05-17T00:00:00"/>
    <s v="Single line"/>
    <n v="9722"/>
    <n v="1"/>
    <n v="413"/>
    <s v="Auto "/>
    <x v="2"/>
    <n v="21200"/>
    <n v="413.50175999999993"/>
    <n v="0.50175999999993337"/>
    <x v="1"/>
    <x v="2"/>
  </r>
  <r>
    <d v="2023-05-17T00:00:00"/>
    <x v="1"/>
    <x v="1"/>
    <x v="0"/>
    <n v="9713"/>
    <n v="1"/>
    <n v="416"/>
    <d v="2023-05-17T00:00:00"/>
    <s v="Single line"/>
    <n v="9713"/>
    <n v="1"/>
    <n v="416"/>
    <s v="Auto "/>
    <x v="2"/>
    <n v="21306"/>
    <n v="415.56926879999997"/>
    <n v="-0.43073120000002518"/>
    <x v="1"/>
    <x v="2"/>
  </r>
  <r>
    <d v="2023-05-17T00:00:00"/>
    <x v="1"/>
    <x v="1"/>
    <x v="0"/>
    <n v="9721"/>
    <n v="1"/>
    <n v="424"/>
    <d v="2023-05-17T00:00:00"/>
    <s v="Single line"/>
    <n v="9721"/>
    <n v="1"/>
    <n v="424"/>
    <s v="Auto "/>
    <x v="2"/>
    <n v="21781"/>
    <n v="424.83404880000001"/>
    <n v="0.83404880000000503"/>
    <x v="1"/>
    <x v="2"/>
  </r>
  <r>
    <d v="2023-05-17T00:00:00"/>
    <x v="1"/>
    <x v="1"/>
    <x v="0"/>
    <n v="9723"/>
    <n v="1"/>
    <n v="461"/>
    <d v="2023-05-17T00:00:00"/>
    <s v="Single line"/>
    <n v="9723"/>
    <n v="1"/>
    <n v="461"/>
    <s v="Auto "/>
    <x v="2"/>
    <n v="23429"/>
    <n v="456.97795920000004"/>
    <n v="-4.0220407999999566"/>
    <x v="1"/>
    <x v="2"/>
  </r>
  <r>
    <d v="2023-05-17T00:00:00"/>
    <x v="1"/>
    <x v="1"/>
    <x v="0"/>
    <n v="9726"/>
    <n v="1"/>
    <n v="399"/>
    <d v="2023-05-17T00:00:00"/>
    <s v="Single line"/>
    <n v="9726"/>
    <n v="1"/>
    <n v="399"/>
    <s v="Auto "/>
    <x v="2"/>
    <n v="20335"/>
    <n v="396.63010800000001"/>
    <n v="-2.369891999999993"/>
    <x v="1"/>
    <x v="2"/>
  </r>
  <r>
    <d v="2023-05-17T00:00:00"/>
    <x v="1"/>
    <x v="1"/>
    <x v="0"/>
    <n v="9728"/>
    <n v="1"/>
    <n v="420"/>
    <d v="2023-05-18T00:00:00"/>
    <s v="Single line"/>
    <n v="9728"/>
    <n v="1"/>
    <n v="420"/>
    <s v="Auto "/>
    <x v="2"/>
    <n v="21543"/>
    <n v="420.19190640000005"/>
    <n v="0.19190640000005033"/>
    <x v="1"/>
    <x v="2"/>
  </r>
  <r>
    <d v="2023-05-17T00:00:00"/>
    <x v="1"/>
    <x v="0"/>
    <x v="0"/>
    <n v="9803"/>
    <n v="1"/>
    <n v="390"/>
    <d v="2023-05-17T00:00:00"/>
    <s v="Single line"/>
    <n v="9803"/>
    <n v="1"/>
    <n v="390"/>
    <s v="Lino"/>
    <x v="0"/>
    <n v="25738"/>
    <n v="383.59915199999995"/>
    <n v="-6.4008480000000532"/>
    <x v="0"/>
    <x v="0"/>
  </r>
  <r>
    <d v="2023-05-17T00:00:00"/>
    <x v="1"/>
    <x v="0"/>
    <x v="0"/>
    <n v="9797"/>
    <n v="1"/>
    <n v="398"/>
    <d v="2023-05-17T00:00:00"/>
    <s v="Single line"/>
    <n v="9797"/>
    <n v="1"/>
    <n v="398"/>
    <s v="Lino"/>
    <x v="0"/>
    <n v="26234"/>
    <n v="390.991536"/>
    <n v="-7.0084640000000036"/>
    <x v="0"/>
    <x v="0"/>
  </r>
  <r>
    <d v="2023-05-17T00:00:00"/>
    <x v="1"/>
    <x v="0"/>
    <x v="0"/>
    <n v="9775"/>
    <n v="1"/>
    <n v="393"/>
    <d v="2023-05-18T00:00:00"/>
    <s v="Single line"/>
    <n v="9775"/>
    <n v="1"/>
    <n v="393"/>
    <s v="Lino"/>
    <x v="0"/>
    <n v="25309"/>
    <n v="377.20533599999993"/>
    <n v="-15.794664000000068"/>
    <x v="0"/>
    <x v="0"/>
  </r>
  <r>
    <d v="2023-05-17T00:00:00"/>
    <x v="1"/>
    <x v="0"/>
    <x v="0"/>
    <n v="9766"/>
    <n v="1"/>
    <n v="371"/>
    <d v="2023-05-17T00:00:00"/>
    <s v="Single line"/>
    <n v="9766"/>
    <n v="1"/>
    <n v="371"/>
    <s v="Lino"/>
    <x v="0"/>
    <n v="24462"/>
    <n v="364.58164799999992"/>
    <n v="-6.418352000000084"/>
    <x v="0"/>
    <x v="0"/>
  </r>
  <r>
    <d v="2023-05-17T00:00:00"/>
    <x v="1"/>
    <x v="0"/>
    <x v="0"/>
    <n v="9810"/>
    <n v="1"/>
    <n v="426"/>
    <d v="2023-05-17T00:00:00"/>
    <s v="Single line"/>
    <n v="9810"/>
    <n v="1"/>
    <n v="426"/>
    <s v="Lino"/>
    <x v="0"/>
    <n v="27727"/>
    <n v="413.24320799999998"/>
    <n v="-12.756792000000019"/>
    <x v="0"/>
    <x v="0"/>
  </r>
  <r>
    <d v="2023-05-17T00:00:00"/>
    <x v="1"/>
    <x v="0"/>
    <x v="0"/>
    <n v="9811"/>
    <n v="1"/>
    <n v="381"/>
    <d v="2023-05-18T00:00:00"/>
    <s v="Single line"/>
    <n v="9811"/>
    <n v="1"/>
    <n v="381"/>
    <s v="Lino"/>
    <x v="0"/>
    <n v="25074"/>
    <n v="373.70289600000001"/>
    <n v="-7.2971039999999903"/>
    <x v="0"/>
    <x v="0"/>
  </r>
  <r>
    <d v="2023-05-17T00:00:00"/>
    <x v="1"/>
    <x v="0"/>
    <x v="0"/>
    <n v="9801"/>
    <n v="1"/>
    <n v="393"/>
    <d v="2023-05-17T00:00:00"/>
    <s v="Single line"/>
    <n v="9801"/>
    <n v="1"/>
    <n v="393"/>
    <s v="Lino"/>
    <x v="0"/>
    <n v="25249"/>
    <n v="376.31109599999996"/>
    <n v="-16.688904000000036"/>
    <x v="0"/>
    <x v="0"/>
  </r>
  <r>
    <d v="2023-05-17T00:00:00"/>
    <x v="1"/>
    <x v="0"/>
    <x v="0"/>
    <n v="9820"/>
    <n v="1"/>
    <n v="387"/>
    <d v="2023-05-18T00:00:00"/>
    <s v="Single line"/>
    <n v="9820"/>
    <n v="1"/>
    <n v="387"/>
    <s v="Lino"/>
    <x v="0"/>
    <n v="25595"/>
    <n v="381.46787999999998"/>
    <n v="-5.5321200000000204"/>
    <x v="0"/>
    <x v="0"/>
  </r>
  <r>
    <d v="2023-05-17T00:00:00"/>
    <x v="1"/>
    <x v="0"/>
    <x v="0"/>
    <n v="9767"/>
    <n v="1"/>
    <n v="405"/>
    <d v="2023-05-17T00:00:00"/>
    <s v="Single line"/>
    <n v="9767"/>
    <n v="1"/>
    <n v="405"/>
    <s v="Lino"/>
    <x v="0"/>
    <n v="27019"/>
    <n v="402.69117600000004"/>
    <n v="-2.3088239999999587"/>
    <x v="0"/>
    <x v="0"/>
  </r>
  <r>
    <d v="2023-05-17T00:00:00"/>
    <x v="1"/>
    <x v="0"/>
    <x v="0"/>
    <n v="9804"/>
    <n v="1"/>
    <n v="379"/>
    <d v="2023-05-18T00:00:00"/>
    <s v="Single line"/>
    <n v="9804"/>
    <n v="1"/>
    <n v="379"/>
    <s v="Lino"/>
    <x v="0"/>
    <n v="24914"/>
    <n v="371.31825600000002"/>
    <n v="-7.6817439999999806"/>
    <x v="0"/>
    <x v="0"/>
  </r>
  <r>
    <d v="2023-05-17T00:00:00"/>
    <x v="1"/>
    <x v="0"/>
    <x v="0"/>
    <n v="9796"/>
    <n v="1"/>
    <n v="416"/>
    <d v="2023-05-18T00:00:00"/>
    <s v="Single line"/>
    <n v="9796"/>
    <n v="1"/>
    <n v="416"/>
    <s v="Lino"/>
    <x v="0"/>
    <n v="27415"/>
    <n v="408.59316000000001"/>
    <n v="-7.4068399999999883"/>
    <x v="0"/>
    <x v="0"/>
  </r>
  <r>
    <d v="2023-05-17T00:00:00"/>
    <x v="1"/>
    <x v="0"/>
    <x v="0"/>
    <n v="9770"/>
    <n v="1"/>
    <n v="381"/>
    <d v="2023-05-17T00:00:00"/>
    <s v="Single line"/>
    <n v="9770"/>
    <n v="1"/>
    <n v="381"/>
    <s v="Lino"/>
    <x v="0"/>
    <n v="25515"/>
    <n v="380.27555999999998"/>
    <n v="-0.72444000000001552"/>
    <x v="0"/>
    <x v="0"/>
  </r>
  <r>
    <d v="2023-05-17T00:00:00"/>
    <x v="1"/>
    <x v="0"/>
    <x v="0"/>
    <n v="9805"/>
    <n v="1"/>
    <n v="401"/>
    <d v="2023-05-17T00:00:00"/>
    <s v="Single line"/>
    <n v="9805"/>
    <n v="1"/>
    <n v="401"/>
    <s v="Lino"/>
    <x v="0"/>
    <n v="25630"/>
    <n v="381.98952000000003"/>
    <n v="-19.010479999999973"/>
    <x v="0"/>
    <x v="0"/>
  </r>
  <r>
    <d v="2023-05-17T00:00:00"/>
    <x v="1"/>
    <x v="0"/>
    <x v="0"/>
    <n v="9771"/>
    <n v="1"/>
    <n v="380"/>
    <d v="2023-05-17T00:00:00"/>
    <s v="Single line"/>
    <n v="9771"/>
    <n v="1"/>
    <n v="380"/>
    <s v="Lino"/>
    <x v="0"/>
    <n v="25158"/>
    <n v="374.95483200000001"/>
    <n v="-5.0451679999999897"/>
    <x v="0"/>
    <x v="0"/>
  </r>
  <r>
    <d v="2023-05-17T00:00:00"/>
    <x v="1"/>
    <x v="0"/>
    <x v="0"/>
    <n v="9772"/>
    <n v="1"/>
    <n v="382"/>
    <d v="2023-05-17T00:00:00"/>
    <s v="Single line"/>
    <n v="9772"/>
    <n v="1"/>
    <n v="382"/>
    <s v="Lino"/>
    <x v="0"/>
    <n v="25256"/>
    <n v="376.41542399999997"/>
    <n v="-5.5845760000000269"/>
    <x v="0"/>
    <x v="0"/>
  </r>
  <r>
    <d v="2023-05-17T00:00:00"/>
    <x v="1"/>
    <x v="0"/>
    <x v="0"/>
    <n v="9774"/>
    <n v="1"/>
    <n v="395"/>
    <d v="2023-05-18T00:00:00"/>
    <s v="Single line"/>
    <n v="9774"/>
    <n v="1"/>
    <n v="395"/>
    <s v="Lino"/>
    <x v="0"/>
    <n v="25740"/>
    <n v="383.62895999999995"/>
    <n v="-11.37104000000005"/>
    <x v="0"/>
    <x v="0"/>
  </r>
  <r>
    <d v="2023-05-17T00:00:00"/>
    <x v="1"/>
    <x v="0"/>
    <x v="0"/>
    <n v="9765"/>
    <n v="1"/>
    <n v="422"/>
    <d v="2023-05-18T00:00:00"/>
    <s v="Single line"/>
    <n v="9765"/>
    <n v="1"/>
    <n v="422"/>
    <s v="Lino"/>
    <x v="0"/>
    <n v="27890"/>
    <n v="415.67256000000003"/>
    <n v="-6.3274399999999673"/>
    <x v="0"/>
    <x v="0"/>
  </r>
  <r>
    <d v="2023-05-17T00:00:00"/>
    <x v="1"/>
    <x v="0"/>
    <x v="0"/>
    <n v="9795"/>
    <n v="1"/>
    <n v="376"/>
    <d v="2023-05-18T00:00:00"/>
    <s v="Single line"/>
    <n v="9795"/>
    <n v="1"/>
    <n v="376"/>
    <s v="Lino"/>
    <x v="0"/>
    <n v="24243"/>
    <n v="361.31767200000002"/>
    <n v="-14.682327999999984"/>
    <x v="0"/>
    <x v="0"/>
  </r>
  <r>
    <d v="2023-05-17T00:00:00"/>
    <x v="1"/>
    <x v="0"/>
    <x v="0"/>
    <n v="9802"/>
    <n v="1"/>
    <n v="383"/>
    <d v="2023-05-18T00:00:00"/>
    <s v="Single line"/>
    <n v="9802"/>
    <n v="1"/>
    <n v="383"/>
    <s v="Lino"/>
    <x v="0"/>
    <n v="25074"/>
    <n v="373.70289600000001"/>
    <n v="-9.2971039999999903"/>
    <x v="0"/>
    <x v="0"/>
  </r>
  <r>
    <d v="2023-05-17T00:00:00"/>
    <x v="1"/>
    <x v="0"/>
    <x v="0"/>
    <n v="9794"/>
    <n v="1"/>
    <n v="384"/>
    <d v="2023-05-17T00:00:00"/>
    <s v="Single line"/>
    <n v="9794"/>
    <n v="1"/>
    <n v="384"/>
    <s v="Lino"/>
    <x v="0"/>
    <n v="25132"/>
    <n v="374.56732799999997"/>
    <n v="-9.432672000000025"/>
    <x v="0"/>
    <x v="0"/>
  </r>
  <r>
    <d v="2023-05-17T00:00:00"/>
    <x v="1"/>
    <x v="0"/>
    <x v="0"/>
    <n v="9799"/>
    <n v="1"/>
    <n v="382"/>
    <d v="2023-05-17T00:00:00"/>
    <s v="Single line"/>
    <n v="9799"/>
    <n v="1"/>
    <n v="382"/>
    <s v="Lino"/>
    <x v="0"/>
    <n v="25411"/>
    <n v="378.72554400000001"/>
    <n v="-3.2744559999999865"/>
    <x v="0"/>
    <x v="0"/>
  </r>
  <r>
    <d v="2023-05-17T00:00:00"/>
    <x v="1"/>
    <x v="0"/>
    <x v="0"/>
    <n v="9800"/>
    <n v="1"/>
    <n v="380"/>
    <d v="2023-05-17T00:00:00"/>
    <s v="Single line"/>
    <n v="9800"/>
    <n v="1"/>
    <n v="380"/>
    <s v="Lino"/>
    <x v="0"/>
    <n v="25112"/>
    <n v="374.269248"/>
    <n v="-5.7307519999999954"/>
    <x v="0"/>
    <x v="0"/>
  </r>
  <r>
    <d v="2023-05-17T00:00:00"/>
    <x v="1"/>
    <x v="0"/>
    <x v="0"/>
    <n v="9701"/>
    <n v="1"/>
    <n v="386"/>
    <d v="2023-05-17T00:00:00"/>
    <s v="Single line"/>
    <n v="9701"/>
    <n v="1"/>
    <n v="386"/>
    <s v="Lino"/>
    <x v="0"/>
    <n v="25778"/>
    <n v="384.195312"/>
    <n v="-1.8046879999999987"/>
    <x v="0"/>
    <x v="0"/>
  </r>
  <r>
    <d v="2023-05-17T00:00:00"/>
    <x v="1"/>
    <x v="0"/>
    <x v="0"/>
    <n v="9705"/>
    <n v="1"/>
    <n v="406"/>
    <d v="2023-05-18T00:00:00"/>
    <s v="Single line"/>
    <n v="9705"/>
    <n v="1"/>
    <n v="406"/>
    <s v="Lino"/>
    <x v="0"/>
    <n v="26234"/>
    <n v="390.991536"/>
    <n v="-15.008464000000004"/>
    <x v="0"/>
    <x v="0"/>
  </r>
  <r>
    <d v="2023-05-17T00:00:00"/>
    <x v="1"/>
    <x v="0"/>
    <x v="0"/>
    <n v="9798"/>
    <n v="1"/>
    <n v="394"/>
    <d v="2023-05-17T00:00:00"/>
    <s v="Single line"/>
    <n v="9798"/>
    <n v="1"/>
    <n v="394"/>
    <s v="Lino"/>
    <x v="0"/>
    <n v="25931"/>
    <n v="386.47562400000004"/>
    <n v="-7.5243759999999611"/>
    <x v="0"/>
    <x v="0"/>
  </r>
  <r>
    <d v="2023-05-18T00:00:00"/>
    <x v="1"/>
    <x v="0"/>
    <x v="0"/>
    <n v="9702"/>
    <n v="1"/>
    <n v="392"/>
    <d v="2023-05-19T00:00:00"/>
    <s v="Single line"/>
    <n v="9702"/>
    <n v="1"/>
    <n v="392"/>
    <s v="Lino"/>
    <x v="0"/>
    <n v="26376"/>
    <n v="393.10790400000002"/>
    <n v="1.1079040000000191"/>
    <x v="0"/>
    <x v="0"/>
  </r>
  <r>
    <d v="2023-05-18T00:00:00"/>
    <x v="1"/>
    <x v="0"/>
    <x v="0"/>
    <n v="9703"/>
    <n v="1"/>
    <n v="372"/>
    <d v="2023-05-18T00:00:00"/>
    <s v="Single line"/>
    <n v="9703"/>
    <n v="1"/>
    <n v="372"/>
    <s v="Lino"/>
    <x v="0"/>
    <n v="24804"/>
    <n v="369.67881599999998"/>
    <n v="-2.3211840000000166"/>
    <x v="0"/>
    <x v="0"/>
  </r>
  <r>
    <d v="2023-05-18T00:00:00"/>
    <x v="1"/>
    <x v="0"/>
    <x v="0"/>
    <n v="9704"/>
    <n v="1"/>
    <n v="370"/>
    <d v="2023-05-18T00:00:00"/>
    <s v="Single line"/>
    <n v="9704"/>
    <n v="1"/>
    <n v="370"/>
    <s v="Lino"/>
    <x v="0"/>
    <n v="24754"/>
    <n v="368.93361600000003"/>
    <n v="-1.0663839999999709"/>
    <x v="0"/>
    <x v="0"/>
  </r>
  <r>
    <d v="2023-05-18T00:00:00"/>
    <x v="1"/>
    <x v="0"/>
    <x v="0"/>
    <n v="9768"/>
    <n v="1"/>
    <n v="394"/>
    <d v="2023-05-18T00:00:00"/>
    <s v="Single line"/>
    <n v="9768"/>
    <n v="1"/>
    <n v="394"/>
    <s v="Lino"/>
    <x v="0"/>
    <n v="25530"/>
    <n v="380.49912"/>
    <n v="-13.500879999999995"/>
    <x v="0"/>
    <x v="0"/>
  </r>
  <r>
    <d v="2023-05-18T00:00:00"/>
    <x v="1"/>
    <x v="0"/>
    <x v="0"/>
    <n v="9685"/>
    <n v="1"/>
    <n v="403"/>
    <d v="2023-05-19T00:00:00"/>
    <s v="Single line"/>
    <n v="9685"/>
    <n v="1"/>
    <n v="403"/>
    <s v="Lino"/>
    <x v="0"/>
    <n v="26241"/>
    <n v="391.09586400000001"/>
    <n v="-11.904135999999994"/>
    <x v="0"/>
    <x v="0"/>
  </r>
  <r>
    <d v="2023-05-18T00:00:00"/>
    <x v="1"/>
    <x v="0"/>
    <x v="0"/>
    <n v="9769"/>
    <n v="1"/>
    <n v="384"/>
    <d v="2023-05-18T00:00:00"/>
    <s v="Single line"/>
    <n v="9769"/>
    <n v="1"/>
    <n v="384"/>
    <s v="Lino"/>
    <x v="0"/>
    <n v="25301"/>
    <n v="377.08610400000003"/>
    <n v="-6.9138959999999656"/>
    <x v="0"/>
    <x v="0"/>
  </r>
  <r>
    <d v="2023-05-18T00:00:00"/>
    <x v="1"/>
    <x v="0"/>
    <x v="0"/>
    <n v="9777"/>
    <n v="1"/>
    <n v="381"/>
    <d v="2023-05-19T00:00:00"/>
    <s v="Single line"/>
    <n v="9777"/>
    <n v="1"/>
    <n v="381"/>
    <s v="Lino"/>
    <x v="0"/>
    <n v="25113"/>
    <n v="374.28415199999995"/>
    <n v="-6.7158480000000509"/>
    <x v="0"/>
    <x v="0"/>
  </r>
  <r>
    <d v="2023-05-18T00:00:00"/>
    <x v="1"/>
    <x v="0"/>
    <x v="0"/>
    <n v="9684"/>
    <n v="1"/>
    <n v="406"/>
    <d v="2023-05-18T00:00:00"/>
    <s v="Single line"/>
    <n v="9684"/>
    <n v="1"/>
    <n v="406"/>
    <s v="Lino"/>
    <x v="0"/>
    <n v="27324"/>
    <n v="407.23689600000006"/>
    <n v="1.2368960000000584"/>
    <x v="0"/>
    <x v="0"/>
  </r>
  <r>
    <d v="2023-05-18T00:00:00"/>
    <x v="1"/>
    <x v="0"/>
    <x v="0"/>
    <n v="9778"/>
    <n v="1"/>
    <n v="396"/>
    <d v="2023-05-18T00:00:00"/>
    <s v="Single line"/>
    <n v="9778"/>
    <n v="1"/>
    <n v="396"/>
    <s v="Lino"/>
    <x v="0"/>
    <n v="25874"/>
    <n v="385.62609600000002"/>
    <n v="-10.373903999999982"/>
    <x v="0"/>
    <x v="0"/>
  </r>
  <r>
    <d v="2023-05-18T00:00:00"/>
    <x v="1"/>
    <x v="0"/>
    <x v="0"/>
    <n v="9776"/>
    <n v="1"/>
    <n v="390"/>
    <d v="2023-05-19T00:00:00"/>
    <s v="Single line"/>
    <n v="9776"/>
    <n v="1"/>
    <n v="390"/>
    <s v="Lino"/>
    <x v="0"/>
    <n v="24888"/>
    <n v="370.93075199999993"/>
    <n v="-19.069248000000073"/>
    <x v="0"/>
    <x v="0"/>
  </r>
  <r>
    <d v="2023-05-18T00:00:00"/>
    <x v="1"/>
    <x v="0"/>
    <x v="0"/>
    <n v="9779"/>
    <n v="1"/>
    <n v="396"/>
    <d v="2023-05-18T00:00:00"/>
    <s v="Single line"/>
    <n v="9779"/>
    <n v="1"/>
    <n v="396"/>
    <s v="Lino"/>
    <x v="0"/>
    <n v="25666"/>
    <n v="382.52606400000002"/>
    <n v="-13.473935999999981"/>
    <x v="0"/>
    <x v="0"/>
  </r>
  <r>
    <d v="2023-05-18T00:00:00"/>
    <x v="1"/>
    <x v="0"/>
    <x v="0"/>
    <n v="9773"/>
    <n v="1"/>
    <n v="392"/>
    <d v="2023-05-19T00:00:00"/>
    <s v="Single line"/>
    <n v="9773"/>
    <n v="1"/>
    <n v="392"/>
    <s v="Lino"/>
    <x v="0"/>
    <n v="26409"/>
    <n v="393.59973600000001"/>
    <n v="1.5997360000000072"/>
    <x v="0"/>
    <x v="0"/>
  </r>
  <r>
    <d v="2023-05-18T00:00:00"/>
    <x v="1"/>
    <x v="1"/>
    <x v="0"/>
    <n v="9727"/>
    <n v="1"/>
    <n v="413"/>
    <d v="2023-05-19T00:00:00"/>
    <s v="Single line"/>
    <n v="9727"/>
    <n v="1"/>
    <n v="413"/>
    <s v="Auto "/>
    <x v="2"/>
    <n v="21070"/>
    <n v="410.96613600000006"/>
    <n v="-2.0338639999999373"/>
    <x v="1"/>
    <x v="2"/>
  </r>
  <r>
    <d v="2023-05-18T00:00:00"/>
    <x v="1"/>
    <x v="1"/>
    <x v="0"/>
    <n v="9729"/>
    <n v="1"/>
    <n v="418"/>
    <d v="2023-05-20T00:00:00"/>
    <s v="Single line"/>
    <n v="9729"/>
    <n v="1"/>
    <n v="418"/>
    <s v="Auto "/>
    <x v="2"/>
    <n v="20991"/>
    <n v="409.42525680000006"/>
    <n v="-8.5747431999999435"/>
    <x v="1"/>
    <x v="2"/>
  </r>
  <r>
    <d v="2023-05-18T00:00:00"/>
    <x v="1"/>
    <x v="1"/>
    <x v="0"/>
    <n v="9731"/>
    <n v="1"/>
    <n v="403"/>
    <d v="2023-05-19T00:00:00"/>
    <s v="Single line"/>
    <n v="9731"/>
    <n v="1"/>
    <n v="403"/>
    <s v="Auto "/>
    <x v="2"/>
    <n v="20369"/>
    <n v="397.29327120000005"/>
    <n v="-5.7067287999999508"/>
    <x v="1"/>
    <x v="2"/>
  </r>
  <r>
    <d v="2023-05-18T00:00:00"/>
    <x v="1"/>
    <x v="1"/>
    <x v="0"/>
    <n v="9732"/>
    <n v="1"/>
    <n v="400"/>
    <d v="2023-05-19T00:00:00"/>
    <s v="Single line"/>
    <n v="9732"/>
    <n v="1"/>
    <n v="400"/>
    <s v="Auto "/>
    <x v="2"/>
    <n v="20731"/>
    <n v="404.35400879999997"/>
    <n v="4.3540087999999741"/>
    <x v="1"/>
    <x v="2"/>
  </r>
  <r>
    <d v="2023-05-18T00:00:00"/>
    <x v="1"/>
    <x v="1"/>
    <x v="0"/>
    <n v="9736"/>
    <n v="1"/>
    <n v="406"/>
    <d v="2023-05-20T00:00:00"/>
    <s v="Single line"/>
    <n v="9736"/>
    <n v="1"/>
    <n v="406"/>
    <s v="Auto "/>
    <x v="2"/>
    <n v="20907"/>
    <n v="407.78685359999997"/>
    <n v="1.7868535999999722"/>
    <x v="1"/>
    <x v="2"/>
  </r>
  <r>
    <d v="2023-05-18T00:00:00"/>
    <x v="1"/>
    <x v="1"/>
    <x v="0"/>
    <n v="9760"/>
    <n v="1"/>
    <n v="418"/>
    <d v="2023-05-20T00:00:00"/>
    <s v="Single line"/>
    <n v="9760"/>
    <n v="1"/>
    <n v="418"/>
    <s v="Auto "/>
    <x v="2"/>
    <n v="21269"/>
    <n v="414.84759120000001"/>
    <n v="-3.1524087999999892"/>
    <x v="1"/>
    <x v="2"/>
  </r>
  <r>
    <d v="2023-05-18T00:00:00"/>
    <x v="1"/>
    <x v="1"/>
    <x v="0"/>
    <n v="9758"/>
    <n v="1"/>
    <n v="416"/>
    <d v="2023-05-19T00:00:00"/>
    <s v="Single line"/>
    <n v="9758"/>
    <n v="1"/>
    <n v="416"/>
    <s v="Auto "/>
    <x v="2"/>
    <n v="20397"/>
    <n v="397.83940559999996"/>
    <n v="-18.160594400000036"/>
    <x v="1"/>
    <x v="2"/>
  </r>
  <r>
    <d v="2023-05-18T00:00:00"/>
    <x v="1"/>
    <x v="1"/>
    <x v="0"/>
    <n v="9753"/>
    <n v="1"/>
    <n v="427"/>
    <d v="2023-05-19T00:00:00"/>
    <s v="Single line"/>
    <n v="9753"/>
    <n v="1"/>
    <n v="427"/>
    <s v="Auto "/>
    <x v="2"/>
    <n v="21896"/>
    <n v="427.07710079999998"/>
    <n v="7.7100799999982428E-2"/>
    <x v="1"/>
    <x v="2"/>
  </r>
  <r>
    <d v="2023-05-18T00:00:00"/>
    <x v="1"/>
    <x v="1"/>
    <x v="0"/>
    <n v="9725"/>
    <n v="1"/>
    <n v="441"/>
    <d v="2023-05-19T00:00:00"/>
    <s v="Single line"/>
    <n v="9725"/>
    <n v="1"/>
    <n v="441"/>
    <s v="Auto "/>
    <x v="2"/>
    <n v="22416"/>
    <n v="437.21959679999998"/>
    <n v="-3.7804032000000234"/>
    <x v="1"/>
    <x v="2"/>
  </r>
  <r>
    <d v="2023-05-18T00:00:00"/>
    <x v="1"/>
    <x v="1"/>
    <x v="0"/>
    <n v="9724"/>
    <n v="1"/>
    <n v="416"/>
    <d v="2023-05-20T00:00:00"/>
    <s v="Single line"/>
    <n v="9724"/>
    <n v="1"/>
    <n v="416"/>
    <s v="Auto "/>
    <x v="2"/>
    <n v="21256"/>
    <n v="414.59402880000005"/>
    <n v="-1.4059711999999536"/>
    <x v="1"/>
    <x v="2"/>
  </r>
  <r>
    <d v="2023-05-18T00:00:00"/>
    <x v="1"/>
    <x v="1"/>
    <x v="0"/>
    <n v="9717"/>
    <n v="1"/>
    <n v="436"/>
    <d v="2023-05-19T00:00:00"/>
    <s v="Single line"/>
    <n v="9717"/>
    <n v="1"/>
    <n v="436"/>
    <s v="Auto "/>
    <x v="2"/>
    <n v="21861"/>
    <n v="426.39443280000006"/>
    <n v="-9.605567199999939"/>
    <x v="1"/>
    <x v="2"/>
  </r>
  <r>
    <d v="2023-05-18T00:00:00"/>
    <x v="1"/>
    <x v="1"/>
    <x v="0"/>
    <n v="9733"/>
    <n v="1"/>
    <n v="405"/>
    <d v="2023-05-23T00:00:00"/>
    <s v="Single line"/>
    <n v="9733"/>
    <n v="1"/>
    <n v="405"/>
    <s v="Auto "/>
    <x v="2"/>
    <n v="20613"/>
    <n v="402.05244240000002"/>
    <n v="-2.9475575999999819"/>
    <x v="1"/>
    <x v="2"/>
  </r>
  <r>
    <d v="2023-05-18T00:00:00"/>
    <x v="1"/>
    <x v="1"/>
    <x v="0"/>
    <n v="9756"/>
    <n v="1"/>
    <n v="436"/>
    <d v="2023-05-20T00:00:00"/>
    <s v="Single line"/>
    <n v="9756"/>
    <n v="1"/>
    <n v="436"/>
    <s v="Auto "/>
    <x v="2"/>
    <n v="22283"/>
    <n v="434.62545840000001"/>
    <n v="-1.3745415999999864"/>
    <x v="1"/>
    <x v="2"/>
  </r>
  <r>
    <d v="2023-05-18T00:00:00"/>
    <x v="1"/>
    <x v="1"/>
    <x v="0"/>
    <n v="9730"/>
    <n v="1"/>
    <n v="461"/>
    <d v="2023-05-23T00:00:00"/>
    <s v="Single line"/>
    <n v="9730"/>
    <n v="1"/>
    <n v="461"/>
    <s v="Auto "/>
    <x v="2"/>
    <n v="23300"/>
    <n v="454.46184"/>
    <n v="-6.5381600000000049"/>
    <x v="1"/>
    <x v="2"/>
  </r>
  <r>
    <d v="2023-05-18T00:00:00"/>
    <x v="1"/>
    <x v="1"/>
    <x v="0"/>
    <n v="9735"/>
    <n v="1"/>
    <n v="406"/>
    <d v="2023-05-24T00:00:00"/>
    <s v="Single line"/>
    <n v="9735"/>
    <n v="1"/>
    <n v="406"/>
    <s v="Auto "/>
    <x v="2"/>
    <n v="20868"/>
    <n v="407.02616640000002"/>
    <n v="1.0261664000000223"/>
    <x v="1"/>
    <x v="2"/>
  </r>
  <r>
    <d v="2023-05-18T00:00:00"/>
    <x v="1"/>
    <x v="1"/>
    <x v="0"/>
    <n v="9754"/>
    <n v="1"/>
    <n v="426"/>
    <d v="2023-05-19T00:00:00"/>
    <s v="Single line"/>
    <n v="9754"/>
    <n v="1"/>
    <n v="426"/>
    <s v="Auto "/>
    <x v="2"/>
    <n v="21463"/>
    <n v="418.63152240000005"/>
    <n v="-7.3684775999999488"/>
    <x v="1"/>
    <x v="2"/>
  </r>
  <r>
    <d v="2023-05-18T00:00:00"/>
    <x v="1"/>
    <x v="1"/>
    <x v="0"/>
    <n v="9683"/>
    <n v="1"/>
    <n v="437"/>
    <d v="2023-05-19T00:00:00"/>
    <s v="Single line"/>
    <n v="9683"/>
    <n v="1"/>
    <n v="437"/>
    <s v="Auto "/>
    <x v="2"/>
    <n v="22609"/>
    <n v="440.98402319999997"/>
    <n v="3.9840231999999673"/>
    <x v="1"/>
    <x v="2"/>
  </r>
  <r>
    <d v="2023-05-18T00:00:00"/>
    <x v="1"/>
    <x v="1"/>
    <x v="0"/>
    <n v="9716"/>
    <n v="1"/>
    <n v="450"/>
    <d v="2023-05-19T00:00:00"/>
    <s v="Single line"/>
    <n v="9716"/>
    <n v="1"/>
    <n v="450"/>
    <s v="Auto "/>
    <x v="2"/>
    <n v="24417"/>
    <n v="476.24870159999995"/>
    <n v="26.248701599999947"/>
    <x v="1"/>
    <x v="2"/>
  </r>
  <r>
    <d v="2023-05-18T00:00:00"/>
    <x v="1"/>
    <x v="1"/>
    <x v="0"/>
    <n v="9682"/>
    <n v="1"/>
    <n v="435"/>
    <d v="2023-05-19T00:00:00"/>
    <s v="Single line"/>
    <n v="9682"/>
    <n v="1"/>
    <n v="435"/>
    <s v="Auto "/>
    <x v="2"/>
    <n v="22116"/>
    <n v="431.36815679999995"/>
    <n v="-3.6318432000000485"/>
    <x v="1"/>
    <x v="2"/>
  </r>
  <r>
    <d v="2023-05-18T00:00:00"/>
    <x v="1"/>
    <x v="1"/>
    <x v="0"/>
    <n v="9714"/>
    <n v="1"/>
    <n v="404"/>
    <d v="2023-05-23T00:00:00"/>
    <s v="Single line"/>
    <n v="9714"/>
    <n v="1"/>
    <n v="404"/>
    <s v="Auto "/>
    <x v="2"/>
    <n v="20658"/>
    <n v="402.93015839999998"/>
    <n v="-1.0698416000000179"/>
    <x v="1"/>
    <x v="2"/>
  </r>
  <r>
    <d v="2023-05-18T00:00:00"/>
    <x v="1"/>
    <x v="1"/>
    <x v="0"/>
    <n v="9718"/>
    <n v="1"/>
    <n v="454"/>
    <d v="2023-05-20T00:00:00"/>
    <s v="Single line"/>
    <n v="9718"/>
    <n v="1"/>
    <n v="454"/>
    <s v="Auto "/>
    <x v="2"/>
    <n v="23367"/>
    <n v="455.76866159999997"/>
    <n v="1.7686615999999731"/>
    <x v="1"/>
    <x v="2"/>
  </r>
  <r>
    <d v="2023-05-18T00:00:00"/>
    <x v="1"/>
    <x v="1"/>
    <x v="0"/>
    <n v="9715"/>
    <n v="1"/>
    <n v="423"/>
    <d v="2023-05-20T00:00:00"/>
    <s v="Single line"/>
    <n v="9715"/>
    <n v="1"/>
    <n v="423"/>
    <s v="Auto "/>
    <x v="2"/>
    <n v="21676"/>
    <n v="422.78604480000001"/>
    <n v="-0.21395519999998669"/>
    <x v="1"/>
    <x v="2"/>
  </r>
  <r>
    <d v="2023-05-18T00:00:00"/>
    <x v="1"/>
    <x v="1"/>
    <x v="0"/>
    <n v="9734"/>
    <n v="1"/>
    <n v="404"/>
    <d v="2023-05-20T00:00:00"/>
    <s v="Single line"/>
    <n v="9734"/>
    <n v="1"/>
    <n v="404"/>
    <s v="Auto "/>
    <x v="2"/>
    <n v="20734"/>
    <n v="404.41252320000001"/>
    <n v="0.41252320000000964"/>
    <x v="1"/>
    <x v="2"/>
  </r>
  <r>
    <d v="2023-05-18T00:00:00"/>
    <x v="1"/>
    <x v="1"/>
    <x v="0"/>
    <n v="9719"/>
    <n v="1"/>
    <n v="434"/>
    <d v="2023-05-20T00:00:00"/>
    <s v="Single line"/>
    <n v="9719"/>
    <n v="1"/>
    <n v="434"/>
    <s v="Auto "/>
    <x v="2"/>
    <n v="21722"/>
    <n v="423.68326559999997"/>
    <n v="-10.31673440000003"/>
    <x v="1"/>
    <x v="2"/>
  </r>
  <r>
    <d v="2023-05-18T00:00:00"/>
    <x v="1"/>
    <x v="1"/>
    <x v="0"/>
    <n v="9720"/>
    <n v="1"/>
    <n v="415"/>
    <d v="2023-05-19T00:00:00"/>
    <s v="Single line"/>
    <n v="9720"/>
    <n v="1"/>
    <n v="415"/>
    <s v="Auto "/>
    <x v="2"/>
    <n v="21572"/>
    <n v="420.75754560000001"/>
    <n v="5.7575456000000145"/>
    <x v="1"/>
    <x v="2"/>
  </r>
  <r>
    <d v="2023-05-21T00:00:00"/>
    <x v="2"/>
    <x v="2"/>
    <x v="1"/>
    <n v="105691"/>
    <n v="1"/>
    <n v="572.29999999999995"/>
    <d v="2023-05-26T00:00:00"/>
    <s v="2 in 1"/>
    <n v="105691"/>
    <n v="1"/>
    <n v="572.29999999999995"/>
    <s v="Lino"/>
    <x v="3"/>
    <n v="31626"/>
    <n v="576.25102079999999"/>
    <n v="3.9510208000000375"/>
    <x v="2"/>
    <x v="3"/>
  </r>
  <r>
    <d v="2023-05-21T00:00:00"/>
    <x v="2"/>
    <x v="2"/>
    <x v="1"/>
    <n v="105693"/>
    <n v="1"/>
    <n v="616.79999999999995"/>
    <d v="2023-05-26T00:00:00"/>
    <s v="English/G"/>
    <n v="105693"/>
    <n v="1"/>
    <n v="616.79999999999995"/>
    <s v="Lino"/>
    <x v="3"/>
    <n v="33393"/>
    <n v="608.44717439999999"/>
    <n v="-8.3528255999999601"/>
    <x v="2"/>
    <x v="3"/>
  </r>
  <r>
    <d v="2023-05-21T00:00:00"/>
    <x v="2"/>
    <x v="2"/>
    <x v="1"/>
    <n v="105694"/>
    <n v="1"/>
    <n v="612.4"/>
    <d v="2023-05-23T00:00:00"/>
    <s v="Single line"/>
    <n v="105694"/>
    <n v="1"/>
    <n v="612.4"/>
    <s v="Lino"/>
    <x v="3"/>
    <n v="33384"/>
    <n v="608.28318719999993"/>
    <n v="-4.1168128000000479"/>
    <x v="2"/>
    <x v="3"/>
  </r>
  <r>
    <d v="2023-05-21T00:00:00"/>
    <x v="2"/>
    <x v="2"/>
    <x v="1"/>
    <n v="105696"/>
    <n v="1"/>
    <n v="589.5"/>
    <d v="2023-05-23T00:00:00"/>
    <s v="Single line"/>
    <n v="105696"/>
    <n v="1"/>
    <n v="589.5"/>
    <s v="Lino"/>
    <x v="3"/>
    <n v="31296"/>
    <n v="570.23815679999996"/>
    <n v="-19.261843200000044"/>
    <x v="2"/>
    <x v="3"/>
  </r>
  <r>
    <d v="2023-05-21T00:00:00"/>
    <x v="2"/>
    <x v="2"/>
    <x v="1"/>
    <n v="105697"/>
    <n v="1"/>
    <n v="587.20000000000005"/>
    <d v="2023-05-23T00:00:00"/>
    <s v="Single line"/>
    <n v="105697"/>
    <n v="1"/>
    <n v="587.20000000000005"/>
    <s v="Lino"/>
    <x v="3"/>
    <n v="31591"/>
    <n v="575.61329280000007"/>
    <n v="-11.586707199999978"/>
    <x v="2"/>
    <x v="3"/>
  </r>
  <r>
    <d v="2023-05-21T00:00:00"/>
    <x v="2"/>
    <x v="2"/>
    <x v="1"/>
    <n v="105708"/>
    <n v="1"/>
    <n v="604"/>
    <d v="2023-05-23T00:00:00"/>
    <s v="Single line"/>
    <n v="105708"/>
    <n v="1"/>
    <n v="604"/>
    <s v="Lino"/>
    <x v="3"/>
    <n v="33590"/>
    <n v="612.03667199999995"/>
    <n v="8.0366719999999532"/>
    <x v="2"/>
    <x v="3"/>
  </r>
  <r>
    <d v="2023-05-21T00:00:00"/>
    <x v="2"/>
    <x v="2"/>
    <x v="1"/>
    <n v="105709"/>
    <n v="1"/>
    <n v="607.1"/>
    <d v="2023-05-23T00:00:00"/>
    <s v="Single line"/>
    <n v="105709"/>
    <n v="1"/>
    <n v="607.1"/>
    <s v="Lino"/>
    <x v="3"/>
    <n v="33842"/>
    <n v="616.62831359999996"/>
    <n v="9.5283135999999331"/>
    <x v="2"/>
    <x v="3"/>
  </r>
  <r>
    <d v="2023-05-21T00:00:00"/>
    <x v="2"/>
    <x v="2"/>
    <x v="1"/>
    <n v="105711"/>
    <n v="1"/>
    <n v="605.4"/>
    <d v="2023-05-21T00:00:00"/>
    <s v="Single line"/>
    <n v="105711"/>
    <n v="1"/>
    <n v="605.4"/>
    <s v="Lino"/>
    <x v="3"/>
    <n v="33506"/>
    <n v="610.50612479999995"/>
    <n v="5.106124799999975"/>
    <x v="2"/>
    <x v="3"/>
  </r>
  <r>
    <d v="2023-05-21T00:00:00"/>
    <x v="2"/>
    <x v="2"/>
    <x v="1"/>
    <n v="105712"/>
    <n v="1"/>
    <n v="603.9"/>
    <d v="2023-05-26T00:00:00"/>
    <s v=".5&quot;"/>
    <n v="105712"/>
    <n v="1"/>
    <n v="603.9"/>
    <s v="Lino"/>
    <x v="3"/>
    <n v="33432"/>
    <n v="609.15778560000001"/>
    <n v="5.2577856000000338"/>
    <x v="2"/>
    <x v="3"/>
  </r>
  <r>
    <d v="2023-05-21T00:00:00"/>
    <x v="2"/>
    <x v="2"/>
    <x v="1"/>
    <n v="105714"/>
    <n v="1"/>
    <n v="615.9"/>
    <d v="2023-05-28T00:00:00"/>
    <s v="English"/>
    <n v="105714"/>
    <n v="1"/>
    <n v="615.9"/>
    <s v="Lino"/>
    <x v="3"/>
    <n v="34421"/>
    <n v="627.17815680000001"/>
    <n v="11.278156800000033"/>
    <x v="2"/>
    <x v="3"/>
  </r>
  <r>
    <d v="2023-05-21T00:00:00"/>
    <x v="2"/>
    <x v="2"/>
    <x v="1"/>
    <n v="105722"/>
    <n v="1"/>
    <n v="568"/>
    <d v="2023-05-23T00:00:00"/>
    <s v="Single line"/>
    <n v="105722"/>
    <n v="1"/>
    <n v="568"/>
    <s v="Lino"/>
    <x v="3"/>
    <n v="31055"/>
    <n v="565.84694400000001"/>
    <n v="-2.1530559999999923"/>
    <x v="2"/>
    <x v="3"/>
  </r>
  <r>
    <d v="2023-05-21T00:00:00"/>
    <x v="2"/>
    <x v="2"/>
    <x v="1"/>
    <n v="105723"/>
    <n v="1"/>
    <n v="563.70000000000005"/>
    <d v="2023-05-26T00:00:00"/>
    <s v=".5&quot;"/>
    <n v="105723"/>
    <n v="1"/>
    <n v="563.70000000000005"/>
    <s v="Lino"/>
    <x v="3"/>
    <n v="31006"/>
    <n v="564.95412480000005"/>
    <n v="1.2541247999999996"/>
    <x v="2"/>
    <x v="3"/>
  </r>
  <r>
    <d v="2023-05-21T00:00:00"/>
    <x v="2"/>
    <x v="2"/>
    <x v="1"/>
    <n v="105725"/>
    <n v="1"/>
    <n v="627.79999999999995"/>
    <d v="2023-05-28T00:00:00"/>
    <s v="English"/>
    <n v="105725"/>
    <n v="1"/>
    <n v="627.79999999999995"/>
    <s v="Lino"/>
    <x v="3"/>
    <n v="34619"/>
    <n v="630.78587519999996"/>
    <n v="2.9858752000000095"/>
    <x v="2"/>
    <x v="3"/>
  </r>
  <r>
    <d v="2023-05-21T00:00:00"/>
    <x v="2"/>
    <x v="2"/>
    <x v="1"/>
    <n v="105726"/>
    <n v="1"/>
    <n v="620.4"/>
    <d v="2023-05-28T00:00:00"/>
    <s v="English"/>
    <n v="105726"/>
    <n v="1"/>
    <n v="620.4"/>
    <s v="Lino"/>
    <x v="3"/>
    <n v="33865"/>
    <n v="617.04739199999995"/>
    <n v="-3.352608000000032"/>
    <x v="2"/>
    <x v="3"/>
  </r>
  <r>
    <d v="2023-05-21T00:00:00"/>
    <x v="2"/>
    <x v="2"/>
    <x v="1"/>
    <n v="105728"/>
    <n v="1"/>
    <n v="533.6"/>
    <d v="2023-05-21T00:00:00"/>
    <s v="Single line"/>
    <n v="105728"/>
    <n v="1"/>
    <n v="533.6"/>
    <s v="Lino"/>
    <x v="3"/>
    <n v="29560"/>
    <n v="538.6068479999999"/>
    <n v="5.0068479999998772"/>
    <x v="2"/>
    <x v="3"/>
  </r>
  <r>
    <d v="2023-05-21T00:00:00"/>
    <x v="2"/>
    <x v="2"/>
    <x v="1"/>
    <n v="105729"/>
    <n v="1"/>
    <n v="540.6"/>
    <d v="2023-05-23T00:00:00"/>
    <s v="Single line"/>
    <n v="105729"/>
    <n v="1"/>
    <n v="540.6"/>
    <s v="Lino"/>
    <x v="3"/>
    <n v="29537"/>
    <n v="538.18776960000002"/>
    <n v="-2.4122303999999986"/>
    <x v="2"/>
    <x v="3"/>
  </r>
  <r>
    <d v="2023-05-21T00:00:00"/>
    <x v="2"/>
    <x v="2"/>
    <x v="1"/>
    <n v="105768"/>
    <n v="1"/>
    <n v="620.4"/>
    <m/>
    <m/>
    <m/>
    <m/>
    <m/>
    <m/>
    <x v="1"/>
    <m/>
    <n v="0"/>
    <n v="-620.4"/>
    <x v="2"/>
    <x v="1"/>
  </r>
  <r>
    <d v="2023-05-21T00:00:00"/>
    <x v="2"/>
    <x v="2"/>
    <x v="1"/>
    <n v="105774"/>
    <n v="1"/>
    <n v="601.1"/>
    <d v="2023-05-26T00:00:00"/>
    <s v=".5&quot;"/>
    <n v="105774"/>
    <n v="1"/>
    <n v="601.1"/>
    <s v="Lino"/>
    <x v="3"/>
    <n v="32821"/>
    <n v="598.0248767999999"/>
    <n v="-3.075123200000121"/>
    <x v="2"/>
    <x v="3"/>
  </r>
  <r>
    <d v="2023-05-21T00:00:00"/>
    <x v="2"/>
    <x v="2"/>
    <x v="1"/>
    <n v="105782"/>
    <n v="1"/>
    <n v="601.5"/>
    <d v="2023-05-23T00:00:00"/>
    <s v="Single line"/>
    <n v="105782"/>
    <n v="1"/>
    <n v="601.5"/>
    <s v="Lino"/>
    <x v="3"/>
    <n v="32180"/>
    <n v="586.34534400000007"/>
    <n v="-15.154655999999932"/>
    <x v="2"/>
    <x v="3"/>
  </r>
  <r>
    <d v="2023-05-21T00:00:00"/>
    <x v="2"/>
    <x v="2"/>
    <x v="1"/>
    <n v="105783"/>
    <n v="1"/>
    <n v="597.5"/>
    <d v="2023-05-23T00:00:00"/>
    <s v="Single line"/>
    <n v="105783"/>
    <n v="1"/>
    <n v="597.5"/>
    <s v="Lino"/>
    <x v="3"/>
    <n v="32183"/>
    <n v="586.40000640000005"/>
    <n v="-11.099993599999948"/>
    <x v="2"/>
    <x v="3"/>
  </r>
  <r>
    <d v="2023-05-21T00:00:00"/>
    <x v="2"/>
    <x v="2"/>
    <x v="1"/>
    <n v="105786"/>
    <n v="1"/>
    <n v="625.6"/>
    <d v="2023-05-26T00:00:00"/>
    <s v="2 in 1"/>
    <n v="105786"/>
    <n v="1"/>
    <n v="625.6"/>
    <s v="Lino"/>
    <x v="3"/>
    <n v="33958"/>
    <n v="618.74192640000001"/>
    <n v="-6.8580736000000115"/>
    <x v="2"/>
    <x v="3"/>
  </r>
  <r>
    <d v="2023-05-21T00:00:00"/>
    <x v="2"/>
    <x v="2"/>
    <x v="1"/>
    <n v="105787"/>
    <n v="1"/>
    <n v="629.1"/>
    <d v="2023-05-26T00:00:00"/>
    <s v="English/G"/>
    <n v="105787"/>
    <n v="1"/>
    <n v="426"/>
    <s v="Lino"/>
    <x v="3"/>
    <n v="23375"/>
    <n v="425.91119999999995"/>
    <n v="-203.18880000000007"/>
    <x v="2"/>
    <x v="3"/>
  </r>
  <r>
    <m/>
    <x v="2"/>
    <x v="2"/>
    <x v="1"/>
    <n v="105787"/>
    <m/>
    <m/>
    <d v="2023-05-26T00:00:00"/>
    <s v="2 in 1"/>
    <n v="105787"/>
    <m/>
    <n v="203.10000000000002"/>
    <s v="Lino"/>
    <x v="3"/>
    <n v="10596"/>
    <n v="193.06759680000005"/>
    <n v="193.06759680000005"/>
    <x v="2"/>
    <x v="3"/>
  </r>
  <r>
    <d v="2023-05-21T00:00:00"/>
    <x v="2"/>
    <x v="2"/>
    <x v="1"/>
    <n v="105788"/>
    <n v="1"/>
    <n v="590.79999999999995"/>
    <d v="2023-05-23T00:00:00"/>
    <s v="Single line"/>
    <n v="105788"/>
    <n v="1"/>
    <n v="590.79999999999995"/>
    <s v="Lino"/>
    <x v="3"/>
    <n v="33456"/>
    <n v="609.5950848"/>
    <n v="18.795084800000041"/>
    <x v="2"/>
    <x v="3"/>
  </r>
  <r>
    <d v="2023-05-21T00:00:00"/>
    <x v="2"/>
    <x v="2"/>
    <x v="1"/>
    <n v="105473"/>
    <n v="1"/>
    <n v="560.5"/>
    <d v="2023-05-21T00:00:00"/>
    <s v="Single line"/>
    <n v="105473"/>
    <n v="1"/>
    <n v="560.5"/>
    <s v="Lino"/>
    <x v="3"/>
    <n v="31221"/>
    <n v="568.87159680000002"/>
    <n v="8.3715968000000203"/>
    <x v="2"/>
    <x v="3"/>
  </r>
  <r>
    <d v="2023-05-21T00:00:00"/>
    <x v="2"/>
    <x v="2"/>
    <x v="1"/>
    <n v="105476"/>
    <n v="1"/>
    <n v="574"/>
    <d v="2023-05-23T00:00:00"/>
    <s v="Single line"/>
    <n v="105476"/>
    <n v="1"/>
    <n v="574"/>
    <s v="Lino"/>
    <x v="3"/>
    <n v="31350"/>
    <n v="571.22208000000001"/>
    <n v="-2.7779199999999946"/>
    <x v="2"/>
    <x v="3"/>
  </r>
  <r>
    <d v="2023-05-21T00:00:00"/>
    <x v="2"/>
    <x v="2"/>
    <x v="1"/>
    <n v="105477"/>
    <n v="1"/>
    <n v="568.70000000000005"/>
    <d v="2023-05-26T00:00:00"/>
    <s v=".5&quot;"/>
    <n v="105477"/>
    <n v="1"/>
    <n v="568.70000000000005"/>
    <s v="Lino"/>
    <x v="3"/>
    <n v="32348"/>
    <n v="589.40643839999996"/>
    <n v="20.706438399999911"/>
    <x v="2"/>
    <x v="3"/>
  </r>
  <r>
    <d v="2023-05-21T00:00:00"/>
    <x v="2"/>
    <x v="2"/>
    <x v="1"/>
    <n v="105479"/>
    <n v="1"/>
    <n v="583.79999999999995"/>
    <d v="2023-05-21T00:00:00"/>
    <s v="Single line"/>
    <n v="105479"/>
    <n v="1"/>
    <n v="583.79999999999995"/>
    <s v="Lino"/>
    <x v="3"/>
    <n v="31913"/>
    <n v="581.48039039999992"/>
    <n v="-2.3196096000000352"/>
    <x v="2"/>
    <x v="3"/>
  </r>
  <r>
    <d v="2023-05-21T00:00:00"/>
    <x v="2"/>
    <x v="2"/>
    <x v="1"/>
    <n v="105480"/>
    <n v="1"/>
    <n v="588.79999999999995"/>
    <d v="2023-05-28T00:00:00"/>
    <s v="English"/>
    <n v="105480"/>
    <n v="1"/>
    <n v="588.79999999999995"/>
    <s v="Lino"/>
    <x v="3"/>
    <n v="31993"/>
    <n v="582.93805439999994"/>
    <n v="-5.8619456000000127"/>
    <x v="2"/>
    <x v="3"/>
  </r>
  <r>
    <d v="2023-05-21T00:00:00"/>
    <x v="2"/>
    <x v="2"/>
    <x v="1"/>
    <n v="105547"/>
    <n v="1"/>
    <n v="613.20000000000005"/>
    <m/>
    <m/>
    <m/>
    <m/>
    <m/>
    <m/>
    <x v="1"/>
    <m/>
    <n v="0"/>
    <n v="-613.20000000000005"/>
    <x v="2"/>
    <x v="1"/>
  </r>
  <r>
    <d v="2023-05-21T00:00:00"/>
    <x v="2"/>
    <x v="2"/>
    <x v="1"/>
    <n v="105548"/>
    <n v="1"/>
    <n v="612"/>
    <d v="2023-05-28T00:00:00"/>
    <s v="Hindi /G"/>
    <n v="105548"/>
    <n v="1"/>
    <n v="612"/>
    <s v="Lino"/>
    <x v="3"/>
    <n v="33796"/>
    <n v="615.79015679999998"/>
    <n v="3.790156799999977"/>
    <x v="2"/>
    <x v="3"/>
  </r>
  <r>
    <d v="2023-05-21T00:00:00"/>
    <x v="2"/>
    <x v="2"/>
    <x v="1"/>
    <n v="105551"/>
    <n v="1"/>
    <n v="498.8"/>
    <d v="2023-05-21T00:00:00"/>
    <s v="Single line"/>
    <n v="105551"/>
    <n v="1"/>
    <n v="498.8"/>
    <s v="Lino"/>
    <x v="3"/>
    <n v="27336"/>
    <n v="498.08378880000009"/>
    <n v="-0.71621119999991834"/>
    <x v="2"/>
    <x v="3"/>
  </r>
  <r>
    <d v="2023-05-21T00:00:00"/>
    <x v="2"/>
    <x v="2"/>
    <x v="1"/>
    <n v="105571"/>
    <n v="1"/>
    <n v="570.5"/>
    <d v="2023-05-26T00:00:00"/>
    <s v=".5&quot;"/>
    <n v="105571"/>
    <n v="1"/>
    <n v="570.5"/>
    <s v="Lino"/>
    <x v="3"/>
    <n v="30679"/>
    <n v="558.99592319999988"/>
    <n v="-11.504076800000121"/>
    <x v="2"/>
    <x v="3"/>
  </r>
  <r>
    <d v="2023-05-21T00:00:00"/>
    <x v="2"/>
    <x v="2"/>
    <x v="1"/>
    <n v="105574"/>
    <n v="1"/>
    <n v="583.6"/>
    <m/>
    <m/>
    <m/>
    <m/>
    <m/>
    <m/>
    <x v="1"/>
    <m/>
    <n v="0"/>
    <n v="-583.6"/>
    <x v="2"/>
    <x v="1"/>
  </r>
  <r>
    <d v="2023-05-21T00:00:00"/>
    <x v="2"/>
    <x v="2"/>
    <x v="1"/>
    <n v="105575"/>
    <n v="1"/>
    <n v="587.5"/>
    <d v="2023-05-26T00:00:00"/>
    <s v=".5&quot;"/>
    <n v="105575"/>
    <n v="1"/>
    <n v="587.5"/>
    <s v="Lino"/>
    <x v="3"/>
    <n v="32340"/>
    <n v="589.260672"/>
    <n v="1.7606719999999996"/>
    <x v="2"/>
    <x v="3"/>
  </r>
  <r>
    <d v="2023-05-21T00:00:00"/>
    <x v="2"/>
    <x v="2"/>
    <x v="1"/>
    <n v="105577"/>
    <n v="1"/>
    <n v="566.29999999999995"/>
    <d v="2023-05-21T00:00:00"/>
    <s v="Single line"/>
    <n v="105577"/>
    <n v="1"/>
    <n v="566.29999999999995"/>
    <s v="Lino"/>
    <x v="3"/>
    <n v="30856"/>
    <n v="562.22100479999995"/>
    <n v="-4.0789952000000085"/>
    <x v="2"/>
    <x v="3"/>
  </r>
  <r>
    <d v="2023-05-21T00:00:00"/>
    <x v="2"/>
    <x v="2"/>
    <x v="1"/>
    <n v="105578"/>
    <n v="1"/>
    <n v="560.79999999999995"/>
    <d v="2023-05-28T00:00:00"/>
    <s v="English"/>
    <n v="105578"/>
    <n v="1"/>
    <n v="560.79999999999995"/>
    <s v="Lino"/>
    <x v="3"/>
    <n v="30724"/>
    <n v="559.81585919999998"/>
    <n v="-0.98414079999997739"/>
    <x v="2"/>
    <x v="3"/>
  </r>
  <r>
    <d v="2023-05-21T00:00:00"/>
    <x v="2"/>
    <x v="2"/>
    <x v="1"/>
    <n v="105789"/>
    <n v="1"/>
    <n v="586.79999999999995"/>
    <d v="2023-05-21T00:00:00"/>
    <s v="Single line"/>
    <n v="105789"/>
    <n v="1"/>
    <n v="586.79999999999995"/>
    <s v="Lino"/>
    <x v="3"/>
    <n v="32166"/>
    <n v="586.09025279999992"/>
    <n v="-0.70974720000003799"/>
    <x v="2"/>
    <x v="3"/>
  </r>
  <r>
    <d v="2023-05-21T00:00:00"/>
    <x v="2"/>
    <x v="2"/>
    <x v="1"/>
    <n v="105793"/>
    <n v="1"/>
    <n v="584.29999999999995"/>
    <d v="2023-05-26T00:00:00"/>
    <s v="Double Line"/>
    <n v="105793"/>
    <n v="1"/>
    <n v="584.29999999999995"/>
    <s v="Lino"/>
    <x v="3"/>
    <n v="31740"/>
    <n v="578.32819199999994"/>
    <n v="-5.97180800000001"/>
    <x v="2"/>
    <x v="3"/>
  </r>
  <r>
    <d v="2023-05-21T00:00:00"/>
    <x v="2"/>
    <x v="2"/>
    <x v="1"/>
    <n v="105795"/>
    <n v="1"/>
    <n v="603.4"/>
    <d v="2023-05-26T00:00:00"/>
    <s v="2 in 1"/>
    <n v="105795"/>
    <n v="1"/>
    <n v="139"/>
    <s v="Lino"/>
    <x v="3"/>
    <n v="7589"/>
    <n v="138.27765120000001"/>
    <n v="-465.12234879999994"/>
    <x v="2"/>
    <x v="3"/>
  </r>
  <r>
    <m/>
    <x v="2"/>
    <x v="2"/>
    <x v="1"/>
    <n v="105795"/>
    <m/>
    <m/>
    <d v="2023-05-26T00:00:00"/>
    <s v=".5&quot;"/>
    <n v="105795"/>
    <m/>
    <n v="464.4"/>
    <s v="Lino"/>
    <x v="3"/>
    <n v="25178"/>
    <n v="458.76330239999999"/>
    <n v="458.76330239999999"/>
    <x v="2"/>
    <x v="3"/>
  </r>
  <r>
    <d v="2023-05-21T00:00:00"/>
    <x v="2"/>
    <x v="2"/>
    <x v="1"/>
    <n v="105796"/>
    <n v="1"/>
    <n v="599.4"/>
    <d v="2023-05-23T00:00:00"/>
    <s v="Single line"/>
    <n v="105796"/>
    <n v="1"/>
    <n v="599.4"/>
    <s v="Lino"/>
    <x v="3"/>
    <n v="32725"/>
    <n v="596.27567999999997"/>
    <n v="-3.1243200000000115"/>
    <x v="2"/>
    <x v="3"/>
  </r>
  <r>
    <d v="2023-05-21T00:00:00"/>
    <x v="2"/>
    <x v="2"/>
    <x v="1"/>
    <n v="105801"/>
    <n v="1"/>
    <n v="501.1"/>
    <d v="2023-05-28T00:00:00"/>
    <s v="English"/>
    <n v="105801"/>
    <n v="1"/>
    <n v="501.1"/>
    <s v="Lino"/>
    <x v="3"/>
    <n v="27330"/>
    <n v="497.97446400000007"/>
    <n v="-3.1255359999999541"/>
    <x v="2"/>
    <x v="3"/>
  </r>
  <r>
    <d v="2023-05-21T00:00:00"/>
    <x v="2"/>
    <x v="2"/>
    <x v="1"/>
    <n v="105830"/>
    <n v="1"/>
    <n v="500"/>
    <d v="2023-05-21T00:00:00"/>
    <s v="Single line"/>
    <n v="105830"/>
    <n v="1"/>
    <n v="500"/>
    <s v="Lino"/>
    <x v="3"/>
    <n v="27179"/>
    <n v="495.22312319999997"/>
    <n v="-4.776876800000025"/>
    <x v="2"/>
    <x v="3"/>
  </r>
  <r>
    <d v="2023-05-23T00:00:00"/>
    <x v="1"/>
    <x v="2"/>
    <x v="0"/>
    <n v="10514"/>
    <n v="1"/>
    <n v="488"/>
    <d v="2023-05-25T00:00:00"/>
    <s v="Single line"/>
    <n v="10514"/>
    <n v="1"/>
    <n v="488"/>
    <s v="Lino"/>
    <x v="3"/>
    <n v="25412"/>
    <n v="480.83569920000002"/>
    <n v="-7.1643007999999782"/>
    <x v="2"/>
    <x v="3"/>
  </r>
  <r>
    <d v="2023-05-23T00:00:00"/>
    <x v="1"/>
    <x v="2"/>
    <x v="0"/>
    <n v="10515"/>
    <n v="1"/>
    <n v="470"/>
    <d v="2023-05-25T00:00:00"/>
    <s v="Single line"/>
    <n v="10515"/>
    <n v="1"/>
    <n v="470"/>
    <s v="Lino"/>
    <x v="3"/>
    <n v="24626"/>
    <n v="465.96332159999997"/>
    <n v="-4.036678400000028"/>
    <x v="2"/>
    <x v="3"/>
  </r>
  <r>
    <d v="2023-05-23T00:00:00"/>
    <x v="1"/>
    <x v="2"/>
    <x v="0"/>
    <n v="10516"/>
    <n v="1"/>
    <n v="475"/>
    <d v="2023-05-24T00:00:00"/>
    <s v="Single line"/>
    <n v="10516"/>
    <n v="1"/>
    <n v="475"/>
    <s v="Lino"/>
    <x v="3"/>
    <n v="25050"/>
    <n v="473.98607999999996"/>
    <n v="-1.0139200000000415"/>
    <x v="2"/>
    <x v="3"/>
  </r>
  <r>
    <d v="2023-05-23T00:00:00"/>
    <x v="1"/>
    <x v="2"/>
    <x v="0"/>
    <n v="10517"/>
    <n v="1"/>
    <n v="463"/>
    <d v="2023-05-25T00:00:00"/>
    <s v="Single line"/>
    <n v="10517"/>
    <n v="1"/>
    <n v="463"/>
    <s v="Lino"/>
    <x v="3"/>
    <n v="23907"/>
    <n v="452.35869120000001"/>
    <n v="-10.64130879999999"/>
    <x v="2"/>
    <x v="3"/>
  </r>
  <r>
    <d v="2023-05-23T00:00:00"/>
    <x v="1"/>
    <x v="2"/>
    <x v="0"/>
    <n v="10518"/>
    <n v="1"/>
    <n v="440"/>
    <d v="2023-05-24T00:00:00"/>
    <s v="Single line"/>
    <n v="10518"/>
    <n v="1"/>
    <n v="440"/>
    <s v="Lino"/>
    <x v="3"/>
    <n v="22914"/>
    <n v="433.56954239999999"/>
    <n v="-6.4304576000000111"/>
    <x v="2"/>
    <x v="3"/>
  </r>
  <r>
    <d v="2023-05-23T00:00:00"/>
    <x v="1"/>
    <x v="2"/>
    <x v="0"/>
    <n v="10575"/>
    <n v="1"/>
    <n v="469"/>
    <d v="2023-05-24T00:00:00"/>
    <s v="Single line"/>
    <n v="10575"/>
    <n v="1"/>
    <n v="469"/>
    <s v="Lino"/>
    <x v="3"/>
    <n v="24641"/>
    <n v="466.24714560000007"/>
    <n v="-2.7528543999999329"/>
    <x v="2"/>
    <x v="3"/>
  </r>
  <r>
    <d v="2023-05-23T00:00:00"/>
    <x v="1"/>
    <x v="2"/>
    <x v="0"/>
    <n v="10576"/>
    <n v="1"/>
    <n v="465"/>
    <d v="2023-05-25T00:00:00"/>
    <s v="Single line"/>
    <n v="10576"/>
    <n v="1"/>
    <n v="465"/>
    <s v="Lino"/>
    <x v="3"/>
    <n v="24271"/>
    <n v="459.2461535999999"/>
    <n v="-5.7538464000000999"/>
    <x v="2"/>
    <x v="3"/>
  </r>
  <r>
    <d v="2023-05-23T00:00:00"/>
    <x v="1"/>
    <x v="2"/>
    <x v="0"/>
    <n v="10577"/>
    <n v="1"/>
    <n v="496"/>
    <d v="2023-05-24T00:00:00"/>
    <s v="Single line"/>
    <n v="10577"/>
    <n v="1"/>
    <n v="496"/>
    <s v="Lino"/>
    <x v="3"/>
    <n v="25948"/>
    <n v="490.97767680000004"/>
    <n v="-5.0223231999999598"/>
    <x v="2"/>
    <x v="3"/>
  </r>
  <r>
    <d v="2023-05-23T00:00:00"/>
    <x v="1"/>
    <x v="2"/>
    <x v="0"/>
    <n v="10578"/>
    <n v="1"/>
    <n v="485"/>
    <d v="2023-05-27T00:00:00"/>
    <s v="Hindi /G"/>
    <n v="10578"/>
    <n v="1"/>
    <n v="485"/>
    <s v="Lino"/>
    <x v="3"/>
    <n v="25585"/>
    <n v="484.10913599999998"/>
    <n v="-0.89086400000002186"/>
    <x v="2"/>
    <x v="3"/>
  </r>
  <r>
    <d v="2023-05-23T00:00:00"/>
    <x v="1"/>
    <x v="2"/>
    <x v="0"/>
    <n v="10579"/>
    <n v="1"/>
    <n v="486"/>
    <d v="2023-05-27T00:00:00"/>
    <s v=".5&quot;"/>
    <n v="10579"/>
    <n v="1"/>
    <n v="155"/>
    <s v="Lino"/>
    <x v="3"/>
    <n v="8153"/>
    <n v="154.26780479999999"/>
    <n v="-331.73219519999998"/>
    <x v="2"/>
    <x v="3"/>
  </r>
  <r>
    <m/>
    <x v="1"/>
    <x v="2"/>
    <x v="0"/>
    <n v="10579"/>
    <m/>
    <m/>
    <d v="2023-05-27T00:00:00"/>
    <s v="Hindi /G"/>
    <n v="10579"/>
    <m/>
    <n v="331"/>
    <s v="Lino"/>
    <x v="3"/>
    <n v="17314"/>
    <n v="327.60858240000005"/>
    <n v="327.60858240000005"/>
    <x v="2"/>
    <x v="3"/>
  </r>
  <r>
    <d v="2023-05-23T00:00:00"/>
    <x v="1"/>
    <x v="2"/>
    <x v="0"/>
    <n v="10580"/>
    <n v="1"/>
    <n v="428"/>
    <d v="2023-05-25T00:00:00"/>
    <s v="Single line"/>
    <n v="10580"/>
    <n v="1"/>
    <n v="428"/>
    <s v="Lino"/>
    <x v="3"/>
    <n v="22186"/>
    <n v="419.79461759999998"/>
    <n v="-8.2053824000000191"/>
    <x v="2"/>
    <x v="3"/>
  </r>
  <r>
    <d v="2023-05-23T00:00:00"/>
    <x v="1"/>
    <x v="2"/>
    <x v="0"/>
    <n v="10581"/>
    <n v="1"/>
    <n v="453"/>
    <d v="2023-05-24T00:00:00"/>
    <s v="Single line"/>
    <n v="10581"/>
    <n v="1"/>
    <n v="453"/>
    <s v="Lino"/>
    <x v="3"/>
    <n v="23420"/>
    <n v="443.14387199999993"/>
    <n v="-9.8561280000000693"/>
    <x v="2"/>
    <x v="3"/>
  </r>
  <r>
    <d v="2023-05-23T00:00:00"/>
    <x v="1"/>
    <x v="2"/>
    <x v="0"/>
    <n v="10582"/>
    <n v="1"/>
    <n v="480"/>
    <d v="2023-05-27T00:00:00"/>
    <s v=".5&quot;"/>
    <n v="10582"/>
    <n v="1"/>
    <n v="480"/>
    <s v="Lino"/>
    <x v="3"/>
    <n v="24914"/>
    <n v="471.41274240000007"/>
    <n v="-8.5872575999999299"/>
    <x v="2"/>
    <x v="3"/>
  </r>
  <r>
    <d v="2023-05-23T00:00:00"/>
    <x v="1"/>
    <x v="2"/>
    <x v="0"/>
    <n v="10604"/>
    <n v="1"/>
    <n v="442"/>
    <d v="2023-05-25T00:00:00"/>
    <s v="Single line"/>
    <n v="10604"/>
    <n v="1"/>
    <n v="442"/>
    <s v="Lino"/>
    <x v="3"/>
    <n v="22552"/>
    <n v="426.71992319999993"/>
    <n v="-15.280076800000074"/>
    <x v="2"/>
    <x v="3"/>
  </r>
  <r>
    <d v="2023-05-23T00:00:00"/>
    <x v="1"/>
    <x v="2"/>
    <x v="0"/>
    <n v="11224"/>
    <n v="1"/>
    <n v="472"/>
    <d v="2023-05-25T00:00:00"/>
    <s v="Single line"/>
    <n v="11224"/>
    <n v="1"/>
    <n v="472"/>
    <s v="Lino"/>
    <x v="3"/>
    <n v="24127"/>
    <n v="456.52144320000002"/>
    <n v="-15.478556799999978"/>
    <x v="2"/>
    <x v="3"/>
  </r>
  <r>
    <d v="2023-05-23T00:00:00"/>
    <x v="1"/>
    <x v="2"/>
    <x v="0"/>
    <n v="11225"/>
    <n v="1"/>
    <n v="494"/>
    <d v="2023-05-27T00:00:00"/>
    <s v=".5&quot;"/>
    <n v="11225"/>
    <n v="1"/>
    <n v="494"/>
    <s v="Lino"/>
    <x v="3"/>
    <n v="24929"/>
    <n v="471.69656640000005"/>
    <n v="-22.303433599999948"/>
    <x v="2"/>
    <x v="3"/>
  </r>
  <r>
    <d v="2023-05-23T00:00:00"/>
    <x v="1"/>
    <x v="2"/>
    <x v="0"/>
    <n v="11226"/>
    <n v="1"/>
    <n v="452"/>
    <d v="2023-05-25T00:00:00"/>
    <s v="Single line"/>
    <n v="11226"/>
    <n v="1"/>
    <n v="452"/>
    <s v="Lino"/>
    <x v="3"/>
    <n v="23355"/>
    <n v="441.91396800000007"/>
    <n v="-10.086031999999932"/>
    <x v="2"/>
    <x v="3"/>
  </r>
  <r>
    <d v="2023-05-23T00:00:00"/>
    <x v="1"/>
    <x v="2"/>
    <x v="0"/>
    <n v="11227"/>
    <n v="1"/>
    <n v="491"/>
    <d v="2023-05-25T00:00:00"/>
    <s v="Single line"/>
    <n v="11227"/>
    <n v="1"/>
    <n v="491"/>
    <s v="Lino"/>
    <x v="3"/>
    <n v="25538"/>
    <n v="483.21982079999998"/>
    <n v="-7.7801792000000205"/>
    <x v="2"/>
    <x v="3"/>
  </r>
  <r>
    <d v="2023-05-23T00:00:00"/>
    <x v="1"/>
    <x v="2"/>
    <x v="0"/>
    <n v="11228"/>
    <n v="1"/>
    <n v="481"/>
    <d v="2023-05-25T00:00:00"/>
    <s v="Single line"/>
    <n v="11228"/>
    <n v="1"/>
    <n v="481"/>
    <s v="Lino"/>
    <x v="3"/>
    <n v="24285"/>
    <n v="459.511056"/>
    <n v="-21.488944000000004"/>
    <x v="2"/>
    <x v="3"/>
  </r>
  <r>
    <d v="2023-05-23T00:00:00"/>
    <x v="1"/>
    <x v="2"/>
    <x v="0"/>
    <n v="11229"/>
    <n v="1"/>
    <n v="484"/>
    <d v="2023-05-27T00:00:00"/>
    <s v="Hindi /G"/>
    <n v="11229"/>
    <n v="1"/>
    <n v="484"/>
    <s v="Lino"/>
    <x v="3"/>
    <n v="21684"/>
    <n v="410.29597439999998"/>
    <n v="-73.704025600000023"/>
    <x v="2"/>
    <x v="3"/>
  </r>
  <r>
    <d v="2023-05-23T00:00:00"/>
    <x v="1"/>
    <x v="2"/>
    <x v="0"/>
    <n v="11230"/>
    <n v="1"/>
    <n v="485"/>
    <d v="2023-05-30T00:00:00"/>
    <s v="English"/>
    <n v="11230"/>
    <n v="1"/>
    <n v="485"/>
    <s v="Lino"/>
    <x v="3"/>
    <n v="25540"/>
    <n v="483.25766399999992"/>
    <n v="-1.7423360000000798"/>
    <x v="2"/>
    <x v="3"/>
  </r>
  <r>
    <d v="2023-05-23T00:00:00"/>
    <x v="1"/>
    <x v="2"/>
    <x v="0"/>
    <n v="11231"/>
    <n v="1"/>
    <n v="485"/>
    <d v="2023-05-24T00:00:00"/>
    <s v="Single line"/>
    <n v="11231"/>
    <n v="1"/>
    <n v="485"/>
    <s v="Lino"/>
    <x v="3"/>
    <n v="24509"/>
    <n v="463.74949439999995"/>
    <n v="-21.250505600000054"/>
    <x v="2"/>
    <x v="3"/>
  </r>
  <r>
    <d v="2023-05-23T00:00:00"/>
    <x v="1"/>
    <x v="2"/>
    <x v="0"/>
    <n v="11232"/>
    <n v="1"/>
    <n v="491"/>
    <d v="2023-05-25T00:00:00"/>
    <s v="Single line"/>
    <n v="11232"/>
    <n v="1"/>
    <n v="491"/>
    <s v="Lino"/>
    <x v="3"/>
    <n v="24931"/>
    <n v="471.73440960000011"/>
    <n v="-19.265590399999894"/>
    <x v="2"/>
    <x v="3"/>
  </r>
  <r>
    <d v="2023-05-23T00:00:00"/>
    <x v="1"/>
    <x v="2"/>
    <x v="0"/>
    <n v="11233"/>
    <n v="1"/>
    <n v="493"/>
    <d v="2023-05-27T00:00:00"/>
    <s v=".5&quot;"/>
    <n v="11233"/>
    <n v="1"/>
    <n v="493"/>
    <s v="Lino"/>
    <x v="3"/>
    <n v="25367"/>
    <n v="479.98422720000002"/>
    <n v="-13.015772799999979"/>
    <x v="2"/>
    <x v="3"/>
  </r>
  <r>
    <d v="2023-05-23T00:00:00"/>
    <x v="1"/>
    <x v="2"/>
    <x v="0"/>
    <n v="11234"/>
    <n v="1"/>
    <n v="502"/>
    <d v="2023-05-25T00:00:00"/>
    <s v="Single line"/>
    <n v="11234"/>
    <n v="1"/>
    <n v="502"/>
    <s v="Lino"/>
    <x v="3"/>
    <n v="25659"/>
    <n v="485.5093344"/>
    <n v="-16.4906656"/>
    <x v="2"/>
    <x v="3"/>
  </r>
  <r>
    <d v="2023-05-23T00:00:00"/>
    <x v="1"/>
    <x v="2"/>
    <x v="0"/>
    <n v="11235"/>
    <n v="1"/>
    <n v="486"/>
    <d v="2023-05-25T00:00:00"/>
    <s v="Single line"/>
    <n v="11235"/>
    <n v="1"/>
    <n v="486"/>
    <s v="Lino"/>
    <x v="3"/>
    <n v="24374"/>
    <n v="461.19507839999994"/>
    <n v="-24.804921600000057"/>
    <x v="2"/>
    <x v="3"/>
  </r>
  <r>
    <d v="2023-05-23T00:00:00"/>
    <x v="1"/>
    <x v="2"/>
    <x v="0"/>
    <n v="11236"/>
    <n v="1"/>
    <n v="454"/>
    <d v="2023-05-30T00:00:00"/>
    <s v="English"/>
    <n v="11236"/>
    <n v="1"/>
    <n v="454"/>
    <s v="Lino"/>
    <x v="3"/>
    <n v="23822"/>
    <n v="450.7503552"/>
    <n v="-3.2496447999999987"/>
    <x v="2"/>
    <x v="3"/>
  </r>
  <r>
    <d v="2023-05-23T00:00:00"/>
    <x v="1"/>
    <x v="2"/>
    <x v="0"/>
    <n v="11237"/>
    <n v="1"/>
    <n v="476"/>
    <d v="2023-05-25T00:00:00"/>
    <s v="Single line"/>
    <n v="11237"/>
    <n v="1"/>
    <n v="476"/>
    <s v="Lino"/>
    <x v="3"/>
    <n v="24327"/>
    <n v="460.3057632"/>
    <n v="-15.694236799999999"/>
    <x v="2"/>
    <x v="3"/>
  </r>
  <r>
    <d v="2023-05-23T00:00:00"/>
    <x v="1"/>
    <x v="2"/>
    <x v="0"/>
    <n v="11238"/>
    <n v="1"/>
    <n v="497"/>
    <d v="2023-05-25T00:00:00"/>
    <s v="Single line"/>
    <n v="11238"/>
    <n v="1"/>
    <n v="497"/>
    <s v="Lino"/>
    <x v="3"/>
    <n v="25376"/>
    <n v="480.15452160000001"/>
    <n v="-16.84547839999999"/>
    <x v="2"/>
    <x v="3"/>
  </r>
  <r>
    <d v="2023-05-23T00:00:00"/>
    <x v="1"/>
    <x v="2"/>
    <x v="0"/>
    <n v="11239"/>
    <n v="1"/>
    <n v="494"/>
    <d v="2023-05-30T00:00:00"/>
    <s v="English"/>
    <n v="11239"/>
    <n v="1"/>
    <n v="494"/>
    <s v="Lino"/>
    <x v="3"/>
    <n v="25048"/>
    <n v="473.94823679999996"/>
    <n v="-20.051763200000039"/>
    <x v="2"/>
    <x v="3"/>
  </r>
  <r>
    <d v="2023-05-23T00:00:00"/>
    <x v="1"/>
    <x v="2"/>
    <x v="0"/>
    <n v="11240"/>
    <n v="1"/>
    <n v="442"/>
    <d v="2023-05-30T00:00:00"/>
    <s v="English"/>
    <n v="11240"/>
    <n v="1"/>
    <n v="442"/>
    <s v="Lino"/>
    <x v="3"/>
    <n v="22824"/>
    <n v="431.86659839999999"/>
    <n v="-10.133401600000013"/>
    <x v="2"/>
    <x v="3"/>
  </r>
  <r>
    <d v="2023-05-23T00:00:00"/>
    <x v="1"/>
    <x v="2"/>
    <x v="0"/>
    <n v="11241"/>
    <n v="1"/>
    <n v="490"/>
    <d v="2023-05-30T00:00:00"/>
    <s v="English"/>
    <n v="11241"/>
    <n v="1"/>
    <n v="490"/>
    <s v="Lino"/>
    <x v="3"/>
    <n v="25028"/>
    <n v="473.5698048000001"/>
    <n v="-16.430195199999901"/>
    <x v="2"/>
    <x v="3"/>
  </r>
  <r>
    <d v="2023-05-23T00:00:00"/>
    <x v="1"/>
    <x v="2"/>
    <x v="0"/>
    <n v="11242"/>
    <n v="1"/>
    <n v="477"/>
    <d v="2023-05-27T00:00:00"/>
    <s v=".5&quot;"/>
    <n v="11242"/>
    <n v="1"/>
    <n v="477"/>
    <s v="Lino"/>
    <x v="3"/>
    <n v="24713"/>
    <n v="467.60950079999992"/>
    <n v="-9.3904992000000789"/>
    <x v="2"/>
    <x v="3"/>
  </r>
  <r>
    <d v="2023-05-23T00:00:00"/>
    <x v="1"/>
    <x v="2"/>
    <x v="0"/>
    <n v="11243"/>
    <n v="1"/>
    <n v="442"/>
    <d v="2023-05-25T00:00:00"/>
    <s v="Single line"/>
    <n v="11243"/>
    <n v="1"/>
    <n v="442"/>
    <s v="Lino"/>
    <x v="3"/>
    <n v="22592"/>
    <n v="427.47678719999999"/>
    <n v="-14.52321280000001"/>
    <x v="2"/>
    <x v="3"/>
  </r>
  <r>
    <d v="2023-05-23T00:00:00"/>
    <x v="1"/>
    <x v="2"/>
    <x v="0"/>
    <n v="11290"/>
    <n v="1"/>
    <n v="461"/>
    <d v="2023-05-27T00:00:00"/>
    <s v=".5&quot;"/>
    <n v="11290"/>
    <n v="1"/>
    <n v="461"/>
    <s v="Lino"/>
    <x v="3"/>
    <n v="24945"/>
    <n v="471.99931199999992"/>
    <n v="10.999311999999918"/>
    <x v="2"/>
    <x v="3"/>
  </r>
  <r>
    <d v="2023-05-23T00:00:00"/>
    <x v="1"/>
    <x v="2"/>
    <x v="0"/>
    <n v="11289"/>
    <n v="1"/>
    <n v="466"/>
    <d v="2023-05-27T00:00:00"/>
    <s v=".5&quot;"/>
    <n v="11289"/>
    <n v="1"/>
    <n v="466"/>
    <s v="Lino"/>
    <x v="3"/>
    <n v="25275"/>
    <n v="478.24343999999996"/>
    <n v="12.243439999999964"/>
    <x v="2"/>
    <x v="3"/>
  </r>
  <r>
    <d v="2023-05-23T00:00:00"/>
    <x v="1"/>
    <x v="1"/>
    <x v="0"/>
    <n v="11210"/>
    <n v="1"/>
    <n v="440"/>
    <d v="2023-05-24T00:00:00"/>
    <s v="Single line"/>
    <n v="11210"/>
    <n v="1"/>
    <n v="440"/>
    <s v="Auto "/>
    <x v="2"/>
    <n v="21968"/>
    <n v="428.48144639999998"/>
    <n v="-11.518553600000018"/>
    <x v="1"/>
    <x v="2"/>
  </r>
  <r>
    <d v="2023-05-23T00:00:00"/>
    <x v="1"/>
    <x v="1"/>
    <x v="0"/>
    <n v="11215"/>
    <n v="1"/>
    <n v="445"/>
    <d v="2023-05-24T00:00:00"/>
    <s v="Single line"/>
    <n v="11215"/>
    <n v="1"/>
    <n v="445"/>
    <s v="Auto "/>
    <x v="2"/>
    <n v="22291"/>
    <n v="434.78149680000001"/>
    <n v="-10.218503199999986"/>
    <x v="1"/>
    <x v="2"/>
  </r>
  <r>
    <d v="2023-05-23T00:00:00"/>
    <x v="1"/>
    <x v="1"/>
    <x v="0"/>
    <n v="11219"/>
    <n v="1"/>
    <n v="440"/>
    <d v="2023-05-24T00:00:00"/>
    <s v="Single line"/>
    <n v="11219"/>
    <n v="1"/>
    <n v="440"/>
    <s v="Auto "/>
    <x v="2"/>
    <n v="21581"/>
    <n v="420.93308880000001"/>
    <n v="-19.066911199999993"/>
    <x v="1"/>
    <x v="2"/>
  </r>
  <r>
    <d v="2023-05-24T00:00:00"/>
    <x v="1"/>
    <x v="1"/>
    <x v="0"/>
    <n v="11211"/>
    <n v="1"/>
    <n v="435"/>
    <d v="2023-05-24T00:00:00"/>
    <s v="Single line"/>
    <n v="11211"/>
    <n v="1"/>
    <n v="435"/>
    <s v="Auto "/>
    <x v="2"/>
    <n v="21719"/>
    <n v="423.62475120000005"/>
    <n v="-11.375248799999952"/>
    <x v="1"/>
    <x v="2"/>
  </r>
  <r>
    <d v="2023-05-24T00:00:00"/>
    <x v="1"/>
    <x v="1"/>
    <x v="0"/>
    <n v="11213"/>
    <n v="1"/>
    <n v="419"/>
    <d v="2023-05-25T00:00:00"/>
    <s v="Single line"/>
    <n v="11213"/>
    <n v="1"/>
    <n v="419"/>
    <s v="Auto "/>
    <x v="2"/>
    <n v="21651"/>
    <n v="422.29842479999991"/>
    <n v="3.298424799999907"/>
    <x v="1"/>
    <x v="2"/>
  </r>
  <r>
    <d v="2023-05-24T00:00:00"/>
    <x v="1"/>
    <x v="1"/>
    <x v="0"/>
    <n v="11214"/>
    <n v="1"/>
    <n v="421"/>
    <d v="2023-05-26T00:00:00"/>
    <s v="Single line"/>
    <n v="11214"/>
    <n v="1"/>
    <n v="421"/>
    <s v="Auto "/>
    <x v="2"/>
    <n v="21646"/>
    <n v="422.2009008"/>
    <n v="1.2009007999999994"/>
    <x v="1"/>
    <x v="2"/>
  </r>
  <r>
    <d v="2023-05-24T00:00:00"/>
    <x v="1"/>
    <x v="1"/>
    <x v="0"/>
    <n v="11212"/>
    <n v="1"/>
    <n v="431"/>
    <d v="2023-05-28T00:00:00"/>
    <s v="Single line"/>
    <n v="11212"/>
    <n v="1"/>
    <n v="431"/>
    <s v="Auto "/>
    <x v="2"/>
    <n v="21605"/>
    <n v="421.40120399999995"/>
    <n v="-9.5987960000000498"/>
    <x v="1"/>
    <x v="2"/>
  </r>
  <r>
    <d v="2023-05-24T00:00:00"/>
    <x v="1"/>
    <x v="1"/>
    <x v="0"/>
    <n v="11209"/>
    <n v="1"/>
    <n v="428"/>
    <d v="2023-05-26T00:00:00"/>
    <s v="Single line"/>
    <n v="11209"/>
    <n v="1"/>
    <n v="428"/>
    <s v="Auto "/>
    <x v="2"/>
    <n v="22199"/>
    <n v="432.98705519999993"/>
    <n v="4.9870551999999293"/>
    <x v="1"/>
    <x v="2"/>
  </r>
  <r>
    <d v="2023-05-24T00:00:00"/>
    <x v="1"/>
    <x v="1"/>
    <x v="0"/>
    <n v="11262"/>
    <n v="1"/>
    <n v="431"/>
    <d v="2023-05-28T00:00:00"/>
    <s v="Single line"/>
    <n v="11262"/>
    <n v="1"/>
    <n v="431"/>
    <s v="Auto "/>
    <x v="2"/>
    <n v="22397"/>
    <n v="436.84900559999994"/>
    <n v="5.8490055999999413"/>
    <x v="1"/>
    <x v="2"/>
  </r>
  <r>
    <d v="2023-05-24T00:00:00"/>
    <x v="1"/>
    <x v="1"/>
    <x v="0"/>
    <n v="11263"/>
    <n v="1"/>
    <n v="403"/>
    <d v="2023-05-25T00:00:00"/>
    <s v="Single line"/>
    <n v="11263"/>
    <n v="1"/>
    <n v="403"/>
    <s v="Auto "/>
    <x v="2"/>
    <n v="20492"/>
    <n v="399.69236159999997"/>
    <n v="-3.3076384000000303"/>
    <x v="1"/>
    <x v="2"/>
  </r>
  <r>
    <d v="2023-05-24T00:00:00"/>
    <x v="1"/>
    <x v="1"/>
    <x v="0"/>
    <n v="11216"/>
    <n v="1"/>
    <n v="427"/>
    <d v="2023-05-26T00:00:00"/>
    <s v="Single line"/>
    <n v="11216"/>
    <n v="1"/>
    <n v="427"/>
    <s v="Auto "/>
    <x v="2"/>
    <n v="21648"/>
    <n v="422.23991040000004"/>
    <n v="-4.760089599999958"/>
    <x v="1"/>
    <x v="2"/>
  </r>
  <r>
    <d v="2023-05-24T00:00:00"/>
    <x v="1"/>
    <x v="1"/>
    <x v="0"/>
    <n v="11280"/>
    <n v="1"/>
    <n v="422"/>
    <d v="2023-05-26T00:00:00"/>
    <s v="Single line"/>
    <n v="11280"/>
    <n v="1"/>
    <n v="422"/>
    <s v="Auto "/>
    <x v="2"/>
    <n v="21877"/>
    <n v="426.70650959999995"/>
    <n v="4.7065095999999471"/>
    <x v="1"/>
    <x v="2"/>
  </r>
  <r>
    <d v="2023-05-24T00:00:00"/>
    <x v="1"/>
    <x v="1"/>
    <x v="0"/>
    <n v="11219"/>
    <n v="1"/>
    <n v="432"/>
    <d v="2023-05-26T00:00:00"/>
    <s v="Single line"/>
    <n v="11219"/>
    <n v="1"/>
    <n v="432"/>
    <s v="Auto "/>
    <x v="2"/>
    <n v="22300"/>
    <n v="434.95703999999995"/>
    <n v="2.9570399999999495"/>
    <x v="1"/>
    <x v="2"/>
  </r>
  <r>
    <d v="2023-05-24T00:00:00"/>
    <x v="1"/>
    <x v="1"/>
    <x v="0"/>
    <n v="11264"/>
    <n v="1"/>
    <n v="418"/>
    <d v="2023-05-25T00:00:00"/>
    <s v="Single line"/>
    <n v="11264"/>
    <n v="1"/>
    <n v="418"/>
    <s v="Auto "/>
    <x v="2"/>
    <n v="20941"/>
    <n v="408.45001680000001"/>
    <n v="-9.5499831999999856"/>
    <x v="1"/>
    <x v="2"/>
  </r>
  <r>
    <d v="2023-05-24T00:00:00"/>
    <x v="1"/>
    <x v="1"/>
    <x v="0"/>
    <n v="11278"/>
    <n v="1"/>
    <n v="443"/>
    <d v="2023-05-28T00:00:00"/>
    <s v="Single line"/>
    <n v="11278"/>
    <n v="1"/>
    <n v="443"/>
    <s v="Auto "/>
    <x v="2"/>
    <n v="21739"/>
    <n v="424.01484720000002"/>
    <n v="-18.98515279999998"/>
    <x v="1"/>
    <x v="2"/>
  </r>
  <r>
    <d v="2023-05-24T00:00:00"/>
    <x v="1"/>
    <x v="1"/>
    <x v="0"/>
    <n v="11266"/>
    <n v="1"/>
    <n v="407"/>
    <d v="2023-05-28T00:00:00"/>
    <s v="Single line"/>
    <n v="11266"/>
    <n v="1"/>
    <n v="407"/>
    <s v="Auto "/>
    <x v="2"/>
    <n v="20387"/>
    <n v="397.64435760000003"/>
    <n v="-9.3556423999999652"/>
    <x v="1"/>
    <x v="2"/>
  </r>
  <r>
    <d v="2023-05-24T00:00:00"/>
    <x v="1"/>
    <x v="1"/>
    <x v="0"/>
    <n v="11281"/>
    <n v="1"/>
    <n v="435"/>
    <d v="2023-05-27T00:00:00"/>
    <s v="Single line"/>
    <n v="11281"/>
    <n v="1"/>
    <n v="435"/>
    <s v="Auto "/>
    <x v="2"/>
    <n v="21489"/>
    <n v="419.13864719999992"/>
    <n v="-15.861352800000077"/>
    <x v="1"/>
    <x v="2"/>
  </r>
  <r>
    <d v="2023-05-24T00:00:00"/>
    <x v="1"/>
    <x v="1"/>
    <x v="0"/>
    <n v="11282"/>
    <n v="1"/>
    <n v="425"/>
    <d v="2023-05-28T00:00:00"/>
    <s v="Single line"/>
    <n v="11282"/>
    <n v="1"/>
    <n v="425"/>
    <s v="Auto "/>
    <x v="2"/>
    <n v="21231"/>
    <n v="414.10640880000005"/>
    <n v="-10.893591199999946"/>
    <x v="1"/>
    <x v="2"/>
  </r>
  <r>
    <d v="2023-05-24T00:00:00"/>
    <x v="1"/>
    <x v="1"/>
    <x v="0"/>
    <n v="11273"/>
    <n v="1"/>
    <n v="406"/>
    <d v="2023-05-27T00:00:00"/>
    <s v="Single line"/>
    <n v="11273"/>
    <n v="1"/>
    <n v="406"/>
    <s v="Auto "/>
    <x v="2"/>
    <n v="20644"/>
    <n v="402.65709120000002"/>
    <n v="-3.3429087999999751"/>
    <x v="1"/>
    <x v="2"/>
  </r>
  <r>
    <d v="2023-05-24T00:00:00"/>
    <x v="1"/>
    <x v="1"/>
    <x v="0"/>
    <n v="11283"/>
    <n v="1"/>
    <n v="430"/>
    <d v="2023-05-28T00:00:00"/>
    <s v="Single line"/>
    <n v="11283"/>
    <n v="1"/>
    <n v="430"/>
    <s v="Auto "/>
    <x v="2"/>
    <n v="21177"/>
    <n v="413.05314959999998"/>
    <n v="-16.946850400000017"/>
    <x v="1"/>
    <x v="2"/>
  </r>
  <r>
    <d v="2023-05-24T00:00:00"/>
    <x v="1"/>
    <x v="1"/>
    <x v="0"/>
    <n v="11274"/>
    <n v="1"/>
    <n v="441"/>
    <d v="2023-05-25T00:00:00"/>
    <s v="Single line"/>
    <n v="11274"/>
    <n v="1"/>
    <n v="441"/>
    <s v="Auto "/>
    <x v="2"/>
    <n v="22063"/>
    <n v="430.33440239999999"/>
    <n v="-10.665597600000012"/>
    <x v="1"/>
    <x v="2"/>
  </r>
  <r>
    <d v="2023-05-24T00:00:00"/>
    <x v="1"/>
    <x v="1"/>
    <x v="0"/>
    <n v="11284"/>
    <n v="1"/>
    <n v="431"/>
    <d v="2023-05-25T00:00:00"/>
    <s v="Single line"/>
    <n v="11284"/>
    <n v="1"/>
    <n v="431"/>
    <s v="Auto "/>
    <x v="2"/>
    <n v="21375"/>
    <n v="416.91510000000005"/>
    <n v="-14.084899999999948"/>
    <x v="1"/>
    <x v="2"/>
  </r>
  <r>
    <d v="2023-05-24T00:00:00"/>
    <x v="1"/>
    <x v="1"/>
    <x v="0"/>
    <n v="11223"/>
    <n v="1"/>
    <n v="436"/>
    <d v="2023-05-28T00:00:00"/>
    <s v="Single line"/>
    <n v="11223"/>
    <n v="1"/>
    <n v="436"/>
    <s v="Auto "/>
    <x v="2"/>
    <n v="22148"/>
    <n v="431.99231039999995"/>
    <n v="-4.0076896000000488"/>
    <x v="1"/>
    <x v="2"/>
  </r>
  <r>
    <d v="2023-05-24T00:00:00"/>
    <x v="1"/>
    <x v="1"/>
    <x v="0"/>
    <n v="11220"/>
    <n v="1"/>
    <n v="438"/>
    <d v="2023-05-28T00:00:00"/>
    <s v="Single line"/>
    <n v="11220"/>
    <n v="1"/>
    <n v="438"/>
    <s v="Auto "/>
    <x v="2"/>
    <n v="22235"/>
    <n v="433.68922800000007"/>
    <n v="-4.310771999999929"/>
    <x v="1"/>
    <x v="2"/>
  </r>
  <r>
    <d v="2023-05-24T00:00:00"/>
    <x v="1"/>
    <x v="1"/>
    <x v="0"/>
    <n v="11275"/>
    <n v="1"/>
    <n v="428"/>
    <d v="2023-05-26T00:00:00"/>
    <s v="Single line"/>
    <n v="11275"/>
    <n v="1"/>
    <n v="428"/>
    <s v="Auto "/>
    <x v="2"/>
    <n v="22066"/>
    <n v="430.39291680000002"/>
    <n v="2.3929168000000232"/>
    <x v="1"/>
    <x v="2"/>
  </r>
  <r>
    <d v="2023-05-24T00:00:00"/>
    <x v="1"/>
    <x v="1"/>
    <x v="0"/>
    <n v="11286"/>
    <n v="1"/>
    <n v="402"/>
    <d v="2023-05-28T00:00:00"/>
    <s v="Single line"/>
    <n v="11286"/>
    <n v="1"/>
    <n v="402"/>
    <s v="Auto "/>
    <x v="2"/>
    <n v="20024"/>
    <n v="390.56411520000006"/>
    <n v="-11.43588479999994"/>
    <x v="1"/>
    <x v="2"/>
  </r>
  <r>
    <d v="2023-05-24T00:00:00"/>
    <x v="1"/>
    <x v="1"/>
    <x v="0"/>
    <n v="11291"/>
    <n v="1"/>
    <n v="417"/>
    <d v="2023-05-28T00:00:00"/>
    <s v="Single line"/>
    <n v="11291"/>
    <n v="1"/>
    <n v="417"/>
    <s v="Auto "/>
    <x v="2"/>
    <n v="21991"/>
    <n v="428.93005679999993"/>
    <n v="11.930056799999932"/>
    <x v="1"/>
    <x v="2"/>
  </r>
  <r>
    <d v="2023-05-24T00:00:00"/>
    <x v="1"/>
    <x v="1"/>
    <x v="0"/>
    <n v="11217"/>
    <n v="1"/>
    <n v="433"/>
    <d v="2023-05-27T00:00:00"/>
    <s v="Single line"/>
    <n v="11217"/>
    <n v="1"/>
    <n v="433"/>
    <s v="Auto "/>
    <x v="2"/>
    <n v="22368"/>
    <n v="436.28336639999998"/>
    <n v="3.2833663999999771"/>
    <x v="1"/>
    <x v="2"/>
  </r>
  <r>
    <d v="2023-05-24T00:00:00"/>
    <x v="1"/>
    <x v="1"/>
    <x v="0"/>
    <n v="11221"/>
    <n v="1"/>
    <n v="433"/>
    <d v="2023-05-26T00:00:00"/>
    <s v="Single line"/>
    <n v="11221"/>
    <n v="1"/>
    <n v="433"/>
    <s v="Auto "/>
    <x v="2"/>
    <n v="21322"/>
    <n v="415.88134559999997"/>
    <n v="-17.118654400000025"/>
    <x v="1"/>
    <x v="2"/>
  </r>
  <r>
    <d v="2023-05-24T00:00:00"/>
    <x v="1"/>
    <x v="1"/>
    <x v="0"/>
    <n v="11222"/>
    <n v="1"/>
    <n v="424"/>
    <d v="2023-05-26T00:00:00"/>
    <s v="Single line"/>
    <n v="11222"/>
    <n v="1"/>
    <n v="424"/>
    <s v="Auto "/>
    <x v="2"/>
    <n v="21482"/>
    <n v="419.00211360000003"/>
    <n v="-4.9978863999999703"/>
    <x v="1"/>
    <x v="2"/>
  </r>
  <r>
    <d v="2023-05-24T00:00:00"/>
    <x v="1"/>
    <x v="1"/>
    <x v="0"/>
    <n v="11265"/>
    <n v="1"/>
    <n v="424"/>
    <d v="2023-05-24T00:00:00"/>
    <s v="Single line"/>
    <n v="11265"/>
    <n v="1"/>
    <n v="424"/>
    <s v="Auto "/>
    <x v="2"/>
    <n v="20954"/>
    <n v="408.70357920000004"/>
    <n v="-15.296420799999964"/>
    <x v="1"/>
    <x v="2"/>
  </r>
  <r>
    <d v="2023-05-24T00:00:00"/>
    <x v="1"/>
    <x v="1"/>
    <x v="0"/>
    <n v="11267"/>
    <n v="1"/>
    <n v="435"/>
    <d v="2023-05-27T00:00:00"/>
    <s v="Single line"/>
    <n v="11267"/>
    <n v="1"/>
    <n v="435"/>
    <s v="Auto "/>
    <x v="2"/>
    <n v="21190"/>
    <n v="413.306712"/>
    <n v="-21.693287999999995"/>
    <x v="1"/>
    <x v="2"/>
  </r>
  <r>
    <d v="2023-05-24T00:00:00"/>
    <x v="1"/>
    <x v="1"/>
    <x v="0"/>
    <n v="11272"/>
    <n v="1"/>
    <n v="427"/>
    <d v="2023-05-25T00:00:00"/>
    <s v="Single line"/>
    <n v="11272"/>
    <n v="1"/>
    <n v="427"/>
    <s v="Auto "/>
    <x v="2"/>
    <n v="21218"/>
    <n v="413.85284639999998"/>
    <n v="-13.147153600000024"/>
    <x v="1"/>
    <x v="2"/>
  </r>
  <r>
    <d v="2023-05-24T00:00:00"/>
    <x v="1"/>
    <x v="1"/>
    <x v="0"/>
    <n v="11268"/>
    <n v="1"/>
    <n v="431"/>
    <d v="2023-05-25T00:00:00"/>
    <s v="Single line"/>
    <n v="11268"/>
    <n v="1"/>
    <n v="431"/>
    <s v="Auto "/>
    <x v="2"/>
    <n v="21301"/>
    <n v="415.47174480000001"/>
    <n v="-15.52825519999999"/>
    <x v="1"/>
    <x v="2"/>
  </r>
  <r>
    <d v="2023-05-24T00:00:00"/>
    <x v="1"/>
    <x v="1"/>
    <x v="0"/>
    <n v="11269"/>
    <n v="1"/>
    <n v="410"/>
    <d v="2023-05-28T00:00:00"/>
    <s v="Single line"/>
    <n v="11269"/>
    <n v="1"/>
    <n v="410"/>
    <s v="Auto "/>
    <x v="2"/>
    <n v="20812"/>
    <n v="405.93389760000002"/>
    <n v="-4.066102399999977"/>
    <x v="1"/>
    <x v="2"/>
  </r>
  <r>
    <d v="2023-05-24T00:00:00"/>
    <x v="1"/>
    <x v="1"/>
    <x v="0"/>
    <n v="11276"/>
    <n v="1"/>
    <n v="394"/>
    <d v="2023-05-25T00:00:00"/>
    <s v="Single line"/>
    <n v="11276"/>
    <n v="1"/>
    <n v="394"/>
    <s v="Auto "/>
    <x v="2"/>
    <n v="20015"/>
    <n v="390.38857200000007"/>
    <n v="-3.6114279999999326"/>
    <x v="1"/>
    <x v="2"/>
  </r>
  <r>
    <d v="2023-05-24T00:00:00"/>
    <x v="1"/>
    <x v="1"/>
    <x v="0"/>
    <n v="11270"/>
    <n v="1"/>
    <n v="435"/>
    <d v="2023-05-26T00:00:00"/>
    <s v="Single line"/>
    <n v="11270"/>
    <n v="1"/>
    <n v="435"/>
    <s v="Auto "/>
    <x v="2"/>
    <n v="21009"/>
    <n v="409.77634319999999"/>
    <n v="-25.223656800000015"/>
    <x v="1"/>
    <x v="2"/>
  </r>
  <r>
    <d v="2023-05-24T00:00:00"/>
    <x v="1"/>
    <x v="1"/>
    <x v="0"/>
    <n v="11277"/>
    <n v="1"/>
    <n v="437"/>
    <d v="2023-05-28T00:00:00"/>
    <s v="Single line"/>
    <n v="11277"/>
    <n v="1"/>
    <n v="437"/>
    <s v="Auto "/>
    <x v="2"/>
    <n v="21747"/>
    <n v="424.17088560000002"/>
    <n v="-12.82911439999998"/>
    <x v="1"/>
    <x v="2"/>
  </r>
  <r>
    <d v="2023-05-24T00:00:00"/>
    <x v="1"/>
    <x v="1"/>
    <x v="0"/>
    <n v="11271"/>
    <n v="1"/>
    <n v="439"/>
    <d v="2023-05-25T00:00:00"/>
    <s v="Single line"/>
    <n v="11271"/>
    <n v="1"/>
    <n v="439"/>
    <s v="Auto "/>
    <x v="2"/>
    <n v="21189"/>
    <n v="413.28720720000001"/>
    <n v="-25.712792799999988"/>
    <x v="1"/>
    <x v="2"/>
  </r>
  <r>
    <d v="2023-05-24T00:00:00"/>
    <x v="1"/>
    <x v="1"/>
    <x v="0"/>
    <n v="11279"/>
    <n v="1"/>
    <n v="417"/>
    <d v="2023-05-26T00:00:00"/>
    <s v="Single line"/>
    <n v="11279"/>
    <n v="1"/>
    <n v="417"/>
    <s v="Auto "/>
    <x v="2"/>
    <n v="21730"/>
    <n v="423.83930400000003"/>
    <n v="6.8393040000000269"/>
    <x v="1"/>
    <x v="2"/>
  </r>
  <r>
    <d v="2023-05-24T00:00:00"/>
    <x v="1"/>
    <x v="1"/>
    <x v="0"/>
    <n v="11285"/>
    <n v="1"/>
    <n v="407"/>
    <d v="2023-05-28T00:00:00"/>
    <s v="Single line"/>
    <n v="11285"/>
    <n v="1"/>
    <n v="407"/>
    <s v="Auto "/>
    <x v="2"/>
    <n v="20151"/>
    <n v="393.0412247999999"/>
    <n v="-13.958775200000105"/>
    <x v="1"/>
    <x v="2"/>
  </r>
  <r>
    <d v="2023-05-27T00:00:00"/>
    <x v="2"/>
    <x v="3"/>
    <x v="2"/>
    <n v="109290"/>
    <n v="1"/>
    <n v="482.3"/>
    <d v="2023-05-30T00:00:00"/>
    <s v="Single line"/>
    <n v="109290"/>
    <n v="1"/>
    <n v="482.3"/>
    <s v="Auto "/>
    <x v="2"/>
    <n v="20525"/>
    <n v="485.50656000000004"/>
    <n v="3.2065600000000245"/>
    <x v="3"/>
    <x v="2"/>
  </r>
  <r>
    <d v="2023-05-27T00:00:00"/>
    <x v="2"/>
    <x v="3"/>
    <x v="2"/>
    <n v="109300"/>
    <n v="1"/>
    <n v="530.1"/>
    <m/>
    <m/>
    <m/>
    <m/>
    <m/>
    <m/>
    <x v="1"/>
    <m/>
    <n v="0"/>
    <n v="-530.1"/>
    <x v="3"/>
    <x v="1"/>
  </r>
  <r>
    <d v="2023-05-27T00:00:00"/>
    <x v="2"/>
    <x v="3"/>
    <x v="2"/>
    <n v="109301"/>
    <n v="1"/>
    <n v="526.4"/>
    <d v="2023-05-30T00:00:00"/>
    <s v="Single line"/>
    <n v="109301"/>
    <n v="1"/>
    <n v="526.4"/>
    <s v="Auto "/>
    <x v="2"/>
    <n v="22567"/>
    <n v="533.80884479999997"/>
    <n v="7.4088447999999971"/>
    <x v="3"/>
    <x v="2"/>
  </r>
  <r>
    <d v="2023-05-27T00:00:00"/>
    <x v="2"/>
    <x v="3"/>
    <x v="2"/>
    <n v="109302"/>
    <n v="1"/>
    <n v="526.4"/>
    <m/>
    <m/>
    <m/>
    <m/>
    <m/>
    <m/>
    <x v="1"/>
    <m/>
    <n v="0"/>
    <n v="-526.4"/>
    <x v="3"/>
    <x v="1"/>
  </r>
  <r>
    <d v="2023-05-27T00:00:00"/>
    <x v="2"/>
    <x v="3"/>
    <x v="2"/>
    <n v="109304"/>
    <n v="1"/>
    <n v="524.6"/>
    <d v="2023-05-31T00:00:00"/>
    <s v="Single line"/>
    <n v="109304"/>
    <n v="1"/>
    <n v="524.6"/>
    <s v="Auto "/>
    <x v="2"/>
    <n v="21899"/>
    <n v="518.00770560000012"/>
    <n v="-6.5922943999999006"/>
    <x v="3"/>
    <x v="2"/>
  </r>
  <r>
    <d v="2023-05-27T00:00:00"/>
    <x v="2"/>
    <x v="3"/>
    <x v="2"/>
    <n v="109305"/>
    <n v="1"/>
    <n v="516.9"/>
    <d v="2023-05-31T00:00:00"/>
    <s v="Single line"/>
    <n v="109305"/>
    <n v="1"/>
    <n v="516.9"/>
    <s v="Auto "/>
    <x v="2"/>
    <n v="21893"/>
    <n v="517.86577920000002"/>
    <n v="0.96577920000004269"/>
    <x v="3"/>
    <x v="2"/>
  </r>
  <r>
    <d v="2023-05-27T00:00:00"/>
    <x v="2"/>
    <x v="3"/>
    <x v="2"/>
    <n v="109306"/>
    <n v="1"/>
    <n v="516.79999999999995"/>
    <d v="2023-05-30T00:00:00"/>
    <s v="Single line"/>
    <n v="109306"/>
    <n v="1"/>
    <n v="516.79999999999995"/>
    <s v="Auto "/>
    <x v="2"/>
    <n v="21851"/>
    <n v="516.87229439999999"/>
    <n v="7.229440000003251E-2"/>
    <x v="3"/>
    <x v="2"/>
  </r>
  <r>
    <d v="2023-05-27T00:00:00"/>
    <x v="2"/>
    <x v="3"/>
    <x v="2"/>
    <n v="109308"/>
    <n v="1"/>
    <n v="544.29999999999995"/>
    <m/>
    <m/>
    <m/>
    <m/>
    <m/>
    <m/>
    <x v="1"/>
    <m/>
    <n v="0"/>
    <n v="-544.29999999999995"/>
    <x v="3"/>
    <x v="1"/>
  </r>
  <r>
    <d v="2023-05-27T00:00:00"/>
    <x v="2"/>
    <x v="3"/>
    <x v="2"/>
    <n v="109309"/>
    <n v="1"/>
    <n v="540.29999999999995"/>
    <m/>
    <m/>
    <m/>
    <m/>
    <m/>
    <m/>
    <x v="1"/>
    <m/>
    <n v="0"/>
    <n v="-540.29999999999995"/>
    <x v="3"/>
    <x v="1"/>
  </r>
  <r>
    <d v="2023-05-27T00:00:00"/>
    <x v="2"/>
    <x v="3"/>
    <x v="2"/>
    <n v="109310"/>
    <n v="1"/>
    <n v="538.70000000000005"/>
    <d v="2023-06-02T00:00:00"/>
    <s v="Single line"/>
    <n v="109310"/>
    <n v="1"/>
    <n v="538.70000000000005"/>
    <s v="Lino"/>
    <x v="2"/>
    <n v="23458"/>
    <n v="554.88491520000002"/>
    <n v="16.184915199999978"/>
    <x v="3"/>
    <x v="2"/>
  </r>
  <r>
    <d v="2023-05-27T00:00:00"/>
    <x v="2"/>
    <x v="3"/>
    <x v="2"/>
    <n v="109312"/>
    <n v="1"/>
    <n v="543.1"/>
    <m/>
    <m/>
    <m/>
    <m/>
    <m/>
    <m/>
    <x v="1"/>
    <m/>
    <n v="0"/>
    <n v="-543.1"/>
    <x v="3"/>
    <x v="1"/>
  </r>
  <r>
    <d v="2023-05-27T00:00:00"/>
    <x v="2"/>
    <x v="3"/>
    <x v="2"/>
    <n v="109313"/>
    <n v="1"/>
    <n v="539.79999999999995"/>
    <d v="2023-05-31T00:00:00"/>
    <s v="Unrulled"/>
    <n v="109313"/>
    <n v="1"/>
    <n v="539.79999999999995"/>
    <s v="Lino"/>
    <x v="2"/>
    <n v="22865"/>
    <n v="540.85785600000008"/>
    <n v="1.0578560000001289"/>
    <x v="3"/>
    <x v="2"/>
  </r>
  <r>
    <d v="2023-05-27T00:00:00"/>
    <x v="2"/>
    <x v="3"/>
    <x v="2"/>
    <n v="109314"/>
    <n v="1"/>
    <n v="539.79999999999995"/>
    <m/>
    <m/>
    <m/>
    <m/>
    <m/>
    <m/>
    <x v="1"/>
    <m/>
    <n v="0"/>
    <n v="-539.79999999999995"/>
    <x v="3"/>
    <x v="1"/>
  </r>
  <r>
    <d v="2023-05-27T00:00:00"/>
    <x v="2"/>
    <x v="3"/>
    <x v="2"/>
    <n v="109316"/>
    <n v="1"/>
    <n v="500.7"/>
    <m/>
    <m/>
    <m/>
    <m/>
    <m/>
    <m/>
    <x v="1"/>
    <m/>
    <n v="0"/>
    <n v="-500.7"/>
    <x v="3"/>
    <x v="1"/>
  </r>
  <r>
    <d v="2023-05-27T00:00:00"/>
    <x v="2"/>
    <x v="3"/>
    <x v="2"/>
    <n v="109317"/>
    <n v="1"/>
    <n v="497.4"/>
    <m/>
    <m/>
    <m/>
    <m/>
    <m/>
    <m/>
    <x v="1"/>
    <m/>
    <n v="0"/>
    <n v="-497.4"/>
    <x v="3"/>
    <x v="1"/>
  </r>
  <r>
    <d v="2023-05-27T00:00:00"/>
    <x v="2"/>
    <x v="3"/>
    <x v="2"/>
    <n v="109318"/>
    <n v="1"/>
    <n v="497.2"/>
    <m/>
    <m/>
    <m/>
    <m/>
    <m/>
    <m/>
    <x v="1"/>
    <m/>
    <n v="0"/>
    <n v="-497.2"/>
    <x v="3"/>
    <x v="1"/>
  </r>
  <r>
    <d v="2023-05-27T00:00:00"/>
    <x v="2"/>
    <x v="3"/>
    <x v="2"/>
    <n v="109326"/>
    <n v="1"/>
    <n v="545.70000000000005"/>
    <m/>
    <m/>
    <m/>
    <m/>
    <m/>
    <m/>
    <x v="1"/>
    <m/>
    <n v="0"/>
    <n v="-545.70000000000005"/>
    <x v="3"/>
    <x v="1"/>
  </r>
  <r>
    <d v="2023-05-27T00:00:00"/>
    <x v="2"/>
    <x v="3"/>
    <x v="2"/>
    <n v="109327"/>
    <n v="1"/>
    <n v="541.29999999999995"/>
    <m/>
    <m/>
    <m/>
    <m/>
    <m/>
    <m/>
    <x v="1"/>
    <m/>
    <n v="0"/>
    <n v="-541.29999999999995"/>
    <x v="3"/>
    <x v="1"/>
  </r>
  <r>
    <d v="2023-05-27T00:00:00"/>
    <x v="2"/>
    <x v="3"/>
    <x v="2"/>
    <n v="109328"/>
    <n v="1"/>
    <n v="541.4"/>
    <m/>
    <m/>
    <m/>
    <m/>
    <m/>
    <m/>
    <x v="1"/>
    <m/>
    <n v="0"/>
    <n v="-541.4"/>
    <x v="3"/>
    <x v="1"/>
  </r>
  <r>
    <d v="2023-05-27T00:00:00"/>
    <x v="2"/>
    <x v="3"/>
    <x v="2"/>
    <n v="109330"/>
    <n v="1"/>
    <n v="534.6"/>
    <m/>
    <m/>
    <m/>
    <m/>
    <m/>
    <m/>
    <x v="1"/>
    <m/>
    <n v="0"/>
    <n v="-534.6"/>
    <x v="3"/>
    <x v="1"/>
  </r>
  <r>
    <d v="2023-05-27T00:00:00"/>
    <x v="2"/>
    <x v="3"/>
    <x v="2"/>
    <n v="109331"/>
    <n v="1"/>
    <n v="531.29999999999995"/>
    <d v="2023-05-31T00:00:00"/>
    <s v="Single line"/>
    <n v="109331"/>
    <n v="1"/>
    <n v="531.29999999999995"/>
    <s v="Auto "/>
    <x v="2"/>
    <n v="22630"/>
    <n v="535.29907200000002"/>
    <n v="3.9990720000000692"/>
    <x v="3"/>
    <x v="2"/>
  </r>
  <r>
    <d v="2023-05-27T00:00:00"/>
    <x v="2"/>
    <x v="3"/>
    <x v="2"/>
    <n v="109332"/>
    <n v="1"/>
    <n v="530.70000000000005"/>
    <d v="2023-05-30T00:00:00"/>
    <s v="Single line"/>
    <n v="109332"/>
    <n v="1"/>
    <n v="530.70000000000005"/>
    <s v="Auto "/>
    <x v="2"/>
    <n v="22612"/>
    <n v="534.87329280000006"/>
    <n v="4.1732928000000129"/>
    <x v="3"/>
    <x v="2"/>
  </r>
  <r>
    <d v="2023-05-27T00:00:00"/>
    <x v="2"/>
    <x v="3"/>
    <x v="2"/>
    <n v="109334"/>
    <n v="1"/>
    <n v="530.20000000000005"/>
    <d v="2023-06-03T00:00:00"/>
    <s v="Single line"/>
    <n v="109334"/>
    <n v="1"/>
    <n v="530.20000000000005"/>
    <s v="Auto "/>
    <x v="2"/>
    <n v="23033"/>
    <n v="544.8317952000001"/>
    <n v="14.631795200000056"/>
    <x v="3"/>
    <x v="2"/>
  </r>
  <r>
    <d v="2023-05-27T00:00:00"/>
    <x v="2"/>
    <x v="3"/>
    <x v="2"/>
    <n v="109335"/>
    <n v="1"/>
    <n v="533.4"/>
    <d v="2023-05-30T00:00:00"/>
    <s v="Single line"/>
    <n v="109335"/>
    <n v="1"/>
    <n v="533.4"/>
    <s v="Auto "/>
    <x v="2"/>
    <n v="22271"/>
    <n v="526.80714240000009"/>
    <n v="-6.5928575999998884"/>
    <x v="3"/>
    <x v="2"/>
  </r>
  <r>
    <d v="2023-05-27T00:00:00"/>
    <x v="2"/>
    <x v="3"/>
    <x v="2"/>
    <n v="109338"/>
    <n v="1"/>
    <n v="516.6"/>
    <d v="2023-05-30T00:00:00"/>
    <s v="Single line"/>
    <n v="109338"/>
    <n v="1"/>
    <n v="516.6"/>
    <s v="Auto "/>
    <x v="2"/>
    <n v="22147"/>
    <n v="523.87399679999999"/>
    <n v="7.2739967999999635"/>
    <x v="3"/>
    <x v="2"/>
  </r>
  <r>
    <d v="2023-05-27T00:00:00"/>
    <x v="2"/>
    <x v="3"/>
    <x v="2"/>
    <n v="109339"/>
    <n v="1"/>
    <n v="516.70000000000005"/>
    <m/>
    <m/>
    <m/>
    <m/>
    <m/>
    <m/>
    <x v="1"/>
    <m/>
    <n v="0"/>
    <n v="-516.70000000000005"/>
    <x v="3"/>
    <x v="1"/>
  </r>
  <r>
    <d v="2023-05-27T00:00:00"/>
    <x v="2"/>
    <x v="3"/>
    <x v="2"/>
    <n v="109340"/>
    <n v="1"/>
    <n v="519.70000000000005"/>
    <d v="2023-05-31T00:00:00"/>
    <s v="Unrulled"/>
    <n v="109340"/>
    <n v="1"/>
    <n v="519.70000000000005"/>
    <s v="Lino"/>
    <x v="2"/>
    <n v="21973"/>
    <n v="519.75813119999987"/>
    <n v="5.8131199999820637E-2"/>
    <x v="3"/>
    <x v="2"/>
  </r>
  <r>
    <d v="2023-05-27T00:00:00"/>
    <x v="2"/>
    <x v="3"/>
    <x v="2"/>
    <n v="109342"/>
    <n v="1"/>
    <n v="548.5"/>
    <m/>
    <m/>
    <m/>
    <m/>
    <m/>
    <m/>
    <x v="1"/>
    <m/>
    <n v="0"/>
    <n v="-548.5"/>
    <x v="3"/>
    <x v="1"/>
  </r>
  <r>
    <d v="2023-05-27T00:00:00"/>
    <x v="2"/>
    <x v="3"/>
    <x v="2"/>
    <n v="109343"/>
    <n v="1"/>
    <n v="547.6"/>
    <m/>
    <m/>
    <m/>
    <m/>
    <m/>
    <m/>
    <x v="1"/>
    <m/>
    <n v="0"/>
    <n v="-547.6"/>
    <x v="3"/>
    <x v="1"/>
  </r>
  <r>
    <d v="2023-05-27T00:00:00"/>
    <x v="2"/>
    <x v="3"/>
    <x v="2"/>
    <n v="109347"/>
    <n v="1"/>
    <n v="519.29999999999995"/>
    <d v="2023-05-30T00:00:00"/>
    <s v="Single line"/>
    <n v="109347"/>
    <n v="1"/>
    <n v="519.29999999999995"/>
    <s v="Auto "/>
    <x v="2"/>
    <n v="21884"/>
    <n v="517.65288959999998"/>
    <n v="-1.6471103999999741"/>
    <x v="3"/>
    <x v="2"/>
  </r>
  <r>
    <d v="2023-05-27T00:00:00"/>
    <x v="2"/>
    <x v="3"/>
    <x v="2"/>
    <n v="109348"/>
    <n v="1"/>
    <n v="518.20000000000005"/>
    <m/>
    <m/>
    <m/>
    <m/>
    <m/>
    <m/>
    <x v="1"/>
    <m/>
    <n v="0"/>
    <n v="-518.20000000000005"/>
    <x v="3"/>
    <x v="1"/>
  </r>
  <r>
    <d v="2023-05-27T00:00:00"/>
    <x v="2"/>
    <x v="3"/>
    <x v="2"/>
    <n v="109352"/>
    <n v="1"/>
    <n v="521.20000000000005"/>
    <m/>
    <m/>
    <m/>
    <m/>
    <m/>
    <m/>
    <x v="1"/>
    <m/>
    <n v="0"/>
    <n v="-521.20000000000005"/>
    <x v="3"/>
    <x v="1"/>
  </r>
  <r>
    <d v="2023-05-27T00:00:00"/>
    <x v="2"/>
    <x v="3"/>
    <x v="2"/>
    <n v="109353"/>
    <n v="1"/>
    <n v="522.6"/>
    <m/>
    <m/>
    <m/>
    <m/>
    <m/>
    <m/>
    <x v="1"/>
    <m/>
    <n v="0"/>
    <n v="-522.6"/>
    <x v="3"/>
    <x v="1"/>
  </r>
  <r>
    <d v="2023-05-27T00:00:00"/>
    <x v="2"/>
    <x v="3"/>
    <x v="2"/>
    <n v="109357"/>
    <n v="1"/>
    <n v="531.6"/>
    <m/>
    <m/>
    <m/>
    <m/>
    <m/>
    <m/>
    <x v="1"/>
    <m/>
    <n v="0"/>
    <n v="-531.6"/>
    <x v="3"/>
    <x v="1"/>
  </r>
  <r>
    <d v="2023-05-27T00:00:00"/>
    <x v="2"/>
    <x v="3"/>
    <x v="2"/>
    <n v="109358"/>
    <n v="1"/>
    <n v="530.20000000000005"/>
    <m/>
    <m/>
    <m/>
    <m/>
    <m/>
    <m/>
    <x v="1"/>
    <m/>
    <n v="0"/>
    <n v="-530.20000000000005"/>
    <x v="3"/>
    <x v="1"/>
  </r>
  <r>
    <d v="2023-05-27T00:00:00"/>
    <x v="2"/>
    <x v="3"/>
    <x v="2"/>
    <n v="109362"/>
    <n v="1"/>
    <n v="495.9"/>
    <m/>
    <m/>
    <m/>
    <m/>
    <m/>
    <m/>
    <x v="1"/>
    <m/>
    <n v="0"/>
    <n v="-495.9"/>
    <x v="3"/>
    <x v="1"/>
  </r>
  <r>
    <d v="2023-05-27T00:00:00"/>
    <x v="2"/>
    <x v="3"/>
    <x v="2"/>
    <n v="109363"/>
    <n v="1"/>
    <n v="494.8"/>
    <d v="2023-05-31T00:00:00"/>
    <s v="Single line"/>
    <n v="109363"/>
    <n v="1"/>
    <n v="494.8"/>
    <s v="Auto "/>
    <x v="2"/>
    <n v="20989"/>
    <n v="496.48220159999994"/>
    <n v="1.682201599999928"/>
    <x v="3"/>
    <x v="2"/>
  </r>
  <r>
    <d v="2023-05-27T00:00:00"/>
    <x v="2"/>
    <x v="3"/>
    <x v="2"/>
    <n v="109391"/>
    <n v="1"/>
    <n v="529"/>
    <m/>
    <m/>
    <m/>
    <m/>
    <m/>
    <m/>
    <x v="1"/>
    <m/>
    <n v="0"/>
    <n v="-529"/>
    <x v="3"/>
    <x v="1"/>
  </r>
  <r>
    <d v="2023-05-27T00:00:00"/>
    <x v="2"/>
    <x v="3"/>
    <x v="2"/>
    <n v="109403"/>
    <n v="1"/>
    <n v="482.1"/>
    <d v="2023-05-30T00:00:00"/>
    <s v="Single line"/>
    <n v="109403"/>
    <n v="1"/>
    <n v="482.1"/>
    <s v="Auto "/>
    <x v="2"/>
    <n v="20489"/>
    <n v="484.65500160000005"/>
    <n v="2.5550016000000255"/>
    <x v="3"/>
    <x v="2"/>
  </r>
  <r>
    <d v="2023-05-27T00:00:00"/>
    <x v="2"/>
    <x v="3"/>
    <x v="2"/>
    <n v="109408"/>
    <n v="1"/>
    <n v="568.20000000000005"/>
    <m/>
    <m/>
    <m/>
    <m/>
    <m/>
    <m/>
    <x v="1"/>
    <m/>
    <n v="0"/>
    <n v="-568.20000000000005"/>
    <x v="3"/>
    <x v="1"/>
  </r>
  <r>
    <d v="2023-05-27T00:00:00"/>
    <x v="2"/>
    <x v="3"/>
    <x v="2"/>
    <n v="109409"/>
    <n v="1"/>
    <n v="567.70000000000005"/>
    <m/>
    <m/>
    <m/>
    <m/>
    <m/>
    <m/>
    <x v="1"/>
    <m/>
    <n v="0"/>
    <n v="-567.70000000000005"/>
    <x v="3"/>
    <x v="1"/>
  </r>
  <r>
    <d v="2023-05-27T00:00:00"/>
    <x v="2"/>
    <x v="3"/>
    <x v="2"/>
    <n v="109441"/>
    <n v="1"/>
    <n v="490.8"/>
    <m/>
    <m/>
    <m/>
    <m/>
    <m/>
    <m/>
    <x v="1"/>
    <m/>
    <n v="0"/>
    <n v="-490.8"/>
    <x v="3"/>
    <x v="1"/>
  </r>
  <r>
    <d v="2023-05-27T00:00:00"/>
    <x v="2"/>
    <x v="2"/>
    <x v="1"/>
    <n v="105474"/>
    <n v="1"/>
    <n v="541.6"/>
    <d v="2023-05-28T00:00:00"/>
    <s v="Hindi /G"/>
    <n v="105474"/>
    <n v="1"/>
    <n v="541.6"/>
    <s v="Lino"/>
    <x v="3"/>
    <n v="29934"/>
    <n v="545.42142719999993"/>
    <n v="3.8214271999999028"/>
    <x v="2"/>
    <x v="3"/>
  </r>
  <r>
    <d v="2023-05-27T00:00:00"/>
    <x v="2"/>
    <x v="2"/>
    <x v="1"/>
    <n v="105545"/>
    <n v="1"/>
    <n v="461.8"/>
    <d v="2023-05-28T00:00:00"/>
    <s v="Hindi /G"/>
    <n v="105545"/>
    <n v="1"/>
    <n v="461.8"/>
    <s v="Lino"/>
    <x v="3"/>
    <n v="25328"/>
    <n v="461.49642239999997"/>
    <n v="-0.30357760000003964"/>
    <x v="2"/>
    <x v="3"/>
  </r>
  <r>
    <d v="2023-05-27T00:00:00"/>
    <x v="2"/>
    <x v="2"/>
    <x v="1"/>
    <n v="105689"/>
    <n v="1"/>
    <n v="459"/>
    <d v="2023-05-28T00:00:00"/>
    <s v="Hindi /G"/>
    <n v="105689"/>
    <n v="1"/>
    <n v="459"/>
    <s v="Lino"/>
    <x v="3"/>
    <n v="25340"/>
    <n v="461.71507199999996"/>
    <n v="2.7150719999999637"/>
    <x v="2"/>
    <x v="3"/>
  </r>
  <r>
    <d v="2023-05-27T00:00:00"/>
    <x v="2"/>
    <x v="2"/>
    <x v="1"/>
    <n v="105699"/>
    <n v="1"/>
    <n v="493.9"/>
    <d v="2023-05-28T00:00:00"/>
    <s v="English"/>
    <n v="105699"/>
    <n v="1"/>
    <n v="493.9"/>
    <s v="Lino"/>
    <x v="3"/>
    <n v="27317"/>
    <n v="497.73759360000003"/>
    <n v="3.8375936000000479"/>
    <x v="2"/>
    <x v="3"/>
  </r>
  <r>
    <d v="2023-05-27T00:00:00"/>
    <x v="2"/>
    <x v="2"/>
    <x v="1"/>
    <n v="105700"/>
    <n v="1"/>
    <n v="567.9"/>
    <d v="2023-05-28T00:00:00"/>
    <s v="English"/>
    <n v="105700"/>
    <n v="1"/>
    <n v="567.9"/>
    <s v="Lino"/>
    <x v="3"/>
    <n v="31663"/>
    <n v="576.92519039999991"/>
    <n v="9.0251903999999286"/>
    <x v="2"/>
    <x v="3"/>
  </r>
  <r>
    <d v="2023-05-27T00:00:00"/>
    <x v="2"/>
    <x v="2"/>
    <x v="1"/>
    <n v="105721"/>
    <n v="1"/>
    <n v="576.79999999999995"/>
    <d v="2023-05-28T00:00:00"/>
    <s v="English"/>
    <n v="105721"/>
    <n v="1"/>
    <n v="576.79999999999995"/>
    <s v="Lino"/>
    <x v="3"/>
    <n v="31668"/>
    <n v="577.01629439999988"/>
    <n v="0.21629439999992428"/>
    <x v="2"/>
    <x v="3"/>
  </r>
  <r>
    <d v="2023-05-31T00:00:00"/>
    <x v="2"/>
    <x v="4"/>
    <x v="2"/>
    <n v="110906"/>
    <n v="1"/>
    <n v="283.10000000000002"/>
    <d v="2023-06-02T00:00:00"/>
    <s v="Practical"/>
    <n v="110906"/>
    <n v="1"/>
    <n v="283.10000000000002"/>
    <s v="Auto "/>
    <x v="4"/>
    <n v="18979"/>
    <n v="288.60226560000001"/>
    <n v="5.502265599999987"/>
    <x v="4"/>
    <x v="4"/>
  </r>
  <r>
    <d v="2023-05-31T00:00:00"/>
    <x v="2"/>
    <x v="4"/>
    <x v="2"/>
    <n v="110907"/>
    <n v="1"/>
    <n v="285.3"/>
    <d v="2023-06-02T00:00:00"/>
    <s v="Practical"/>
    <n v="110907"/>
    <n v="1"/>
    <n v="285.3"/>
    <s v="Auto "/>
    <x v="4"/>
    <n v="19237"/>
    <n v="292.52551679999999"/>
    <n v="7.2255167999999799"/>
    <x v="4"/>
    <x v="4"/>
  </r>
  <r>
    <d v="2023-05-31T00:00:00"/>
    <x v="2"/>
    <x v="4"/>
    <x v="2"/>
    <n v="110908"/>
    <n v="1"/>
    <n v="286.2"/>
    <d v="2023-06-02T00:00:00"/>
    <s v="Practical"/>
    <n v="110908"/>
    <n v="1"/>
    <n v="286.2"/>
    <s v="Auto "/>
    <x v="4"/>
    <n v="19230"/>
    <n v="292.41907200000003"/>
    <n v="6.2190720000000397"/>
    <x v="4"/>
    <x v="4"/>
  </r>
  <r>
    <d v="2023-05-31T00:00:00"/>
    <x v="2"/>
    <x v="4"/>
    <x v="2"/>
    <n v="110910"/>
    <n v="1"/>
    <n v="285.10000000000002"/>
    <d v="2023-06-02T00:00:00"/>
    <s v="Practical"/>
    <n v="110910"/>
    <n v="1"/>
    <n v="285.10000000000002"/>
    <s v="Auto "/>
    <x v="4"/>
    <n v="19249"/>
    <n v="292.70799360000001"/>
    <n v="7.6079935999999861"/>
    <x v="4"/>
    <x v="4"/>
  </r>
  <r>
    <d v="2023-05-31T00:00:00"/>
    <x v="2"/>
    <x v="4"/>
    <x v="2"/>
    <n v="110911"/>
    <n v="1"/>
    <n v="338"/>
    <d v="2023-06-02T00:00:00"/>
    <s v="Practical"/>
    <n v="110911"/>
    <n v="1"/>
    <n v="338"/>
    <s v="Auto "/>
    <x v="4"/>
    <n v="22607"/>
    <n v="343.77108479999998"/>
    <n v="5.7710847999999828"/>
    <x v="4"/>
    <x v="4"/>
  </r>
  <r>
    <d v="2023-05-31T00:00:00"/>
    <x v="2"/>
    <x v="4"/>
    <x v="2"/>
    <n v="110912"/>
    <n v="1"/>
    <n v="337.8"/>
    <d v="2023-06-03T00:00:00"/>
    <s v="Practical"/>
    <n v="110912"/>
    <n v="1"/>
    <n v="337.8"/>
    <s v="Auto "/>
    <x v="4"/>
    <n v="22718"/>
    <n v="345.4589952"/>
    <n v="7.6589951999999926"/>
    <x v="4"/>
    <x v="4"/>
  </r>
  <r>
    <d v="2023-05-31T00:00:00"/>
    <x v="2"/>
    <x v="4"/>
    <x v="2"/>
    <n v="110913"/>
    <n v="1"/>
    <n v="340"/>
    <d v="2023-06-02T00:00:00"/>
    <s v="Practical"/>
    <n v="110913"/>
    <n v="1"/>
    <n v="340"/>
    <s v="Auto "/>
    <x v="4"/>
    <n v="22732"/>
    <n v="345.67188479999999"/>
    <n v="5.6718847999999866"/>
    <x v="4"/>
    <x v="4"/>
  </r>
  <r>
    <d v="2023-05-31T00:00:00"/>
    <x v="2"/>
    <x v="4"/>
    <x v="2"/>
    <n v="110914"/>
    <n v="1"/>
    <n v="329.4"/>
    <d v="2023-06-02T00:00:00"/>
    <s v="Practical"/>
    <n v="110914"/>
    <n v="1"/>
    <n v="329.4"/>
    <s v="Auto "/>
    <x v="4"/>
    <n v="22710"/>
    <n v="345.33734400000003"/>
    <n v="15.937344000000053"/>
    <x v="4"/>
    <x v="4"/>
  </r>
  <r>
    <d v="2023-05-31T00:00:00"/>
    <x v="2"/>
    <x v="4"/>
    <x v="2"/>
    <n v="110915"/>
    <n v="1"/>
    <n v="337.8"/>
    <d v="2023-06-02T00:00:00"/>
    <s v="Practical"/>
    <n v="110915"/>
    <n v="1"/>
    <n v="337.8"/>
    <s v="Auto "/>
    <x v="4"/>
    <n v="22698"/>
    <n v="345.15486720000007"/>
    <n v="7.3548672000000579"/>
    <x v="4"/>
    <x v="4"/>
  </r>
  <r>
    <d v="2023-05-31T00:00:00"/>
    <x v="2"/>
    <x v="4"/>
    <x v="2"/>
    <n v="110916"/>
    <n v="1"/>
    <n v="282.7"/>
    <d v="2023-06-02T00:00:00"/>
    <s v="Practical"/>
    <n v="110916"/>
    <n v="1"/>
    <n v="282.7"/>
    <s v="Auto "/>
    <x v="4"/>
    <n v="19231"/>
    <n v="292.43427840000004"/>
    <n v="9.7342784000000506"/>
    <x v="4"/>
    <x v="4"/>
  </r>
  <r>
    <d v="2023-05-31T00:00:00"/>
    <x v="2"/>
    <x v="4"/>
    <x v="2"/>
    <n v="110946"/>
    <n v="1"/>
    <n v="335.5"/>
    <d v="2023-06-02T00:00:00"/>
    <s v="Practical"/>
    <n v="110946"/>
    <n v="1"/>
    <n v="335.5"/>
    <s v="Auto "/>
    <x v="4"/>
    <n v="22711"/>
    <n v="345.35255040000004"/>
    <n v="9.852550400000041"/>
    <x v="4"/>
    <x v="4"/>
  </r>
  <r>
    <d v="2023-05-31T00:00:00"/>
    <x v="2"/>
    <x v="3"/>
    <x v="2"/>
    <n v="109284"/>
    <n v="1"/>
    <n v="564.29999999999995"/>
    <m/>
    <m/>
    <m/>
    <m/>
    <m/>
    <m/>
    <x v="1"/>
    <m/>
    <n v="0"/>
    <n v="-564.29999999999995"/>
    <x v="3"/>
    <x v="1"/>
  </r>
  <r>
    <d v="2023-05-31T00:00:00"/>
    <x v="2"/>
    <x v="3"/>
    <x v="2"/>
    <n v="109285"/>
    <n v="1"/>
    <n v="560"/>
    <m/>
    <m/>
    <m/>
    <m/>
    <m/>
    <m/>
    <x v="1"/>
    <m/>
    <n v="0"/>
    <n v="-560"/>
    <x v="3"/>
    <x v="1"/>
  </r>
  <r>
    <d v="2023-05-31T00:00:00"/>
    <x v="2"/>
    <x v="3"/>
    <x v="2"/>
    <n v="109286"/>
    <n v="1"/>
    <n v="560.1"/>
    <d v="2023-06-04T00:00:00"/>
    <s v="Single line"/>
    <n v="109286"/>
    <n v="1"/>
    <n v="560.1"/>
    <s v="Auto "/>
    <x v="2"/>
    <n v="23791"/>
    <n v="562.76183040000001"/>
    <n v="2.6618303999999853"/>
    <x v="3"/>
    <x v="2"/>
  </r>
  <r>
    <d v="2023-05-31T00:00:00"/>
    <x v="2"/>
    <x v="3"/>
    <x v="2"/>
    <n v="109288"/>
    <n v="1"/>
    <n v="485.5"/>
    <d v="2023-06-04T00:00:00"/>
    <s v="Single line"/>
    <n v="109288"/>
    <n v="1"/>
    <n v="485.5"/>
    <s v="Auto "/>
    <x v="2"/>
    <n v="20515"/>
    <n v="485.270016"/>
    <n v="-0.22998400000000174"/>
    <x v="3"/>
    <x v="2"/>
  </r>
  <r>
    <d v="2023-05-31T00:00:00"/>
    <x v="2"/>
    <x v="3"/>
    <x v="2"/>
    <n v="109289"/>
    <n v="1"/>
    <n v="482.5"/>
    <d v="2023-06-02T00:00:00"/>
    <s v="Single line"/>
    <n v="109289"/>
    <n v="1"/>
    <n v="482.5"/>
    <s v="Lino"/>
    <x v="2"/>
    <n v="20225"/>
    <n v="478.41023999999999"/>
    <n v="-4.0897600000000125"/>
    <x v="3"/>
    <x v="2"/>
  </r>
  <r>
    <d v="2023-05-31T00:00:00"/>
    <x v="2"/>
    <x v="3"/>
    <x v="2"/>
    <n v="109292"/>
    <n v="1"/>
    <n v="551.4"/>
    <d v="2023-05-31T00:00:00"/>
    <s v="Hindi /G"/>
    <n v="109292"/>
    <n v="1"/>
    <n v="551.4"/>
    <s v="Lino"/>
    <x v="2"/>
    <n v="23385"/>
    <n v="553.15814399999999"/>
    <n v="1.7581440000000157"/>
    <x v="3"/>
    <x v="2"/>
  </r>
  <r>
    <d v="2023-05-31T00:00:00"/>
    <x v="2"/>
    <x v="3"/>
    <x v="2"/>
    <n v="109293"/>
    <n v="1"/>
    <n v="547.5"/>
    <d v="2023-06-01T00:00:00"/>
    <s v="Single line"/>
    <n v="109293"/>
    <n v="1"/>
    <n v="547.5"/>
    <s v="Auto "/>
    <x v="2"/>
    <n v="23445"/>
    <n v="554.5774080000001"/>
    <n v="7.0774080000001049"/>
    <x v="3"/>
    <x v="2"/>
  </r>
  <r>
    <d v="2023-05-31T00:00:00"/>
    <x v="2"/>
    <x v="3"/>
    <x v="2"/>
    <n v="109294"/>
    <n v="1"/>
    <n v="547.70000000000005"/>
    <m/>
    <m/>
    <m/>
    <m/>
    <m/>
    <m/>
    <x v="1"/>
    <m/>
    <n v="0"/>
    <n v="-547.70000000000005"/>
    <x v="3"/>
    <x v="1"/>
  </r>
  <r>
    <d v="2023-05-31T00:00:00"/>
    <x v="2"/>
    <x v="3"/>
    <x v="2"/>
    <n v="109296"/>
    <n v="1"/>
    <n v="538"/>
    <d v="2023-06-01T00:00:00"/>
    <s v="Single line"/>
    <n v="109296"/>
    <n v="1"/>
    <n v="538"/>
    <s v="Auto "/>
    <x v="2"/>
    <n v="23031"/>
    <n v="544.78448639999999"/>
    <n v="6.7844863999999916"/>
    <x v="3"/>
    <x v="2"/>
  </r>
  <r>
    <d v="2023-05-31T00:00:00"/>
    <x v="2"/>
    <x v="3"/>
    <x v="2"/>
    <n v="109297"/>
    <n v="1"/>
    <n v="535.20000000000005"/>
    <d v="2023-06-01T00:00:00"/>
    <s v="Single line"/>
    <n v="109297"/>
    <n v="1"/>
    <n v="535.20000000000005"/>
    <s v="Auto "/>
    <x v="2"/>
    <n v="23039"/>
    <n v="544.97372160000009"/>
    <n v="9.7737216000000444"/>
    <x v="3"/>
    <x v="2"/>
  </r>
  <r>
    <d v="2023-05-31T00:00:00"/>
    <x v="2"/>
    <x v="3"/>
    <x v="2"/>
    <n v="109298"/>
    <n v="1"/>
    <n v="535.6"/>
    <d v="2023-06-02T00:00:00"/>
    <s v="Single line"/>
    <n v="109298"/>
    <n v="1"/>
    <n v="535.6"/>
    <s v="Lino"/>
    <x v="2"/>
    <n v="23014"/>
    <n v="544.38236160000008"/>
    <n v="8.7823616000000584"/>
    <x v="3"/>
    <x v="2"/>
  </r>
  <r>
    <d v="2023-05-31T00:00:00"/>
    <x v="2"/>
    <x v="3"/>
    <x v="2"/>
    <n v="110702"/>
    <n v="1"/>
    <n v="498.9"/>
    <d v="2023-05-31T00:00:00"/>
    <s v="Single line"/>
    <n v="110702"/>
    <n v="1"/>
    <n v="498.9"/>
    <s v="Auto "/>
    <x v="2"/>
    <n v="21312"/>
    <n v="504.1225728"/>
    <n v="5.2225728000000231"/>
    <x v="3"/>
    <x v="2"/>
  </r>
  <r>
    <d v="2023-05-31T00:00:00"/>
    <x v="2"/>
    <x v="3"/>
    <x v="2"/>
    <n v="110703"/>
    <n v="1"/>
    <n v="503.1"/>
    <d v="2023-06-02T00:00:00"/>
    <s v="Single line"/>
    <n v="110703"/>
    <n v="1"/>
    <n v="503.1"/>
    <s v="Lino"/>
    <x v="2"/>
    <n v="21298"/>
    <n v="503.79141119999997"/>
    <n v="0.69141119999994771"/>
    <x v="3"/>
    <x v="2"/>
  </r>
  <r>
    <d v="2023-05-31T00:00:00"/>
    <x v="2"/>
    <x v="3"/>
    <x v="2"/>
    <n v="110704"/>
    <n v="1"/>
    <n v="499"/>
    <d v="2023-06-02T00:00:00"/>
    <s v="Single line"/>
    <n v="110704"/>
    <n v="1"/>
    <n v="499"/>
    <s v="Lino"/>
    <x v="2"/>
    <n v="21288"/>
    <n v="503.55486720000005"/>
    <n v="4.5548672000000465"/>
    <x v="3"/>
    <x v="2"/>
  </r>
  <r>
    <d v="2023-05-31T00:00:00"/>
    <x v="2"/>
    <x v="3"/>
    <x v="2"/>
    <n v="110706"/>
    <n v="1"/>
    <n v="485.2"/>
    <d v="2023-05-31T00:00:00"/>
    <s v="Single line"/>
    <n v="110706"/>
    <n v="1"/>
    <n v="485.2"/>
    <s v="Auto "/>
    <x v="2"/>
    <n v="20481"/>
    <n v="484.46576639999989"/>
    <n v="-0.73423360000009552"/>
    <x v="3"/>
    <x v="2"/>
  </r>
  <r>
    <d v="2023-05-31T00:00:00"/>
    <x v="2"/>
    <x v="3"/>
    <x v="2"/>
    <n v="110707"/>
    <n v="1"/>
    <n v="484.6"/>
    <d v="2023-05-31T00:00:00"/>
    <s v="Single line"/>
    <n v="110707"/>
    <n v="1"/>
    <n v="484.6"/>
    <s v="Auto "/>
    <x v="2"/>
    <n v="20453"/>
    <n v="483.80344320000006"/>
    <n v="-0.7965567999999621"/>
    <x v="3"/>
    <x v="2"/>
  </r>
  <r>
    <d v="2023-05-31T00:00:00"/>
    <x v="2"/>
    <x v="3"/>
    <x v="2"/>
    <n v="110708"/>
    <n v="1"/>
    <n v="490.3"/>
    <d v="2023-05-31T00:00:00"/>
    <s v="Hindi /G"/>
    <n v="110708"/>
    <n v="1"/>
    <n v="490.3"/>
    <s v="Lino"/>
    <x v="2"/>
    <n v="20468"/>
    <n v="484.15825920000003"/>
    <n v="-6.1417407999999796"/>
    <x v="3"/>
    <x v="2"/>
  </r>
  <r>
    <d v="2023-05-31T00:00:00"/>
    <x v="2"/>
    <x v="3"/>
    <x v="2"/>
    <n v="110753"/>
    <n v="1"/>
    <n v="542.29999999999995"/>
    <m/>
    <m/>
    <m/>
    <m/>
    <m/>
    <m/>
    <x v="1"/>
    <m/>
    <n v="0"/>
    <n v="-542.29999999999995"/>
    <x v="3"/>
    <x v="1"/>
  </r>
  <r>
    <d v="2023-05-31T00:00:00"/>
    <x v="2"/>
    <x v="3"/>
    <x v="2"/>
    <n v="110754"/>
    <n v="1"/>
    <n v="545.5"/>
    <m/>
    <m/>
    <m/>
    <m/>
    <m/>
    <m/>
    <x v="1"/>
    <m/>
    <n v="0"/>
    <n v="-545.5"/>
    <x v="3"/>
    <x v="1"/>
  </r>
  <r>
    <d v="2023-05-31T00:00:00"/>
    <x v="2"/>
    <x v="3"/>
    <x v="2"/>
    <n v="110755"/>
    <n v="1"/>
    <n v="541.5"/>
    <m/>
    <m/>
    <m/>
    <m/>
    <m/>
    <m/>
    <x v="1"/>
    <m/>
    <n v="0"/>
    <n v="-541.5"/>
    <x v="3"/>
    <x v="1"/>
  </r>
  <r>
    <d v="2023-05-31T00:00:00"/>
    <x v="2"/>
    <x v="3"/>
    <x v="2"/>
    <n v="110757"/>
    <n v="1"/>
    <n v="547.4"/>
    <d v="2023-06-02T00:00:00"/>
    <s v="Single line"/>
    <n v="110757"/>
    <n v="1"/>
    <n v="547.4"/>
    <s v="Lino"/>
    <x v="2"/>
    <n v="23419"/>
    <n v="553.96239360000004"/>
    <n v="6.562393600000064"/>
    <x v="3"/>
    <x v="2"/>
  </r>
  <r>
    <d v="2023-05-31T00:00:00"/>
    <x v="2"/>
    <x v="3"/>
    <x v="2"/>
    <n v="110758"/>
    <n v="1"/>
    <n v="546.29999999999995"/>
    <d v="2023-06-04T00:00:00"/>
    <s v="Single line"/>
    <n v="110758"/>
    <n v="1"/>
    <n v="546.29999999999995"/>
    <s v="Auto "/>
    <x v="2"/>
    <n v="24475"/>
    <n v="578.94143999999994"/>
    <n v="32.641439999999989"/>
    <x v="3"/>
    <x v="2"/>
  </r>
  <r>
    <d v="2023-05-31T00:00:00"/>
    <x v="2"/>
    <x v="3"/>
    <x v="2"/>
    <n v="110759"/>
    <n v="1"/>
    <n v="543.9"/>
    <m/>
    <m/>
    <m/>
    <m/>
    <m/>
    <m/>
    <x v="1"/>
    <m/>
    <n v="0"/>
    <n v="-543.9"/>
    <x v="3"/>
    <x v="1"/>
  </r>
  <r>
    <d v="2023-05-31T00:00:00"/>
    <x v="2"/>
    <x v="3"/>
    <x v="2"/>
    <n v="110761"/>
    <n v="1"/>
    <n v="542.29999999999995"/>
    <d v="2023-06-03T00:00:00"/>
    <s v="Single line"/>
    <n v="110761"/>
    <n v="1"/>
    <n v="542.29999999999995"/>
    <s v="Lino"/>
    <x v="2"/>
    <n v="23190"/>
    <n v="548.54553599999997"/>
    <n v="6.2455360000000155"/>
    <x v="3"/>
    <x v="2"/>
  </r>
  <r>
    <d v="2023-05-31T00:00:00"/>
    <x v="2"/>
    <x v="3"/>
    <x v="2"/>
    <n v="110762"/>
    <n v="1"/>
    <n v="545.4"/>
    <d v="2023-06-04T00:00:00"/>
    <s v="Single line"/>
    <n v="110762"/>
    <n v="1"/>
    <n v="545.4"/>
    <s v="Auto "/>
    <x v="2"/>
    <n v="23483"/>
    <n v="555.47627520000003"/>
    <n v="10.076275200000055"/>
    <x v="3"/>
    <x v="2"/>
  </r>
  <r>
    <d v="2023-05-31T00:00:00"/>
    <x v="2"/>
    <x v="3"/>
    <x v="2"/>
    <n v="110763"/>
    <n v="1"/>
    <n v="542.5"/>
    <m/>
    <m/>
    <m/>
    <m/>
    <m/>
    <m/>
    <x v="1"/>
    <m/>
    <n v="0"/>
    <n v="-542.5"/>
    <x v="3"/>
    <x v="1"/>
  </r>
  <r>
    <d v="2023-05-31T00:00:00"/>
    <x v="2"/>
    <x v="3"/>
    <x v="2"/>
    <n v="110765"/>
    <n v="1"/>
    <n v="546.6"/>
    <d v="2023-06-04T00:00:00"/>
    <s v="Single line"/>
    <n v="110765"/>
    <n v="1"/>
    <n v="546.6"/>
    <s v="Auto "/>
    <x v="2"/>
    <n v="23440"/>
    <n v="554.45913599999994"/>
    <n v="7.8591359999999213"/>
    <x v="3"/>
    <x v="2"/>
  </r>
  <r>
    <d v="2023-05-31T00:00:00"/>
    <x v="2"/>
    <x v="3"/>
    <x v="2"/>
    <n v="110766"/>
    <n v="1"/>
    <n v="547.20000000000005"/>
    <d v="2023-06-02T00:00:00"/>
    <s v="Single line"/>
    <n v="110766"/>
    <n v="1"/>
    <n v="547.20000000000005"/>
    <s v="Lino"/>
    <x v="2"/>
    <n v="23768"/>
    <n v="562.21777919999988"/>
    <n v="15.017779199999836"/>
    <x v="3"/>
    <x v="2"/>
  </r>
  <r>
    <d v="2023-05-31T00:00:00"/>
    <x v="2"/>
    <x v="3"/>
    <x v="2"/>
    <n v="110767"/>
    <n v="1"/>
    <n v="549.9"/>
    <m/>
    <m/>
    <m/>
    <m/>
    <m/>
    <m/>
    <x v="1"/>
    <m/>
    <n v="0"/>
    <n v="-549.9"/>
    <x v="3"/>
    <x v="1"/>
  </r>
  <r>
    <d v="2023-05-31T00:00:00"/>
    <x v="2"/>
    <x v="3"/>
    <x v="2"/>
    <n v="110769"/>
    <n v="1"/>
    <n v="536.5"/>
    <d v="2023-05-31T00:00:00"/>
    <s v="Single line"/>
    <n v="110769"/>
    <n v="1"/>
    <n v="536.5"/>
    <s v="Auto "/>
    <x v="2"/>
    <n v="22946"/>
    <n v="542.77386239999998"/>
    <n v="6.2738623999999845"/>
    <x v="3"/>
    <x v="2"/>
  </r>
  <r>
    <d v="2023-05-31T00:00:00"/>
    <x v="2"/>
    <x v="3"/>
    <x v="2"/>
    <n v="110770"/>
    <n v="1"/>
    <n v="533.4"/>
    <d v="2023-06-03T00:00:00"/>
    <s v="Single line"/>
    <n v="110770"/>
    <n v="1"/>
    <n v="533.4"/>
    <s v="Lino"/>
    <x v="2"/>
    <n v="22933"/>
    <n v="542.46635519999995"/>
    <n v="9.0663551999999754"/>
    <x v="3"/>
    <x v="2"/>
  </r>
  <r>
    <d v="2023-05-31T00:00:00"/>
    <x v="2"/>
    <x v="3"/>
    <x v="2"/>
    <n v="110771"/>
    <n v="1"/>
    <n v="533"/>
    <d v="2023-06-02T00:00:00"/>
    <s v="Single line"/>
    <n v="110771"/>
    <n v="1"/>
    <n v="533"/>
    <s v="Lino"/>
    <x v="2"/>
    <n v="22943"/>
    <n v="542.70289920000005"/>
    <n v="9.7028992000000471"/>
    <x v="3"/>
    <x v="2"/>
  </r>
  <r>
    <d v="2023-05-31T00:00:00"/>
    <x v="2"/>
    <x v="3"/>
    <x v="2"/>
    <n v="110773"/>
    <n v="1"/>
    <n v="533.70000000000005"/>
    <m/>
    <m/>
    <m/>
    <m/>
    <m/>
    <m/>
    <x v="1"/>
    <m/>
    <n v="0"/>
    <n v="-533.70000000000005"/>
    <x v="3"/>
    <x v="1"/>
  </r>
  <r>
    <d v="2023-05-31T00:00:00"/>
    <x v="2"/>
    <x v="3"/>
    <x v="2"/>
    <n v="110774"/>
    <n v="1"/>
    <n v="536.9"/>
    <m/>
    <m/>
    <m/>
    <m/>
    <m/>
    <m/>
    <x v="1"/>
    <m/>
    <n v="0"/>
    <n v="-536.9"/>
    <x v="3"/>
    <x v="1"/>
  </r>
  <r>
    <d v="2023-05-31T00:00:00"/>
    <x v="2"/>
    <x v="3"/>
    <x v="2"/>
    <n v="110775"/>
    <n v="1"/>
    <n v="534.4"/>
    <d v="2023-06-04T00:00:00"/>
    <s v="Single line"/>
    <n v="110775"/>
    <n v="1"/>
    <n v="534.4"/>
    <s v="Auto "/>
    <x v="2"/>
    <n v="22912"/>
    <n v="541.96961279999994"/>
    <n v="7.569612799999959"/>
    <x v="3"/>
    <x v="2"/>
  </r>
  <r>
    <d v="2023-05-31T00:00:00"/>
    <x v="2"/>
    <x v="3"/>
    <x v="2"/>
    <n v="110784"/>
    <n v="1"/>
    <n v="539.79999999999995"/>
    <m/>
    <m/>
    <m/>
    <m/>
    <m/>
    <m/>
    <x v="1"/>
    <m/>
    <n v="0"/>
    <n v="-539.79999999999995"/>
    <x v="3"/>
    <x v="1"/>
  </r>
  <r>
    <d v="2023-05-31T00:00:00"/>
    <x v="2"/>
    <x v="3"/>
    <x v="2"/>
    <n v="110785"/>
    <n v="1"/>
    <n v="541"/>
    <d v="2023-06-02T00:00:00"/>
    <s v="Single line"/>
    <n v="110785"/>
    <n v="1"/>
    <n v="541"/>
    <s v="Lino"/>
    <x v="2"/>
    <n v="23330"/>
    <n v="551.85715199999993"/>
    <n v="10.857151999999928"/>
    <x v="3"/>
    <x v="2"/>
  </r>
  <r>
    <d v="2023-05-31T00:00:00"/>
    <x v="2"/>
    <x v="3"/>
    <x v="2"/>
    <n v="110787"/>
    <n v="1"/>
    <n v="543.20000000000005"/>
    <d v="2023-06-04T00:00:00"/>
    <s v="Single line"/>
    <n v="110787"/>
    <n v="1"/>
    <n v="543.20000000000005"/>
    <s v="Auto "/>
    <x v="2"/>
    <n v="23337"/>
    <n v="552.02273279999997"/>
    <n v="8.8227327999999261"/>
    <x v="3"/>
    <x v="2"/>
  </r>
  <r>
    <d v="2023-05-31T00:00:00"/>
    <x v="2"/>
    <x v="3"/>
    <x v="2"/>
    <n v="110788"/>
    <n v="1"/>
    <n v="537.20000000000005"/>
    <d v="2023-06-02T00:00:00"/>
    <s v="Single line"/>
    <n v="110788"/>
    <n v="1"/>
    <n v="537.20000000000005"/>
    <s v="Lino"/>
    <x v="2"/>
    <n v="23234"/>
    <n v="549.5863296"/>
    <n v="12.386329599999954"/>
    <x v="3"/>
    <x v="2"/>
  </r>
  <r>
    <d v="2023-05-31T00:00:00"/>
    <x v="2"/>
    <x v="3"/>
    <x v="2"/>
    <n v="110789"/>
    <n v="1"/>
    <n v="538.79999999999995"/>
    <d v="2023-05-31T00:00:00"/>
    <s v="Single line"/>
    <n v="110789"/>
    <n v="1"/>
    <n v="538.79999999999995"/>
    <s v="Auto "/>
    <x v="2"/>
    <n v="23044"/>
    <n v="545.09199360000002"/>
    <n v="6.2919936000000689"/>
    <x v="3"/>
    <x v="2"/>
  </r>
  <r>
    <d v="2023-05-31T00:00:00"/>
    <x v="2"/>
    <x v="3"/>
    <x v="2"/>
    <n v="110791"/>
    <n v="1"/>
    <n v="558.20000000000005"/>
    <d v="2023-06-02T00:00:00"/>
    <s v="Single line"/>
    <n v="110791"/>
    <n v="1"/>
    <n v="558.20000000000005"/>
    <s v="Lino"/>
    <x v="2"/>
    <n v="23864"/>
    <n v="564.48860160000004"/>
    <n v="6.2886015999999927"/>
    <x v="3"/>
    <x v="2"/>
  </r>
  <r>
    <d v="2023-05-31T00:00:00"/>
    <x v="2"/>
    <x v="3"/>
    <x v="2"/>
    <n v="110793"/>
    <n v="1"/>
    <n v="555.9"/>
    <d v="2023-06-03T00:00:00"/>
    <s v="Single line"/>
    <n v="110793"/>
    <n v="1"/>
    <n v="555.9"/>
    <s v="Lino"/>
    <x v="2"/>
    <n v="23875"/>
    <n v="564.74880000000007"/>
    <n v="8.8488000000000966"/>
    <x v="3"/>
    <x v="2"/>
  </r>
  <r>
    <d v="2023-05-31T00:00:00"/>
    <x v="2"/>
    <x v="3"/>
    <x v="2"/>
    <n v="110796"/>
    <n v="1"/>
    <n v="534.79999999999995"/>
    <d v="2023-06-02T00:00:00"/>
    <s v="Single line"/>
    <n v="110796"/>
    <n v="1"/>
    <n v="534.79999999999995"/>
    <s v="Lino"/>
    <x v="2"/>
    <n v="22980"/>
    <n v="543.57811200000003"/>
    <n v="8.7781120000000783"/>
    <x v="3"/>
    <x v="2"/>
  </r>
  <r>
    <d v="2023-05-31T00:00:00"/>
    <x v="2"/>
    <x v="3"/>
    <x v="2"/>
    <n v="110859"/>
    <n v="1"/>
    <n v="541.79999999999995"/>
    <d v="2023-06-02T00:00:00"/>
    <s v="Single line"/>
    <n v="110859"/>
    <n v="1"/>
    <n v="541.79999999999995"/>
    <s v="Lino"/>
    <x v="2"/>
    <n v="23250"/>
    <n v="549.96480000000008"/>
    <n v="8.1648000000001275"/>
    <x v="3"/>
    <x v="2"/>
  </r>
  <r>
    <d v="2023-05-31T00:00:00"/>
    <x v="2"/>
    <x v="3"/>
    <x v="2"/>
    <n v="110918"/>
    <n v="1"/>
    <n v="554.70000000000005"/>
    <d v="2023-06-01T00:00:00"/>
    <s v="Single line"/>
    <n v="110918"/>
    <n v="1"/>
    <n v="554.70000000000005"/>
    <s v="Auto "/>
    <x v="2"/>
    <n v="23875"/>
    <n v="564.74880000000007"/>
    <n v="10.048800000000028"/>
    <x v="3"/>
    <x v="2"/>
  </r>
  <r>
    <d v="2023-05-31T00:00:00"/>
    <x v="2"/>
    <x v="3"/>
    <x v="2"/>
    <n v="111146"/>
    <n v="1"/>
    <n v="514.20000000000005"/>
    <d v="2023-05-31T00:00:00"/>
    <s v="Hindi /G"/>
    <n v="111146"/>
    <n v="1"/>
    <n v="514.20000000000005"/>
    <s v="Lino"/>
    <x v="2"/>
    <n v="21959"/>
    <n v="519.42696959999989"/>
    <n v="5.2269695999998476"/>
    <x v="3"/>
    <x v="2"/>
  </r>
  <r>
    <d v="2023-06-01T00:00:00"/>
    <x v="2"/>
    <x v="3"/>
    <x v="2"/>
    <n v="110903"/>
    <n v="1"/>
    <n v="495.4"/>
    <d v="2023-06-01T00:00:00"/>
    <s v="Index"/>
    <n v="110903"/>
    <n v="1"/>
    <n v="495.4"/>
    <s v="Lino"/>
    <x v="2"/>
    <n v="21092"/>
    <n v="498.91860479999997"/>
    <n v="3.5186047999999914"/>
    <x v="3"/>
    <x v="2"/>
  </r>
  <r>
    <d v="2023-06-01T00:00:00"/>
    <x v="2"/>
    <x v="3"/>
    <x v="2"/>
    <n v="110930"/>
    <n v="1"/>
    <n v="543.6"/>
    <d v="2023-06-01T00:00:00"/>
    <s v="Single line"/>
    <n v="110930"/>
    <n v="1"/>
    <n v="543.6"/>
    <s v="Auto "/>
    <x v="2"/>
    <n v="23531"/>
    <n v="556.61168640000005"/>
    <n v="13.011686400000031"/>
    <x v="3"/>
    <x v="2"/>
  </r>
  <r>
    <d v="2023-06-01T00:00:00"/>
    <x v="2"/>
    <x v="3"/>
    <x v="2"/>
    <n v="110940"/>
    <n v="1"/>
    <n v="533.1"/>
    <d v="2023-06-01T00:00:00"/>
    <s v="Index"/>
    <n v="110940"/>
    <n v="1"/>
    <n v="533.1"/>
    <s v="Lino"/>
    <x v="2"/>
    <n v="22523"/>
    <n v="532.76805119999995"/>
    <n v="-0.33194880000007743"/>
    <x v="3"/>
    <x v="2"/>
  </r>
  <r>
    <d v="2023-06-01T00:00:00"/>
    <x v="2"/>
    <x v="3"/>
    <x v="2"/>
    <n v="110948"/>
    <n v="1"/>
    <n v="535.70000000000005"/>
    <d v="2023-06-01T00:00:00"/>
    <s v="Index"/>
    <n v="110948"/>
    <n v="1"/>
    <n v="535.70000000000005"/>
    <s v="Lino"/>
    <x v="2"/>
    <n v="22870"/>
    <n v="540.97612800000002"/>
    <n v="5.2761279999999715"/>
    <x v="3"/>
    <x v="2"/>
  </r>
  <r>
    <d v="2023-06-01T00:00:00"/>
    <x v="2"/>
    <x v="3"/>
    <x v="2"/>
    <n v="110953"/>
    <n v="1"/>
    <n v="525.29999999999995"/>
    <d v="2023-06-01T00:00:00"/>
    <s v="Single line"/>
    <n v="110953"/>
    <n v="1"/>
    <n v="525.29999999999995"/>
    <s v="Lino"/>
    <x v="2"/>
    <n v="22605"/>
    <n v="534.70771200000001"/>
    <n v="9.4077120000000605"/>
    <x v="3"/>
    <x v="2"/>
  </r>
  <r>
    <d v="2023-06-01T00:00:00"/>
    <x v="2"/>
    <x v="3"/>
    <x v="2"/>
    <n v="110958"/>
    <n v="1"/>
    <n v="528.70000000000005"/>
    <d v="2023-06-02T00:00:00"/>
    <s v="Single line"/>
    <n v="110958"/>
    <n v="1"/>
    <n v="528.70000000000005"/>
    <s v="Lino"/>
    <x v="2"/>
    <n v="22675"/>
    <n v="536.36351999999999"/>
    <n v="7.6635199999999486"/>
    <x v="3"/>
    <x v="2"/>
  </r>
  <r>
    <d v="2023-06-01T00:00:00"/>
    <x v="2"/>
    <x v="3"/>
    <x v="2"/>
    <n v="111118"/>
    <n v="1"/>
    <n v="532"/>
    <d v="2023-06-02T00:00:00"/>
    <s v="Single line"/>
    <n v="111118"/>
    <n v="1"/>
    <n v="532"/>
    <s v="Lino"/>
    <x v="2"/>
    <n v="22939"/>
    <n v="542.60828159999994"/>
    <n v="10.608281599999941"/>
    <x v="3"/>
    <x v="2"/>
  </r>
  <r>
    <d v="2023-06-01T00:00:00"/>
    <x v="2"/>
    <x v="3"/>
    <x v="2"/>
    <n v="111123"/>
    <n v="1"/>
    <n v="514.29999999999995"/>
    <d v="2023-06-01T00:00:00"/>
    <s v="Single line"/>
    <n v="111123"/>
    <n v="1"/>
    <n v="514.29999999999995"/>
    <s v="Auto "/>
    <x v="2"/>
    <n v="22098"/>
    <n v="522.71493120000002"/>
    <n v="8.4149312000000691"/>
    <x v="3"/>
    <x v="2"/>
  </r>
  <r>
    <d v="2023-06-01T00:00:00"/>
    <x v="2"/>
    <x v="3"/>
    <x v="2"/>
    <n v="111128"/>
    <n v="1"/>
    <n v="538.4"/>
    <m/>
    <m/>
    <m/>
    <m/>
    <m/>
    <m/>
    <x v="1"/>
    <m/>
    <n v="0"/>
    <n v="-538.4"/>
    <x v="3"/>
    <x v="1"/>
  </r>
  <r>
    <d v="2023-06-01T00:00:00"/>
    <x v="2"/>
    <x v="3"/>
    <x v="2"/>
    <n v="111151"/>
    <n v="1"/>
    <n v="487.7"/>
    <d v="2023-06-01T00:00:00"/>
    <s v="Single line"/>
    <n v="111151"/>
    <n v="1"/>
    <n v="487.7"/>
    <s v="Lino"/>
    <x v="2"/>
    <n v="21075"/>
    <n v="498.51648000000006"/>
    <n v="10.81648000000007"/>
    <x v="3"/>
    <x v="2"/>
  </r>
  <r>
    <d v="2023-06-02T00:00:00"/>
    <x v="2"/>
    <x v="2"/>
    <x v="0"/>
    <n v="111520"/>
    <n v="1"/>
    <n v="571.20000000000005"/>
    <m/>
    <m/>
    <m/>
    <m/>
    <m/>
    <m/>
    <x v="1"/>
    <m/>
    <n v="0"/>
    <n v="-571.20000000000005"/>
    <x v="2"/>
    <x v="1"/>
  </r>
  <r>
    <d v="2023-06-02T00:00:00"/>
    <x v="2"/>
    <x v="2"/>
    <x v="0"/>
    <n v="111591"/>
    <n v="1"/>
    <n v="556.79999999999995"/>
    <m/>
    <m/>
    <m/>
    <m/>
    <m/>
    <m/>
    <x v="1"/>
    <m/>
    <n v="0"/>
    <n v="-556.79999999999995"/>
    <x v="2"/>
    <x v="1"/>
  </r>
  <r>
    <d v="2023-06-02T00:00:00"/>
    <x v="2"/>
    <x v="2"/>
    <x v="0"/>
    <n v="111592"/>
    <n v="1"/>
    <n v="566"/>
    <m/>
    <m/>
    <m/>
    <m/>
    <m/>
    <m/>
    <x v="1"/>
    <m/>
    <n v="0"/>
    <n v="-566"/>
    <x v="2"/>
    <x v="1"/>
  </r>
  <r>
    <d v="2023-06-02T00:00:00"/>
    <x v="2"/>
    <x v="2"/>
    <x v="0"/>
    <n v="111602"/>
    <n v="1"/>
    <n v="522.70000000000005"/>
    <m/>
    <m/>
    <m/>
    <m/>
    <m/>
    <m/>
    <x v="1"/>
    <m/>
    <n v="0"/>
    <n v="-522.70000000000005"/>
    <x v="2"/>
    <x v="1"/>
  </r>
  <r>
    <d v="2023-06-02T00:00:00"/>
    <x v="2"/>
    <x v="2"/>
    <x v="0"/>
    <n v="111609"/>
    <n v="1"/>
    <n v="565.4"/>
    <m/>
    <m/>
    <m/>
    <m/>
    <m/>
    <m/>
    <x v="1"/>
    <m/>
    <n v="0"/>
    <n v="-565.4"/>
    <x v="2"/>
    <x v="1"/>
  </r>
  <r>
    <d v="2023-06-02T00:00:00"/>
    <x v="2"/>
    <x v="2"/>
    <x v="0"/>
    <n v="112262"/>
    <n v="1"/>
    <n v="563.5"/>
    <m/>
    <m/>
    <m/>
    <m/>
    <m/>
    <m/>
    <x v="1"/>
    <m/>
    <n v="0"/>
    <n v="-563.5"/>
    <x v="2"/>
    <x v="1"/>
  </r>
  <r>
    <d v="2023-06-02T00:00:00"/>
    <x v="2"/>
    <x v="2"/>
    <x v="0"/>
    <n v="112274"/>
    <n v="1"/>
    <n v="550.9"/>
    <m/>
    <m/>
    <m/>
    <m/>
    <m/>
    <m/>
    <x v="1"/>
    <m/>
    <n v="0"/>
    <n v="-550.9"/>
    <x v="2"/>
    <x v="1"/>
  </r>
  <r>
    <d v="2023-06-02T00:00:00"/>
    <x v="2"/>
    <x v="2"/>
    <x v="0"/>
    <n v="112278"/>
    <n v="1"/>
    <n v="595.79999999999995"/>
    <m/>
    <m/>
    <m/>
    <m/>
    <m/>
    <m/>
    <x v="1"/>
    <m/>
    <n v="0"/>
    <n v="-595.79999999999995"/>
    <x v="2"/>
    <x v="1"/>
  </r>
  <r>
    <d v="2023-06-02T00:00:00"/>
    <x v="2"/>
    <x v="2"/>
    <x v="0"/>
    <n v="112282"/>
    <n v="1"/>
    <n v="601"/>
    <m/>
    <m/>
    <m/>
    <m/>
    <m/>
    <m/>
    <x v="1"/>
    <m/>
    <n v="0"/>
    <n v="-601"/>
    <x v="2"/>
    <x v="1"/>
  </r>
  <r>
    <d v="2023-06-02T00:00:00"/>
    <x v="2"/>
    <x v="2"/>
    <x v="0"/>
    <n v="112285"/>
    <n v="1"/>
    <n v="596.1"/>
    <m/>
    <m/>
    <m/>
    <m/>
    <m/>
    <m/>
    <x v="1"/>
    <m/>
    <n v="0"/>
    <n v="-596.1"/>
    <x v="2"/>
    <x v="1"/>
  </r>
  <r>
    <d v="2023-06-02T00:00:00"/>
    <x v="2"/>
    <x v="2"/>
    <x v="0"/>
    <n v="112290"/>
    <n v="1"/>
    <n v="576.1"/>
    <m/>
    <m/>
    <m/>
    <m/>
    <m/>
    <m/>
    <x v="1"/>
    <m/>
    <n v="0"/>
    <n v="-576.1"/>
    <x v="2"/>
    <x v="1"/>
  </r>
  <r>
    <d v="2023-06-02T00:00:00"/>
    <x v="2"/>
    <x v="2"/>
    <x v="0"/>
    <n v="112299"/>
    <n v="1"/>
    <n v="552.5"/>
    <m/>
    <m/>
    <m/>
    <m/>
    <m/>
    <m/>
    <x v="1"/>
    <m/>
    <n v="0"/>
    <n v="-552.5"/>
    <x v="2"/>
    <x v="1"/>
  </r>
  <r>
    <d v="2023-06-02T00:00:00"/>
    <x v="2"/>
    <x v="2"/>
    <x v="0"/>
    <n v="112300"/>
    <n v="1"/>
    <n v="593.29999999999995"/>
    <m/>
    <m/>
    <m/>
    <m/>
    <m/>
    <m/>
    <x v="1"/>
    <m/>
    <n v="0"/>
    <n v="-593.29999999999995"/>
    <x v="2"/>
    <x v="1"/>
  </r>
  <r>
    <d v="2023-06-02T00:00:00"/>
    <x v="2"/>
    <x v="2"/>
    <x v="0"/>
    <n v="112305"/>
    <n v="1"/>
    <n v="577.70000000000005"/>
    <m/>
    <m/>
    <m/>
    <m/>
    <m/>
    <m/>
    <x v="1"/>
    <m/>
    <n v="0"/>
    <n v="-577.70000000000005"/>
    <x v="2"/>
    <x v="1"/>
  </r>
  <r>
    <d v="2023-06-02T00:00:00"/>
    <x v="2"/>
    <x v="2"/>
    <x v="0"/>
    <n v="112311"/>
    <n v="1"/>
    <n v="613.29999999999995"/>
    <m/>
    <m/>
    <m/>
    <m/>
    <m/>
    <m/>
    <x v="1"/>
    <m/>
    <n v="0"/>
    <n v="-613.29999999999995"/>
    <x v="2"/>
    <x v="1"/>
  </r>
  <r>
    <d v="2023-06-02T00:00:00"/>
    <x v="2"/>
    <x v="2"/>
    <x v="0"/>
    <n v="112318"/>
    <n v="1"/>
    <n v="603.20000000000005"/>
    <m/>
    <m/>
    <m/>
    <m/>
    <m/>
    <m/>
    <x v="1"/>
    <m/>
    <n v="0"/>
    <n v="-603.20000000000005"/>
    <x v="2"/>
    <x v="1"/>
  </r>
  <r>
    <d v="2023-06-02T00:00:00"/>
    <x v="2"/>
    <x v="2"/>
    <x v="0"/>
    <n v="112325"/>
    <n v="1"/>
    <n v="598.29999999999995"/>
    <m/>
    <m/>
    <m/>
    <m/>
    <m/>
    <m/>
    <x v="1"/>
    <m/>
    <n v="0"/>
    <n v="-598.29999999999995"/>
    <x v="2"/>
    <x v="1"/>
  </r>
  <r>
    <d v="2023-06-02T00:00:00"/>
    <x v="2"/>
    <x v="2"/>
    <x v="0"/>
    <n v="112335"/>
    <n v="1"/>
    <n v="612.70000000000005"/>
    <m/>
    <m/>
    <m/>
    <m/>
    <m/>
    <m/>
    <x v="1"/>
    <m/>
    <n v="0"/>
    <n v="-612.70000000000005"/>
    <x v="2"/>
    <x v="1"/>
  </r>
  <r>
    <d v="2023-06-02T00:00:00"/>
    <x v="2"/>
    <x v="2"/>
    <x v="0"/>
    <n v="112340"/>
    <n v="1"/>
    <n v="630.29999999999995"/>
    <m/>
    <m/>
    <m/>
    <m/>
    <m/>
    <m/>
    <x v="1"/>
    <m/>
    <n v="0"/>
    <n v="-630.29999999999995"/>
    <x v="2"/>
    <x v="1"/>
  </r>
  <r>
    <d v="2023-06-02T00:00:00"/>
    <x v="2"/>
    <x v="2"/>
    <x v="0"/>
    <n v="112345"/>
    <n v="1"/>
    <n v="610.6"/>
    <m/>
    <m/>
    <m/>
    <m/>
    <m/>
    <m/>
    <x v="1"/>
    <m/>
    <n v="0"/>
    <n v="-610.6"/>
    <x v="2"/>
    <x v="1"/>
  </r>
  <r>
    <d v="2023-06-02T00:00:00"/>
    <x v="2"/>
    <x v="2"/>
    <x v="0"/>
    <n v="112350"/>
    <n v="1"/>
    <n v="616.4"/>
    <m/>
    <m/>
    <m/>
    <m/>
    <m/>
    <m/>
    <x v="1"/>
    <m/>
    <n v="0"/>
    <n v="-616.4"/>
    <x v="2"/>
    <x v="1"/>
  </r>
  <r>
    <d v="2023-06-02T00:00:00"/>
    <x v="2"/>
    <x v="2"/>
    <x v="0"/>
    <n v="112355"/>
    <n v="1"/>
    <n v="486.7"/>
    <m/>
    <m/>
    <m/>
    <m/>
    <m/>
    <m/>
    <x v="1"/>
    <m/>
    <n v="0"/>
    <n v="-486.7"/>
    <x v="2"/>
    <x v="1"/>
  </r>
  <r>
    <d v="2023-06-02T00:00:00"/>
    <x v="2"/>
    <x v="2"/>
    <x v="0"/>
    <n v="112361"/>
    <n v="1"/>
    <n v="480.2"/>
    <m/>
    <m/>
    <m/>
    <m/>
    <m/>
    <m/>
    <x v="1"/>
    <m/>
    <n v="0"/>
    <n v="-480.2"/>
    <x v="2"/>
    <x v="1"/>
  </r>
  <r>
    <d v="2023-06-02T00:00:00"/>
    <x v="2"/>
    <x v="2"/>
    <x v="0"/>
    <n v="112366"/>
    <n v="1"/>
    <n v="581.29999999999995"/>
    <d v="2023-06-04T00:00:00"/>
    <s v="Single line"/>
    <n v="112366"/>
    <n v="1"/>
    <n v="581.29999999999995"/>
    <s v="Lino"/>
    <x v="3"/>
    <n v="30868"/>
    <n v="584.07194879999997"/>
    <n v="2.7719488000000183"/>
    <x v="2"/>
    <x v="3"/>
  </r>
  <r>
    <d v="2023-06-02T00:00:00"/>
    <x v="2"/>
    <x v="2"/>
    <x v="0"/>
    <n v="112367"/>
    <n v="1"/>
    <n v="522.1"/>
    <m/>
    <m/>
    <m/>
    <m/>
    <m/>
    <m/>
    <x v="1"/>
    <m/>
    <n v="0"/>
    <n v="-522.1"/>
    <x v="2"/>
    <x v="1"/>
  </r>
  <r>
    <d v="2023-06-02T00:00:00"/>
    <x v="2"/>
    <x v="2"/>
    <x v="0"/>
    <n v="110795"/>
    <n v="1"/>
    <n v="530.70000000000005"/>
    <m/>
    <m/>
    <m/>
    <m/>
    <m/>
    <m/>
    <x v="1"/>
    <m/>
    <n v="0"/>
    <n v="-530.70000000000005"/>
    <x v="2"/>
    <x v="1"/>
  </r>
  <r>
    <d v="2023-06-02T00:00:00"/>
    <x v="2"/>
    <x v="3"/>
    <x v="2"/>
    <n v="110797"/>
    <n v="1"/>
    <n v="533.20000000000005"/>
    <d v="2023-06-04T00:00:00"/>
    <s v="Single line"/>
    <n v="110797"/>
    <n v="1"/>
    <n v="533.20000000000005"/>
    <s v="Auto "/>
    <x v="2"/>
    <n v="23063"/>
    <n v="545.54142719999993"/>
    <n v="12.341427199999885"/>
    <x v="3"/>
    <x v="2"/>
  </r>
  <r>
    <d v="2023-06-02T00:00:00"/>
    <x v="2"/>
    <x v="3"/>
    <x v="2"/>
    <n v="110799"/>
    <n v="1"/>
    <n v="544.9"/>
    <d v="2023-06-04T00:00:00"/>
    <s v="Single line"/>
    <n v="110799"/>
    <n v="1"/>
    <n v="544.9"/>
    <s v="Auto "/>
    <x v="2"/>
    <n v="23533"/>
    <n v="556.65899520000005"/>
    <n v="11.758995200000072"/>
    <x v="3"/>
    <x v="2"/>
  </r>
  <r>
    <d v="2023-06-02T00:00:00"/>
    <x v="2"/>
    <x v="3"/>
    <x v="2"/>
    <n v="110800"/>
    <n v="1"/>
    <n v="541.6"/>
    <d v="2023-06-03T00:00:00"/>
    <s v="Single line"/>
    <n v="110800"/>
    <n v="1"/>
    <n v="541.6"/>
    <s v="Auto "/>
    <x v="2"/>
    <n v="23532"/>
    <n v="556.63534079999999"/>
    <n v="15.035340799999972"/>
    <x v="3"/>
    <x v="2"/>
  </r>
  <r>
    <d v="2023-06-02T00:00:00"/>
    <x v="2"/>
    <x v="3"/>
    <x v="2"/>
    <n v="110801"/>
    <n v="1"/>
    <n v="537.70000000000005"/>
    <d v="2023-06-04T00:00:00"/>
    <s v="Single line"/>
    <n v="110801"/>
    <n v="1"/>
    <n v="537.70000000000005"/>
    <s v="Auto "/>
    <x v="2"/>
    <n v="23205"/>
    <n v="548.900352"/>
    <n v="11.200351999999953"/>
    <x v="3"/>
    <x v="2"/>
  </r>
  <r>
    <d v="2023-06-02T00:00:00"/>
    <x v="2"/>
    <x v="3"/>
    <x v="2"/>
    <n v="110904"/>
    <n v="1"/>
    <n v="484.7"/>
    <d v="2023-06-03T00:00:00"/>
    <s v="Single line"/>
    <n v="110904"/>
    <n v="1"/>
    <n v="484.7"/>
    <s v="Auto "/>
    <x v="2"/>
    <n v="20741"/>
    <n v="490.61591040000002"/>
    <n v="5.9159104000000298"/>
    <x v="3"/>
    <x v="2"/>
  </r>
  <r>
    <d v="2023-06-02T00:00:00"/>
    <x v="2"/>
    <x v="3"/>
    <x v="2"/>
    <n v="110919"/>
    <n v="1"/>
    <n v="544.1"/>
    <d v="2023-06-03T00:00:00"/>
    <s v="Single line"/>
    <n v="110919"/>
    <n v="1"/>
    <n v="544.1"/>
    <s v="Auto "/>
    <x v="2"/>
    <n v="23538"/>
    <n v="556.77726719999998"/>
    <n v="12.67726719999996"/>
    <x v="3"/>
    <x v="2"/>
  </r>
  <r>
    <d v="2023-06-02T00:00:00"/>
    <x v="2"/>
    <x v="3"/>
    <x v="2"/>
    <n v="110920"/>
    <n v="1"/>
    <n v="536.9"/>
    <d v="2023-06-03T00:00:00"/>
    <s v="Single line"/>
    <n v="110920"/>
    <n v="1"/>
    <n v="536.9"/>
    <s v="Auto "/>
    <x v="2"/>
    <n v="23211"/>
    <n v="549.04227839999999"/>
    <n v="12.142278400000009"/>
    <x v="3"/>
    <x v="2"/>
  </r>
  <r>
    <d v="2023-06-02T00:00:00"/>
    <x v="2"/>
    <x v="3"/>
    <x v="2"/>
    <n v="110921"/>
    <n v="1"/>
    <n v="534.1"/>
    <d v="2023-06-04T00:00:00"/>
    <s v="Single line"/>
    <n v="110921"/>
    <n v="1"/>
    <n v="534.1"/>
    <s v="Auto "/>
    <x v="2"/>
    <n v="23026"/>
    <n v="544.66621439999994"/>
    <n v="10.566214399999922"/>
    <x v="3"/>
    <x v="2"/>
  </r>
  <r>
    <d v="2023-06-02T00:00:00"/>
    <x v="2"/>
    <x v="3"/>
    <x v="2"/>
    <n v="110945"/>
    <n v="1"/>
    <n v="494.8"/>
    <d v="2023-06-03T00:00:00"/>
    <s v="Single line"/>
    <n v="110945"/>
    <n v="1"/>
    <n v="494.8"/>
    <s v="Auto "/>
    <x v="2"/>
    <n v="21057"/>
    <n v="498.09070080000004"/>
    <n v="3.2907008000000246"/>
    <x v="3"/>
    <x v="2"/>
  </r>
  <r>
    <d v="2023-06-02T00:00:00"/>
    <x v="2"/>
    <x v="5"/>
    <x v="0"/>
    <n v="112395"/>
    <n v="1"/>
    <n v="453.9"/>
    <m/>
    <m/>
    <m/>
    <m/>
    <m/>
    <m/>
    <x v="1"/>
    <m/>
    <n v="0"/>
    <n v="-453.9"/>
    <x v="5"/>
    <x v="1"/>
  </r>
  <r>
    <d v="2023-06-02T00:00:00"/>
    <x v="2"/>
    <x v="5"/>
    <x v="0"/>
    <n v="112396"/>
    <n v="1"/>
    <n v="461.9"/>
    <m/>
    <m/>
    <m/>
    <m/>
    <m/>
    <m/>
    <x v="1"/>
    <m/>
    <n v="0"/>
    <n v="-461.9"/>
    <x v="5"/>
    <x v="1"/>
  </r>
  <r>
    <d v="2023-06-02T00:00:00"/>
    <x v="2"/>
    <x v="5"/>
    <x v="0"/>
    <n v="112398"/>
    <n v="1"/>
    <n v="447.9"/>
    <m/>
    <m/>
    <m/>
    <m/>
    <m/>
    <m/>
    <x v="1"/>
    <m/>
    <n v="0"/>
    <n v="-447.9"/>
    <x v="5"/>
    <x v="1"/>
  </r>
  <r>
    <d v="2023-06-02T00:00:00"/>
    <x v="2"/>
    <x v="5"/>
    <x v="0"/>
    <n v="112400"/>
    <n v="1"/>
    <n v="433.1"/>
    <m/>
    <m/>
    <m/>
    <m/>
    <m/>
    <m/>
    <x v="1"/>
    <m/>
    <n v="0"/>
    <n v="-433.1"/>
    <x v="5"/>
    <x v="1"/>
  </r>
  <r>
    <d v="2023-06-02T00:00:00"/>
    <x v="2"/>
    <x v="5"/>
    <x v="0"/>
    <n v="112401"/>
    <n v="1"/>
    <n v="443.5"/>
    <m/>
    <m/>
    <m/>
    <m/>
    <m/>
    <m/>
    <x v="1"/>
    <m/>
    <n v="0"/>
    <n v="-443.5"/>
    <x v="5"/>
    <x v="1"/>
  </r>
  <r>
    <d v="2023-06-02T00:00:00"/>
    <x v="2"/>
    <x v="5"/>
    <x v="0"/>
    <n v="112402"/>
    <n v="1"/>
    <n v="444.7"/>
    <m/>
    <m/>
    <m/>
    <m/>
    <m/>
    <m/>
    <x v="1"/>
    <m/>
    <n v="0"/>
    <n v="-444.7"/>
    <x v="5"/>
    <x v="1"/>
  </r>
  <r>
    <d v="2023-06-02T00:00:00"/>
    <x v="2"/>
    <x v="5"/>
    <x v="0"/>
    <n v="112409"/>
    <n v="1"/>
    <n v="437.5"/>
    <m/>
    <m/>
    <m/>
    <m/>
    <m/>
    <m/>
    <x v="1"/>
    <m/>
    <n v="0"/>
    <n v="-437.5"/>
    <x v="5"/>
    <x v="1"/>
  </r>
  <r>
    <d v="2023-06-02T00:00:00"/>
    <x v="2"/>
    <x v="2"/>
    <x v="0"/>
    <n v="111411"/>
    <n v="1"/>
    <n v="529.4"/>
    <d v="2023-06-04T00:00:00"/>
    <s v="English"/>
    <n v="111411"/>
    <n v="1"/>
    <n v="529.4"/>
    <s v="Lino"/>
    <x v="3"/>
    <n v="28031"/>
    <n v="530.39136960000008"/>
    <n v="0.99136960000009822"/>
    <x v="2"/>
    <x v="3"/>
  </r>
  <r>
    <d v="2023-06-02T00:00:00"/>
    <x v="2"/>
    <x v="2"/>
    <x v="0"/>
    <n v="111412"/>
    <n v="1"/>
    <n v="535.79999999999995"/>
    <d v="2023-06-04T00:00:00"/>
    <s v="English"/>
    <n v="111412"/>
    <n v="1"/>
    <n v="535.79999999999995"/>
    <s v="Lino"/>
    <x v="3"/>
    <n v="27841"/>
    <n v="526.79626559999997"/>
    <n v="-9.0037343999999848"/>
    <x v="2"/>
    <x v="3"/>
  </r>
  <r>
    <d v="2023-06-02T00:00:00"/>
    <x v="2"/>
    <x v="2"/>
    <x v="0"/>
    <n v="111415"/>
    <n v="1"/>
    <n v="567.9"/>
    <d v="2023-06-03T00:00:00"/>
    <s v="English"/>
    <n v="111415"/>
    <n v="1"/>
    <n v="567.9"/>
    <s v="Lino"/>
    <x v="3"/>
    <n v="30134"/>
    <n v="570.18349439999997"/>
    <n v="2.283494399999995"/>
    <x v="2"/>
    <x v="3"/>
  </r>
  <r>
    <d v="2023-06-02T00:00:00"/>
    <x v="2"/>
    <x v="2"/>
    <x v="0"/>
    <n v="111416"/>
    <n v="1"/>
    <n v="575.1"/>
    <d v="2023-06-04T00:00:00"/>
    <s v="Single line"/>
    <n v="111416"/>
    <n v="1"/>
    <n v="575.1"/>
    <s v="Lino"/>
    <x v="3"/>
    <n v="30131"/>
    <n v="570.12672959999998"/>
    <n v="-4.9732704000000467"/>
    <x v="2"/>
    <x v="3"/>
  </r>
  <r>
    <d v="2023-06-02T00:00:00"/>
    <x v="2"/>
    <x v="2"/>
    <x v="0"/>
    <n v="111420"/>
    <n v="1"/>
    <n v="583.79999999999995"/>
    <d v="2023-06-04T00:00:00"/>
    <s v="Single line"/>
    <n v="111420"/>
    <n v="1"/>
    <n v="583.79999999999995"/>
    <s v="Lino"/>
    <x v="3"/>
    <n v="30141"/>
    <n v="570.31594559999996"/>
    <n v="-13.484054399999991"/>
    <x v="2"/>
    <x v="3"/>
  </r>
  <r>
    <d v="2023-06-02T00:00:00"/>
    <x v="2"/>
    <x v="2"/>
    <x v="0"/>
    <n v="111424"/>
    <n v="1"/>
    <n v="527"/>
    <m/>
    <m/>
    <m/>
    <m/>
    <m/>
    <m/>
    <x v="1"/>
    <m/>
    <n v="0"/>
    <n v="-527"/>
    <x v="2"/>
    <x v="1"/>
  </r>
  <r>
    <d v="2023-06-02T00:00:00"/>
    <x v="2"/>
    <x v="2"/>
    <x v="0"/>
    <n v="111431"/>
    <n v="1"/>
    <n v="538"/>
    <m/>
    <m/>
    <m/>
    <m/>
    <m/>
    <m/>
    <x v="1"/>
    <m/>
    <n v="0"/>
    <n v="-538"/>
    <x v="2"/>
    <x v="1"/>
  </r>
  <r>
    <d v="2023-06-02T00:00:00"/>
    <x v="2"/>
    <x v="2"/>
    <x v="0"/>
    <n v="111435"/>
    <n v="1"/>
    <n v="583.20000000000005"/>
    <m/>
    <m/>
    <m/>
    <m/>
    <m/>
    <m/>
    <x v="1"/>
    <m/>
    <n v="0"/>
    <n v="-583.20000000000005"/>
    <x v="2"/>
    <x v="1"/>
  </r>
  <r>
    <d v="2023-06-02T00:00:00"/>
    <x v="2"/>
    <x v="2"/>
    <x v="0"/>
    <n v="111466"/>
    <n v="1"/>
    <n v="521.79999999999995"/>
    <m/>
    <m/>
    <m/>
    <m/>
    <m/>
    <m/>
    <x v="1"/>
    <m/>
    <n v="0"/>
    <n v="-521.79999999999995"/>
    <x v="2"/>
    <x v="1"/>
  </r>
  <r>
    <d v="2023-06-02T00:00:00"/>
    <x v="2"/>
    <x v="2"/>
    <x v="0"/>
    <n v="111467"/>
    <n v="1"/>
    <n v="577.1"/>
    <m/>
    <m/>
    <m/>
    <m/>
    <m/>
    <m/>
    <x v="1"/>
    <m/>
    <n v="0"/>
    <n v="-577.1"/>
    <x v="2"/>
    <x v="1"/>
  </r>
  <r>
    <d v="2023-06-02T00:00:00"/>
    <x v="2"/>
    <x v="2"/>
    <x v="0"/>
    <n v="111469"/>
    <n v="1"/>
    <n v="589.6"/>
    <m/>
    <m/>
    <m/>
    <m/>
    <m/>
    <m/>
    <x v="1"/>
    <m/>
    <n v="0"/>
    <n v="-589.6"/>
    <x v="2"/>
    <x v="1"/>
  </r>
  <r>
    <d v="2023-06-02T00:00:00"/>
    <x v="2"/>
    <x v="2"/>
    <x v="0"/>
    <n v="111470"/>
    <n v="1"/>
    <n v="531.29999999999995"/>
    <d v="2023-06-04T00:00:00"/>
    <s v="English"/>
    <n v="111470"/>
    <n v="1"/>
    <n v="531.29999999999995"/>
    <s v="Lino"/>
    <x v="3"/>
    <n v="28259"/>
    <n v="534.70549440000002"/>
    <n v="3.405494400000066"/>
    <x v="2"/>
    <x v="3"/>
  </r>
  <r>
    <d v="2023-06-02T00:00:00"/>
    <x v="2"/>
    <x v="2"/>
    <x v="0"/>
    <n v="111471"/>
    <n v="1"/>
    <n v="560.1"/>
    <d v="2023-06-04T00:00:00"/>
    <s v="Single line"/>
    <n v="111471"/>
    <n v="1"/>
    <n v="560.1"/>
    <s v="Lino"/>
    <x v="3"/>
    <n v="29627"/>
    <n v="560.59024320000003"/>
    <n v="0.49024320000000898"/>
    <x v="2"/>
    <x v="3"/>
  </r>
  <r>
    <d v="2023-06-02T00:00:00"/>
    <x v="2"/>
    <x v="2"/>
    <x v="0"/>
    <n v="111472"/>
    <n v="1"/>
    <n v="568.79999999999995"/>
    <d v="2023-06-04T00:00:00"/>
    <s v="Single line"/>
    <n v="111472"/>
    <n v="1"/>
    <n v="568.79999999999995"/>
    <s v="Lino"/>
    <x v="3"/>
    <n v="29663"/>
    <n v="561.27142079999999"/>
    <n v="-7.5285791999999674"/>
    <x v="2"/>
    <x v="3"/>
  </r>
  <r>
    <d v="2023-06-02T00:00:00"/>
    <x v="2"/>
    <x v="2"/>
    <x v="0"/>
    <n v="111475"/>
    <n v="1"/>
    <n v="544.29999999999995"/>
    <m/>
    <m/>
    <m/>
    <m/>
    <m/>
    <m/>
    <x v="1"/>
    <m/>
    <n v="0"/>
    <n v="-544.29999999999995"/>
    <x v="2"/>
    <x v="1"/>
  </r>
  <r>
    <d v="2023-06-02T00:00:00"/>
    <x v="2"/>
    <x v="2"/>
    <x v="0"/>
    <n v="111476"/>
    <n v="1"/>
    <n v="551.9"/>
    <d v="2023-06-03T00:00:00"/>
    <s v="English"/>
    <n v="111476"/>
    <n v="1"/>
    <n v="551.9"/>
    <s v="Lino"/>
    <x v="3"/>
    <n v="28733"/>
    <n v="543.6743328"/>
    <n v="-8.2256671999999753"/>
    <x v="2"/>
    <x v="3"/>
  </r>
  <r>
    <d v="2023-06-02T00:00:00"/>
    <x v="2"/>
    <x v="2"/>
    <x v="0"/>
    <n v="111479"/>
    <n v="1"/>
    <n v="570.4"/>
    <d v="2023-06-04T00:00:00"/>
    <s v="English"/>
    <n v="111479"/>
    <n v="1"/>
    <n v="570.4"/>
    <s v="Lino"/>
    <x v="3"/>
    <n v="29649"/>
    <n v="561.0065184"/>
    <n v="-9.3934815999999728"/>
    <x v="2"/>
    <x v="3"/>
  </r>
  <r>
    <d v="2023-06-02T00:00:00"/>
    <x v="2"/>
    <x v="2"/>
    <x v="0"/>
    <n v="111480"/>
    <n v="1"/>
    <n v="558.9"/>
    <d v="2023-06-03T00:00:00"/>
    <s v="English"/>
    <n v="111480"/>
    <n v="1"/>
    <n v="558.9"/>
    <s v="Lino"/>
    <x v="3"/>
    <n v="29393"/>
    <n v="556.16258879999998"/>
    <n v="-2.7374111999999968"/>
    <x v="2"/>
    <x v="3"/>
  </r>
  <r>
    <d v="2023-06-02T00:00:00"/>
    <x v="2"/>
    <x v="2"/>
    <x v="0"/>
    <n v="111492"/>
    <n v="1"/>
    <n v="523.4"/>
    <d v="2023-06-03T00:00:00"/>
    <s v="English"/>
    <n v="111492"/>
    <n v="1"/>
    <n v="523.4"/>
    <s v="Lino"/>
    <x v="3"/>
    <n v="27814"/>
    <n v="526.28538240000012"/>
    <n v="2.8853824000001396"/>
    <x v="2"/>
    <x v="3"/>
  </r>
  <r>
    <d v="2023-06-02T00:00:00"/>
    <x v="2"/>
    <x v="2"/>
    <x v="0"/>
    <n v="111493"/>
    <n v="1"/>
    <n v="531"/>
    <d v="2023-06-03T00:00:00"/>
    <s v="English"/>
    <n v="111493"/>
    <n v="1"/>
    <n v="531"/>
    <s v="Lino"/>
    <x v="3"/>
    <n v="27829"/>
    <n v="526.5692064000001"/>
    <n v="-4.4307935999999017"/>
    <x v="2"/>
    <x v="3"/>
  </r>
  <r>
    <d v="2023-06-02T00:00:00"/>
    <x v="2"/>
    <x v="2"/>
    <x v="0"/>
    <n v="111496"/>
    <n v="1"/>
    <n v="568.79999999999995"/>
    <d v="2023-06-04T00:00:00"/>
    <s v="English"/>
    <n v="111496"/>
    <n v="1"/>
    <n v="568.79999999999995"/>
    <s v="Lino"/>
    <x v="3"/>
    <n v="29726"/>
    <n v="562.46348160000002"/>
    <n v="-6.3365183999999317"/>
    <x v="2"/>
    <x v="3"/>
  </r>
  <r>
    <d v="2023-06-02T00:00:00"/>
    <x v="2"/>
    <x v="2"/>
    <x v="0"/>
    <n v="111497"/>
    <n v="1"/>
    <n v="560.70000000000005"/>
    <m/>
    <m/>
    <m/>
    <m/>
    <m/>
    <m/>
    <x v="1"/>
    <m/>
    <n v="0"/>
    <n v="-560.70000000000005"/>
    <x v="2"/>
    <x v="1"/>
  </r>
  <r>
    <d v="2023-06-02T00:00:00"/>
    <x v="2"/>
    <x v="2"/>
    <x v="0"/>
    <n v="111500"/>
    <n v="1"/>
    <n v="594.70000000000005"/>
    <d v="2023-06-04T00:00:00"/>
    <s v="Single line"/>
    <n v="111500"/>
    <n v="1"/>
    <n v="594.70000000000005"/>
    <s v="Lino"/>
    <x v="3"/>
    <n v="31297"/>
    <n v="592.18931520000001"/>
    <n v="-2.5106848000000355"/>
    <x v="2"/>
    <x v="3"/>
  </r>
  <r>
    <d v="2023-06-02T00:00:00"/>
    <x v="2"/>
    <x v="2"/>
    <x v="0"/>
    <n v="111501"/>
    <n v="1"/>
    <n v="601.9"/>
    <d v="2023-06-04T00:00:00"/>
    <s v="Single line"/>
    <n v="111501"/>
    <n v="1"/>
    <n v="601.9"/>
    <s v="Lino"/>
    <x v="3"/>
    <n v="31278"/>
    <n v="591.82980480000003"/>
    <n v="-10.070195199999944"/>
    <x v="2"/>
    <x v="3"/>
  </r>
  <r>
    <d v="2023-06-02T00:00:00"/>
    <x v="2"/>
    <x v="2"/>
    <x v="0"/>
    <n v="111519"/>
    <n v="1"/>
    <n v="562.20000000000005"/>
    <d v="2023-06-04T00:00:00"/>
    <s v="Single line"/>
    <n v="111519"/>
    <n v="1"/>
    <n v="562.20000000000005"/>
    <s v="Lino"/>
    <x v="3"/>
    <n v="29727"/>
    <n v="562.48240320000002"/>
    <n v="0.2824031999999761"/>
    <x v="2"/>
    <x v="3"/>
  </r>
  <r>
    <d v="2023-06-02T00:00:00"/>
    <x v="2"/>
    <x v="2"/>
    <x v="0"/>
    <n v="111596"/>
    <n v="1"/>
    <n v="634.1"/>
    <m/>
    <m/>
    <m/>
    <m/>
    <m/>
    <m/>
    <x v="1"/>
    <m/>
    <n v="0"/>
    <n v="-634.1"/>
    <x v="2"/>
    <x v="1"/>
  </r>
  <r>
    <d v="2023-06-02T00:00:00"/>
    <x v="2"/>
    <x v="2"/>
    <x v="0"/>
    <n v="111605"/>
    <n v="1"/>
    <n v="560.79999999999995"/>
    <d v="2023-06-04T00:00:00"/>
    <s v="Single line"/>
    <n v="111605"/>
    <n v="1"/>
    <n v="560.79999999999995"/>
    <s v="Lino"/>
    <x v="3"/>
    <n v="29685"/>
    <n v="561.68769600000007"/>
    <n v="0.88769600000011906"/>
    <x v="2"/>
    <x v="3"/>
  </r>
  <r>
    <d v="2023-06-02T00:00:00"/>
    <x v="2"/>
    <x v="2"/>
    <x v="0"/>
    <n v="111606"/>
    <n v="1"/>
    <n v="569.5"/>
    <m/>
    <m/>
    <m/>
    <m/>
    <m/>
    <m/>
    <x v="1"/>
    <m/>
    <n v="0"/>
    <n v="-569.5"/>
    <x v="2"/>
    <x v="1"/>
  </r>
  <r>
    <d v="2023-06-02T00:00:00"/>
    <x v="2"/>
    <x v="4"/>
    <x v="2"/>
    <n v="110909"/>
    <n v="1"/>
    <n v="277.8"/>
    <d v="2023-06-03T00:00:00"/>
    <s v="Practical"/>
    <n v="110909"/>
    <n v="1"/>
    <n v="277.8"/>
    <s v="Auto "/>
    <x v="4"/>
    <n v="19237"/>
    <n v="292.52551679999999"/>
    <n v="14.72551679999998"/>
    <x v="4"/>
    <x v="4"/>
  </r>
  <r>
    <d v="2023-06-02T00:00:00"/>
    <x v="2"/>
    <x v="5"/>
    <x v="0"/>
    <n v="112397"/>
    <n v="1"/>
    <n v="459.6"/>
    <m/>
    <m/>
    <m/>
    <m/>
    <m/>
    <m/>
    <x v="1"/>
    <m/>
    <n v="0"/>
    <n v="-459.6"/>
    <x v="5"/>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
  <r>
    <s v="Writer A4 Premium Mrp 50"/>
    <n v="1111"/>
    <x v="0"/>
    <n v="76"/>
    <n v="4"/>
    <x v="0"/>
    <x v="0"/>
    <n v="10"/>
    <n v="50"/>
    <s v="4+1"/>
    <s v="Full"/>
    <s v="WB"/>
    <n v="280"/>
    <s v="880 x 860"/>
    <n v="6"/>
    <n v="185.16666666666666"/>
    <n v="3.9237557333333326E-2"/>
    <s v="Trident"/>
    <n v="64"/>
    <n v="88"/>
    <n v="42"/>
    <n v="12"/>
    <n v="6.333333333333333"/>
    <n v="0.16644024319999998"/>
    <n v="7406.666666666667"/>
    <s v="Writer A4 Premium Mrp 50"/>
  </r>
  <r>
    <s v="Writer A4 Premium Mrp 50"/>
    <n v="1111"/>
    <x v="0"/>
    <n v="76"/>
    <n v="4"/>
    <x v="1"/>
    <x v="0"/>
    <n v="10"/>
    <n v="50"/>
    <s v="4+1"/>
    <s v="Full"/>
    <s v="WB"/>
    <n v="280"/>
    <s v="880 x 860"/>
    <n v="6"/>
    <n v="185.16666666666666"/>
    <n v="3.9237557333333326E-2"/>
    <s v="Trident"/>
    <n v="64"/>
    <n v="88"/>
    <n v="42"/>
    <n v="12"/>
    <n v="6.333333333333333"/>
    <n v="0.16644024319999998"/>
    <n v="7406.666666666667"/>
    <s v="Writer A4 Premium Mrp 50"/>
  </r>
  <r>
    <s v="Writer A4 Premium Mrp 50"/>
    <n v="1111"/>
    <x v="0"/>
    <n v="76"/>
    <n v="4"/>
    <x v="2"/>
    <x v="0"/>
    <n v="10"/>
    <n v="50"/>
    <s v="4+1"/>
    <s v="Full"/>
    <s v="WB"/>
    <n v="280"/>
    <s v="880 x 860"/>
    <n v="6"/>
    <n v="185.16666666666666"/>
    <n v="3.9237557333333326E-2"/>
    <s v="Trident"/>
    <n v="64"/>
    <n v="88"/>
    <n v="42"/>
    <n v="12"/>
    <n v="6.333333333333333"/>
    <n v="0.16644024319999998"/>
    <n v="7406.666666666667"/>
    <s v="Writer A4 Premium Mrp 50"/>
  </r>
  <r>
    <s v="Writer A4 Premium Mrp 66"/>
    <n v="1111"/>
    <x v="0"/>
    <n v="108"/>
    <n v="4"/>
    <x v="0"/>
    <x v="0"/>
    <n v="8"/>
    <n v="40"/>
    <s v="4+1"/>
    <s v="Full"/>
    <s v="WB"/>
    <n v="280"/>
    <s v="880 x 860"/>
    <n v="6"/>
    <n v="185.16666666666666"/>
    <n v="3.9237557333333326E-2"/>
    <s v="Trident"/>
    <n v="64"/>
    <n v="88"/>
    <n v="42"/>
    <n v="12"/>
    <n v="9"/>
    <n v="0.23652034559999999"/>
    <n v="10369.333333333334"/>
    <s v="Writer A4 Premium Mrp 66"/>
  </r>
  <r>
    <s v="Writer A4 Premium Mrp 66"/>
    <n v="1111"/>
    <x v="0"/>
    <n v="108"/>
    <n v="4"/>
    <x v="1"/>
    <x v="0"/>
    <n v="8"/>
    <n v="40"/>
    <s v="4+1"/>
    <s v="Full"/>
    <s v="WB"/>
    <n v="280"/>
    <s v="880 x 860"/>
    <n v="6"/>
    <n v="185.16666666666666"/>
    <n v="3.9237557333333326E-2"/>
    <s v="Trident"/>
    <n v="64"/>
    <n v="88"/>
    <n v="42"/>
    <n v="12"/>
    <n v="9"/>
    <n v="0.23652034559999999"/>
    <n v="10369.333333333334"/>
    <s v="Writer A4 Premium Mrp 66"/>
  </r>
  <r>
    <s v="Writer A4 Premium Mrp 66"/>
    <n v="1111"/>
    <x v="0"/>
    <n v="108"/>
    <n v="4"/>
    <x v="2"/>
    <x v="0"/>
    <n v="8"/>
    <n v="40"/>
    <s v="4+1"/>
    <s v="Full"/>
    <s v="WB"/>
    <n v="280"/>
    <s v="880 x 860"/>
    <n v="6"/>
    <n v="185.16666666666666"/>
    <n v="3.9237557333333326E-2"/>
    <s v="Trident"/>
    <n v="64"/>
    <n v="88"/>
    <n v="42"/>
    <n v="12"/>
    <n v="9"/>
    <n v="0.23652034559999999"/>
    <n v="10369.333333333334"/>
    <s v="Writer A4 Premium Mrp 66"/>
  </r>
  <r>
    <s v="Writer A4 Premium Mrp 84"/>
    <n v="1111"/>
    <x v="0"/>
    <n v="148"/>
    <n v="4"/>
    <x v="0"/>
    <x v="0"/>
    <n v="6"/>
    <n v="30"/>
    <s v="4+1"/>
    <s v="Full"/>
    <s v="WB"/>
    <n v="280"/>
    <s v="880 x 860"/>
    <n v="6"/>
    <n v="185.16666666666666"/>
    <n v="3.9237557333333326E-2"/>
    <s v="Trident"/>
    <n v="64"/>
    <n v="88"/>
    <n v="42"/>
    <n v="12"/>
    <n v="12.333333333333334"/>
    <n v="0.32412047359999996"/>
    <n v="14072.666666666666"/>
    <s v="Writer A4 Premium Mrp 84"/>
  </r>
  <r>
    <s v="Writer A4 Premium Mrp 84"/>
    <n v="1111"/>
    <x v="0"/>
    <n v="148"/>
    <n v="4"/>
    <x v="1"/>
    <x v="0"/>
    <n v="6"/>
    <n v="30"/>
    <s v="4+1"/>
    <s v="Full"/>
    <s v="WB"/>
    <n v="280"/>
    <s v="880 x 860"/>
    <n v="6"/>
    <n v="185.16666666666666"/>
    <n v="3.9237557333333326E-2"/>
    <s v="Trident"/>
    <n v="64"/>
    <n v="88"/>
    <n v="42"/>
    <n v="12"/>
    <n v="12.333333333333334"/>
    <n v="0.32412047359999996"/>
    <n v="14072.666666666666"/>
    <s v="Writer A4 Premium Mrp 84"/>
  </r>
  <r>
    <s v="Writer A4 Premium Mrp 84"/>
    <n v="1111"/>
    <x v="0"/>
    <n v="148"/>
    <n v="4"/>
    <x v="2"/>
    <x v="0"/>
    <n v="6"/>
    <n v="30"/>
    <s v="4+1"/>
    <s v="Full"/>
    <s v="WB"/>
    <n v="280"/>
    <s v="880 x 860"/>
    <n v="6"/>
    <n v="185.16666666666666"/>
    <n v="3.9237557333333326E-2"/>
    <s v="Trident"/>
    <n v="64"/>
    <n v="88"/>
    <n v="42"/>
    <n v="12"/>
    <n v="12.333333333333334"/>
    <n v="0.32412047359999996"/>
    <n v="14072.666666666666"/>
    <s v="Writer A4 Premium Mrp 84"/>
  </r>
  <r>
    <s v="Writer A4 Premium Mrp 104"/>
    <n v="1111"/>
    <x v="0"/>
    <n v="184"/>
    <n v="4"/>
    <x v="0"/>
    <x v="0"/>
    <n v="5"/>
    <n v="25"/>
    <s v="4+1"/>
    <s v="Full"/>
    <s v="WB"/>
    <n v="280"/>
    <s v="880 x 860"/>
    <n v="6"/>
    <n v="185.16666666666666"/>
    <n v="3.9237557333333326E-2"/>
    <s v="Trident"/>
    <n v="64"/>
    <n v="88"/>
    <n v="42"/>
    <n v="12"/>
    <n v="15.333333333333334"/>
    <n v="0.40296058879999996"/>
    <n v="17405.666666666668"/>
    <s v="Writer A4 Premium Mrp 104"/>
  </r>
  <r>
    <s v="Writer A4 Premium Mrp 104"/>
    <n v="1111"/>
    <x v="0"/>
    <n v="184"/>
    <n v="4"/>
    <x v="1"/>
    <x v="0"/>
    <n v="5"/>
    <n v="25"/>
    <s v="4+1"/>
    <s v="Full"/>
    <s v="WB"/>
    <n v="280"/>
    <s v="880 x 860"/>
    <n v="6"/>
    <n v="185.16666666666666"/>
    <n v="3.9237557333333326E-2"/>
    <s v="Trident"/>
    <n v="64"/>
    <n v="88"/>
    <n v="42"/>
    <n v="12"/>
    <n v="15.333333333333334"/>
    <n v="0.40296058879999996"/>
    <n v="17405.666666666668"/>
    <s v="Writer A4 Premium Mrp 104"/>
  </r>
  <r>
    <s v="Writer A4 Premium Mrp 104"/>
    <n v="1111"/>
    <x v="0"/>
    <n v="184"/>
    <n v="4"/>
    <x v="2"/>
    <x v="0"/>
    <n v="5"/>
    <n v="25"/>
    <s v="4+1"/>
    <s v="Full"/>
    <s v="WB"/>
    <n v="280"/>
    <s v="880 x 860"/>
    <n v="6"/>
    <n v="185.16666666666666"/>
    <n v="3.9237557333333326E-2"/>
    <s v="Trident"/>
    <n v="64"/>
    <n v="88"/>
    <n v="42"/>
    <n v="12"/>
    <n v="15.333333333333334"/>
    <n v="0.40296058879999996"/>
    <n v="17405.666666666668"/>
    <s v="Writer A4 Premium Mrp 104"/>
  </r>
  <r>
    <s v="Writer A4 Premium Mrp 124"/>
    <n v="1111"/>
    <x v="0"/>
    <n v="212"/>
    <n v="4"/>
    <x v="0"/>
    <x v="1"/>
    <n v="4"/>
    <n v="20"/>
    <s v="4+2"/>
    <s v="U.V. /Graining"/>
    <s v="WB"/>
    <n v="280"/>
    <s v="600 x 900"/>
    <n v="4"/>
    <n v="277.75"/>
    <n v="4.1995800000000007E-2"/>
    <s v="Trident"/>
    <n v="64"/>
    <n v="88"/>
    <n v="42"/>
    <n v="12"/>
    <n v="17.666666666666668"/>
    <n v="0.46428067839999998"/>
    <n v="19998"/>
    <s v="Writer A4 Premium Mrp 124"/>
  </r>
  <r>
    <s v="Writer A4 Premium Mrp 124"/>
    <n v="1111"/>
    <x v="0"/>
    <n v="212"/>
    <n v="4"/>
    <x v="1"/>
    <x v="1"/>
    <n v="4"/>
    <n v="20"/>
    <s v="4+2"/>
    <s v="U.V. /Graining"/>
    <s v="WB"/>
    <n v="280"/>
    <s v="600 x 900"/>
    <n v="4"/>
    <n v="277.75"/>
    <n v="4.1995800000000007E-2"/>
    <s v="Trident"/>
    <n v="64"/>
    <n v="88"/>
    <n v="42"/>
    <n v="12"/>
    <n v="17.666666666666668"/>
    <n v="0.46428067839999998"/>
    <n v="19998"/>
    <s v="Writer A4 Premium Mrp 124"/>
  </r>
  <r>
    <s v="Writer A4 Premium Mrp 124"/>
    <n v="1111"/>
    <x v="0"/>
    <n v="212"/>
    <n v="4"/>
    <x v="2"/>
    <x v="1"/>
    <n v="4"/>
    <n v="20"/>
    <s v="4+2"/>
    <s v="U.V. /Graining"/>
    <s v="WB"/>
    <n v="280"/>
    <s v="600 x 900"/>
    <n v="4"/>
    <n v="277.75"/>
    <n v="4.1995800000000007E-2"/>
    <s v="Trident"/>
    <n v="64"/>
    <n v="88"/>
    <n v="42"/>
    <n v="12"/>
    <n v="17.666666666666668"/>
    <n v="0.46428067839999998"/>
    <n v="19998"/>
    <s v="Writer A4 Premium Mrp 124"/>
  </r>
  <r>
    <s v="Writer A4 Premium Mrp 160"/>
    <n v="1111"/>
    <x v="0"/>
    <n v="276"/>
    <n v="4"/>
    <x v="0"/>
    <x v="1"/>
    <n v="3"/>
    <n v="15"/>
    <s v="4+2"/>
    <s v="U.V. /Graining"/>
    <s v="WB"/>
    <n v="280"/>
    <s v="600 x 900"/>
    <n v="4"/>
    <n v="277.75"/>
    <n v="4.1995800000000007E-2"/>
    <s v="Trident"/>
    <n v="64"/>
    <n v="88"/>
    <n v="42"/>
    <n v="12"/>
    <n v="23"/>
    <n v="0.60444088319999989"/>
    <n v="25923.333333333332"/>
    <s v="Writer A4 Premium Mrp 160"/>
  </r>
  <r>
    <s v="Writer A4 Premium Mrp 160"/>
    <n v="1111"/>
    <x v="0"/>
    <n v="276"/>
    <n v="4"/>
    <x v="1"/>
    <x v="1"/>
    <n v="3"/>
    <n v="15"/>
    <s v="4+2"/>
    <s v="U.V. /Graining"/>
    <s v="WB"/>
    <n v="280"/>
    <s v="600 x 900"/>
    <n v="4"/>
    <n v="277.75"/>
    <n v="4.1995800000000007E-2"/>
    <s v="Trident"/>
    <n v="64"/>
    <n v="88"/>
    <n v="42"/>
    <n v="12"/>
    <n v="23"/>
    <n v="0.60444088319999989"/>
    <n v="25923.333333333332"/>
    <s v="Writer A4 Premium Mrp 160"/>
  </r>
  <r>
    <s v="Writer A4 Premium Mrp 200"/>
    <n v="1111"/>
    <x v="0"/>
    <n v="356"/>
    <n v="4"/>
    <x v="0"/>
    <x v="1"/>
    <n v="3"/>
    <n v="12"/>
    <s v="4+2"/>
    <s v="U.V. /Graining"/>
    <s v="WB"/>
    <n v="280"/>
    <s v="600 x 900"/>
    <n v="4"/>
    <n v="277.75"/>
    <n v="4.1995800000000007E-2"/>
    <s v="Trident"/>
    <n v="64"/>
    <n v="88"/>
    <n v="42"/>
    <n v="12"/>
    <n v="29.666666666666668"/>
    <n v="0.7796411392"/>
    <n v="33330"/>
    <s v="Writer A4 Premium Mrp 200"/>
  </r>
  <r>
    <s v="Writer A4 Premium Mrp 200"/>
    <n v="1111"/>
    <x v="0"/>
    <n v="356"/>
    <n v="4"/>
    <x v="1"/>
    <x v="1"/>
    <n v="3"/>
    <n v="12"/>
    <s v="4+2"/>
    <s v="U.V. /Graining"/>
    <s v="WB"/>
    <n v="280"/>
    <s v="600 x 900"/>
    <n v="4"/>
    <n v="277.75"/>
    <n v="4.1995800000000007E-2"/>
    <s v="Trident"/>
    <n v="64"/>
    <n v="88"/>
    <n v="42"/>
    <n v="12"/>
    <n v="29.666666666666668"/>
    <n v="0.7796411392"/>
    <n v="33330"/>
    <s v="Writer A4 Premium Mrp 200"/>
  </r>
  <r>
    <s v="Writer A4 Classic  Mrp 32"/>
    <n v="1111"/>
    <x v="1"/>
    <n v="68"/>
    <n v="4"/>
    <x v="0"/>
    <x v="0"/>
    <n v="0"/>
    <n v="60"/>
    <s v="4+0"/>
    <s v="Half Lamin"/>
    <s v="GB"/>
    <n v="263"/>
    <s v="865 x 850"/>
    <n v="6"/>
    <n v="185.16666666666666"/>
    <n v="3.5805817208333333E-2"/>
    <s v="Proprint"/>
    <n v="54"/>
    <n v="86"/>
    <n v="42"/>
    <n v="12"/>
    <n v="5.666666666666667"/>
    <n v="0.12279571920000001"/>
    <n v="6666"/>
    <s v="Writer A4 Classic  Mrp 32"/>
  </r>
  <r>
    <s v="Writer A4 Classic  Mrp 50"/>
    <n v="1111"/>
    <x v="1"/>
    <n v="116"/>
    <n v="4"/>
    <x v="0"/>
    <x v="0"/>
    <n v="8"/>
    <n v="40"/>
    <s v="4+1"/>
    <s v="Half Lamin"/>
    <s v="GB"/>
    <n v="263"/>
    <s v="865 x 850"/>
    <n v="6"/>
    <n v="185.16666666666666"/>
    <n v="3.5805817208333333E-2"/>
    <s v="Proprint"/>
    <n v="54"/>
    <n v="86"/>
    <n v="42"/>
    <n v="12"/>
    <n v="9.6666666666666661"/>
    <n v="0.20947505039999997"/>
    <n v="11110"/>
    <s v="Writer A4 Classic  Mrp 50"/>
  </r>
  <r>
    <s v="Writer A4 Classic  Mrp 50"/>
    <n v="1111"/>
    <x v="1"/>
    <n v="116"/>
    <n v="4"/>
    <x v="1"/>
    <x v="0"/>
    <n v="8"/>
    <n v="40"/>
    <s v="4+1"/>
    <s v="Half Lamin"/>
    <s v="GB"/>
    <n v="263"/>
    <s v="865 x 850"/>
    <n v="6"/>
    <n v="185.16666666666666"/>
    <n v="3.5805817208333333E-2"/>
    <s v="Proprint"/>
    <n v="54"/>
    <n v="86"/>
    <n v="42"/>
    <n v="12"/>
    <n v="9.6666666666666661"/>
    <n v="0.20947505039999997"/>
    <n v="11110"/>
    <s v="Writer A4 Classic  Mrp 50"/>
  </r>
  <r>
    <s v="Writer A4 Classic  Mrp 66"/>
    <n v="1111"/>
    <x v="1"/>
    <n v="156"/>
    <n v="4"/>
    <x v="0"/>
    <x v="0"/>
    <n v="6"/>
    <n v="30"/>
    <s v="4+1"/>
    <s v="Half Lamin"/>
    <s v="WB"/>
    <n v="260"/>
    <s v="865 x 850"/>
    <n v="6"/>
    <n v="185.16666666666666"/>
    <n v="3.5397385833333329E-2"/>
    <s v="Proprint"/>
    <n v="54"/>
    <n v="86"/>
    <n v="42"/>
    <n v="12"/>
    <n v="13"/>
    <n v="0.28170782639999997"/>
    <n v="14813.333333333334"/>
    <s v="Writer A4 Classic  Mrp 66"/>
  </r>
  <r>
    <s v="Writer A4 Classic  Mrp 66"/>
    <n v="1111"/>
    <x v="1"/>
    <n v="156"/>
    <n v="4"/>
    <x v="1"/>
    <x v="0"/>
    <n v="6"/>
    <n v="30"/>
    <s v="4+1"/>
    <s v="Half Lamin"/>
    <s v="WB"/>
    <n v="260"/>
    <s v="865 x 850"/>
    <n v="6"/>
    <n v="185.16666666666666"/>
    <n v="3.5397385833333329E-2"/>
    <s v="Proprint"/>
    <n v="54"/>
    <n v="86"/>
    <n v="42"/>
    <n v="12"/>
    <n v="13"/>
    <n v="0.28170782639999997"/>
    <n v="14813.333333333334"/>
    <s v="Writer A4 Classic  Mrp 66"/>
  </r>
  <r>
    <s v="Writer A4 Classic  Mrp 84"/>
    <n v="1111"/>
    <x v="1"/>
    <n v="220"/>
    <n v="4"/>
    <x v="0"/>
    <x v="0"/>
    <n v="5"/>
    <n v="25"/>
    <s v="4+1"/>
    <s v="Half Lamin"/>
    <s v="WB"/>
    <n v="260"/>
    <s v="865 x 850"/>
    <n v="6"/>
    <n v="185.16666666666666"/>
    <n v="3.5397385833333329E-2"/>
    <s v="Proprint"/>
    <n v="54"/>
    <n v="86"/>
    <n v="42"/>
    <n v="12"/>
    <n v="18.333333333333332"/>
    <n v="0.39728026799999999"/>
    <n v="20738.666666666668"/>
    <s v="Writer A4 Classic  Mrp 84"/>
  </r>
  <r>
    <s v="Writer A4 Classic  Mrp 84"/>
    <n v="1111"/>
    <x v="1"/>
    <n v="220"/>
    <n v="4"/>
    <x v="1"/>
    <x v="0"/>
    <n v="5"/>
    <n v="25"/>
    <s v="4+1"/>
    <s v="Half Lamin"/>
    <s v="WB"/>
    <n v="260"/>
    <s v="865 x 850"/>
    <n v="6"/>
    <n v="185.16666666666666"/>
    <n v="3.5397385833333329E-2"/>
    <s v="Proprint"/>
    <n v="54"/>
    <n v="86"/>
    <n v="42"/>
    <n v="12"/>
    <n v="18.333333333333332"/>
    <n v="0.39728026799999999"/>
    <n v="20738.666666666668"/>
    <s v="Writer A4 Classic  Mrp 84"/>
  </r>
  <r>
    <s v="Writer A4 Classic  Mrp 104"/>
    <n v="1111"/>
    <x v="1"/>
    <n v="260"/>
    <n v="4"/>
    <x v="0"/>
    <x v="1"/>
    <n v="4"/>
    <n v="20"/>
    <s v="4+2"/>
    <s v="Full"/>
    <s v="WB"/>
    <n v="280"/>
    <s v="600 x 900"/>
    <n v="4"/>
    <n v="277.75"/>
    <n v="4.1995800000000007E-2"/>
    <s v="Proprint"/>
    <n v="54"/>
    <n v="86"/>
    <n v="42"/>
    <n v="12"/>
    <n v="21.666666666666668"/>
    <n v="0.46951304399999999"/>
    <n v="24442"/>
    <s v="Writer A4 Classic  Mrp 104"/>
  </r>
  <r>
    <s v="Writer A4 Classic  Mrp 104"/>
    <n v="1111"/>
    <x v="1"/>
    <n v="260"/>
    <n v="4"/>
    <x v="1"/>
    <x v="1"/>
    <n v="4"/>
    <n v="20"/>
    <s v="4+2"/>
    <s v="Full"/>
    <s v="WB"/>
    <n v="280"/>
    <s v="600 x 900"/>
    <n v="4"/>
    <n v="277.75"/>
    <n v="4.1995800000000007E-2"/>
    <s v="Proprint"/>
    <n v="54"/>
    <n v="86"/>
    <n v="42"/>
    <n v="12"/>
    <n v="21.666666666666668"/>
    <n v="0.46951304399999999"/>
    <n v="24442"/>
    <s v="Writer A4 Classic  Mrp 104"/>
  </r>
  <r>
    <s v="Writer A4 Classic  Mrp 124"/>
    <n v="1111"/>
    <x v="1"/>
    <n v="324"/>
    <n v="4"/>
    <x v="0"/>
    <x v="1"/>
    <n v="3"/>
    <n v="15"/>
    <s v="4+2"/>
    <s v="Full"/>
    <s v="WB"/>
    <n v="280"/>
    <s v="600 x 900"/>
    <n v="4"/>
    <n v="277.75"/>
    <n v="4.1995800000000007E-2"/>
    <s v="Proprint"/>
    <n v="54"/>
    <n v="86"/>
    <n v="42"/>
    <n v="12"/>
    <n v="27"/>
    <n v="0.58508548560000007"/>
    <n v="30367.333333333332"/>
    <s v="Writer A4 Classic  Mrp 124"/>
  </r>
  <r>
    <s v="Writer A4 Classic  Mrp 124"/>
    <n v="1111"/>
    <x v="1"/>
    <n v="324"/>
    <n v="4"/>
    <x v="1"/>
    <x v="1"/>
    <n v="3"/>
    <n v="15"/>
    <s v="4+2"/>
    <s v="Full"/>
    <s v="WB"/>
    <n v="280"/>
    <s v="600 x 900"/>
    <n v="4"/>
    <n v="277.75"/>
    <n v="4.1995800000000007E-2"/>
    <s v="Proprint"/>
    <n v="54"/>
    <n v="86"/>
    <n v="42"/>
    <n v="12"/>
    <n v="27"/>
    <n v="0.58508548560000007"/>
    <n v="30367.333333333332"/>
    <s v="Writer A4 Classic  Mrp 124"/>
  </r>
  <r>
    <s v="Writer Long Book Classic  Mrp 32"/>
    <n v="1111"/>
    <x v="2"/>
    <n v="92"/>
    <n v="4"/>
    <x v="0"/>
    <x v="0"/>
    <n v="12"/>
    <n v="60"/>
    <s v="4+0"/>
    <s v="Half Lamin"/>
    <s v="GB"/>
    <n v="263"/>
    <s v="805 x 700"/>
    <n v="6"/>
    <n v="185.16666666666666"/>
    <n v="2.7441792583333336E-2"/>
    <s v="Proprint"/>
    <n v="54"/>
    <n v="80"/>
    <n v="34.5"/>
    <n v="12"/>
    <n v="7.666666666666667"/>
    <n v="0.12694730400000001"/>
    <n v="8888"/>
    <s v="Writer Long Book Classic  Mrp 32"/>
  </r>
  <r>
    <s v="Writer Long Book Premium Mrp 33"/>
    <n v="1111"/>
    <x v="2"/>
    <n v="76"/>
    <n v="4"/>
    <x v="0"/>
    <x v="0"/>
    <n v="15"/>
    <n v="75"/>
    <s v="4+1"/>
    <s v="Full"/>
    <s v="WB"/>
    <n v="250"/>
    <s v="805 x 700"/>
    <n v="6"/>
    <n v="185.16666666666666"/>
    <n v="2.6085354166666665E-2"/>
    <s v="Trident"/>
    <n v="54"/>
    <n v="80"/>
    <n v="34.5"/>
    <n v="12"/>
    <n v="6.333333333333333"/>
    <n v="0.104869512"/>
    <n v="7406.666666666667"/>
    <s v="Writer Long Book Premium Mrp 33"/>
  </r>
  <r>
    <s v="Writer Long Book Premium  Mrp 50"/>
    <n v="1111"/>
    <x v="2"/>
    <n v="124"/>
    <n v="4"/>
    <x v="0"/>
    <x v="0"/>
    <n v="10"/>
    <n v="50"/>
    <s v="4+1"/>
    <s v="Full"/>
    <s v="WB"/>
    <n v="250"/>
    <s v="805 x 700"/>
    <n v="6"/>
    <n v="185.16666666666666"/>
    <n v="2.6085354166666665E-2"/>
    <s v="Trident"/>
    <n v="54"/>
    <n v="80"/>
    <n v="34.5"/>
    <n v="12"/>
    <n v="10.333333333333334"/>
    <n v="0.17110288800000004"/>
    <n v="11850.666666666666"/>
    <s v="Writer Long Book Premium  Mrp 50"/>
  </r>
  <r>
    <s v="Writer Long Book Premum  Mrp 66"/>
    <n v="1111"/>
    <x v="2"/>
    <n v="172"/>
    <n v="4"/>
    <x v="0"/>
    <x v="0"/>
    <n v="8"/>
    <n v="40"/>
    <s v="4+1"/>
    <s v="Full"/>
    <s v="WB"/>
    <n v="250"/>
    <s v="805 x 700"/>
    <n v="6"/>
    <n v="185.16666666666666"/>
    <n v="2.6085354166666665E-2"/>
    <s v="Trident"/>
    <n v="54"/>
    <n v="80"/>
    <n v="34.5"/>
    <n v="12"/>
    <n v="14.333333333333334"/>
    <n v="0.23733626400000002"/>
    <n v="16294.666666666666"/>
    <s v="Writer Long Book Premum  Mrp 66"/>
  </r>
  <r>
    <s v="Writer Drowing book Small"/>
    <n v="1111"/>
    <x v="3"/>
    <n v="16"/>
    <m/>
    <x v="1"/>
    <x v="0"/>
    <n v="0"/>
    <n v="150"/>
    <s v="4+0"/>
    <s v="Half Lamin"/>
    <s v="GB"/>
    <n v="250"/>
    <s v="540 x 870"/>
    <n v="4"/>
    <n v="277.75"/>
    <n v="3.2621737500000005E-2"/>
    <s v="Century NS"/>
    <n v="64"/>
    <n v="53.5"/>
    <n v="43"/>
    <n v="8"/>
    <n v="2"/>
    <n v="3.2714950400000005E-2"/>
    <n v="2222"/>
    <s v="Writer Drowing book Small"/>
  </r>
  <r>
    <s v="Writer Drowing book A4  Mrp 32,50"/>
    <n v="1111"/>
    <x v="0"/>
    <n v="24"/>
    <m/>
    <x v="1"/>
    <x v="0"/>
    <n v="20"/>
    <n v="100"/>
    <s v="4+1"/>
    <s v="Full"/>
    <s v="WB"/>
    <n v="260"/>
    <s v="600 x 860"/>
    <n v="4"/>
    <n v="277.75"/>
    <n v="3.7262940000000001E-2"/>
    <s v="Century S White"/>
    <n v="110"/>
    <n v="59.5"/>
    <n v="42"/>
    <n v="8"/>
    <n v="3"/>
    <n v="9.1620836999999983E-2"/>
    <n v="3333"/>
    <s v="Writer Drowing book A4  Mrp 32,50"/>
  </r>
  <r>
    <s v="Writer Drowing book A4  Mrp 32,50"/>
    <n v="1111"/>
    <x v="0"/>
    <n v="44"/>
    <m/>
    <x v="1"/>
    <x v="0"/>
    <n v="15"/>
    <n v="60"/>
    <s v="4+1"/>
    <s v="Full"/>
    <s v="WB"/>
    <n v="260"/>
    <s v="600 x 860"/>
    <n v="4"/>
    <n v="277.75"/>
    <n v="3.7262940000000001E-2"/>
    <s v="Century S White"/>
    <n v="110"/>
    <n v="59.5"/>
    <n v="42"/>
    <n v="8"/>
    <n v="5.5"/>
    <n v="0.16797153449999996"/>
    <n v="6110.5"/>
    <s v="Writer Drowing book A4  Mrp 32,50"/>
  </r>
  <r>
    <s v="Writer Geogrphy book   Mrp 32"/>
    <n v="1111"/>
    <x v="4"/>
    <n v="96"/>
    <n v="4"/>
    <x v="3"/>
    <x v="0"/>
    <n v="0"/>
    <n v="60"/>
    <s v="4+0"/>
    <s v="Half Lamin"/>
    <s v="WB"/>
    <n v="250"/>
    <s v="480 x 775"/>
    <n v="4"/>
    <n v="277.75"/>
    <n v="2.583075E-2"/>
    <s v="Proprint"/>
    <n v="50"/>
    <n v="48"/>
    <n v="38.5"/>
    <n v="8"/>
    <n v="12"/>
    <n v="0.12318767999999999"/>
    <n v="13887.5"/>
    <s v="Writer Geogrphy book   Mrp 32"/>
  </r>
  <r>
    <s v="Writer Geogrphy book   Mrp 50"/>
    <n v="1111"/>
    <x v="5"/>
    <n v="168"/>
    <n v="4"/>
    <x v="3"/>
    <x v="0"/>
    <n v="0"/>
    <n v="40"/>
    <s v="4+0"/>
    <s v="Half Lamin"/>
    <s v="WB"/>
    <n v="260"/>
    <s v="480 x 770"/>
    <n v="4"/>
    <n v="277.75"/>
    <n v="2.6690663999999996E-2"/>
    <s v="Proprint"/>
    <n v="50"/>
    <n v="48"/>
    <n v="38.5"/>
    <n v="8"/>
    <n v="21"/>
    <n v="0.21557844000000001"/>
    <n v="23886.5"/>
    <s v="Writer Geogrphy book   Mrp 50"/>
  </r>
  <r>
    <s v="Writer Science Notebook  Mrp 32"/>
    <n v="1111"/>
    <x v="4"/>
    <n v="96"/>
    <n v="4"/>
    <x v="2"/>
    <x v="0"/>
    <n v="0"/>
    <n v="60"/>
    <s v="4+0"/>
    <s v="Half Lamin"/>
    <s v="WB"/>
    <n v="260"/>
    <s v="480 x 775"/>
    <n v="4"/>
    <n v="277.75"/>
    <n v="2.6863980000000003E-2"/>
    <s v="Proprint"/>
    <n v="50"/>
    <n v="48"/>
    <n v="38.5"/>
    <n v="8"/>
    <n v="12"/>
    <n v="0.12318767999999999"/>
    <n v="13887.5"/>
    <s v="Writer Science Notebook  Mrp 32"/>
  </r>
  <r>
    <s v="Writer Science Notebook  Mrp 50"/>
    <n v="1111"/>
    <x v="4"/>
    <n v="168"/>
    <n v="4"/>
    <x v="2"/>
    <x v="0"/>
    <n v="0"/>
    <n v="40"/>
    <s v="4+0"/>
    <s v="Half Lamin"/>
    <s v="WB"/>
    <n v="260"/>
    <s v="480 x 775"/>
    <n v="4"/>
    <n v="277.75"/>
    <n v="2.6863980000000003E-2"/>
    <s v="Proprint"/>
    <n v="50"/>
    <n v="48"/>
    <n v="38.5"/>
    <n v="8"/>
    <n v="21"/>
    <n v="0.21557844000000001"/>
    <n v="23886.5"/>
    <s v="Writer Science Notebook  Mrp 50"/>
  </r>
  <r>
    <s v="Writer Graph Book  "/>
    <n v="1111"/>
    <x v="6"/>
    <n v="12"/>
    <n v="4"/>
    <x v="4"/>
    <x v="0"/>
    <n v="0"/>
    <n v="200"/>
    <s v="4+1"/>
    <s v="Without Lamination"/>
    <s v="GB"/>
    <n v="250"/>
    <s v="585 x 910"/>
    <n v="4"/>
    <n v="277.75"/>
    <n v="3.6965053124999994E-2"/>
    <s v="Imami"/>
    <n v="52"/>
    <n v="45"/>
    <n v="55"/>
    <n v="8"/>
    <n v="1.5"/>
    <n v="2.1447855000000002E-2"/>
    <n v="2222"/>
    <s v="Writer Graph Book  "/>
  </r>
  <r>
    <s v="Writer Graph Book"/>
    <n v="1111"/>
    <x v="6"/>
    <n v="40"/>
    <n v="4"/>
    <x v="4"/>
    <x v="0"/>
    <n v="0"/>
    <n v="100"/>
    <s v="4+1"/>
    <s v="Half Lamin"/>
    <s v="GB"/>
    <n v="250"/>
    <s v="585 x 910"/>
    <n v="4"/>
    <n v="277.75"/>
    <n v="3.6965053124999994E-2"/>
    <s v="Imami"/>
    <n v="52"/>
    <n v="45"/>
    <n v="55"/>
    <n v="8"/>
    <n v="5"/>
    <n v="7.1492849999999997E-2"/>
    <n v="6110.5"/>
    <s v="Writer Graph Book"/>
  </r>
  <r>
    <s v="Writer Convent Premium  Mrp 32"/>
    <n v="1111"/>
    <x v="7"/>
    <n v="84"/>
    <n v="4"/>
    <x v="0"/>
    <x v="0"/>
    <n v="15"/>
    <n v="75"/>
    <s v="4+2"/>
    <s v="Half Lamin"/>
    <s v="WB"/>
    <n v="260"/>
    <s v="960 x 735"/>
    <n v="8"/>
    <n v="138.875"/>
    <n v="2.5477451999999998E-2"/>
    <s v="Trident"/>
    <n v="52"/>
    <n v="96"/>
    <n v="36.5"/>
    <n v="16"/>
    <n v="5.25"/>
    <n v="0.10627737120000001"/>
    <n v="6110.5"/>
    <s v="Writer Convent Premium  Mrp 32"/>
  </r>
  <r>
    <s v="Writer Convent Premium  Mrp 32"/>
    <n v="1111"/>
    <x v="7"/>
    <n v="84"/>
    <n v="4"/>
    <x v="5"/>
    <x v="0"/>
    <n v="15"/>
    <n v="75"/>
    <s v="4+2"/>
    <s v="Half Lamin"/>
    <s v="WB"/>
    <n v="260"/>
    <s v="960 x 735"/>
    <n v="8"/>
    <n v="138.875"/>
    <n v="2.5477451999999998E-2"/>
    <s v="Trident"/>
    <n v="52"/>
    <n v="96"/>
    <n v="36.5"/>
    <n v="16"/>
    <n v="5.25"/>
    <n v="0.10627737120000001"/>
    <n v="6110.5"/>
    <s v="Writer Convent Premium  Mrp 32"/>
  </r>
  <r>
    <s v="Writer Convent Premium  Mrp 32"/>
    <n v="1111"/>
    <x v="7"/>
    <n v="84"/>
    <n v="4"/>
    <x v="6"/>
    <x v="0"/>
    <n v="15"/>
    <n v="75"/>
    <s v="4+2"/>
    <s v="Half Lamin"/>
    <s v="WB"/>
    <n v="260"/>
    <s v="960 x 735"/>
    <n v="8"/>
    <n v="138.875"/>
    <n v="2.5477451999999998E-2"/>
    <s v="Trident"/>
    <n v="52"/>
    <n v="96"/>
    <n v="36.5"/>
    <n v="16"/>
    <n v="5.25"/>
    <n v="0.10627737120000001"/>
    <n v="6110.5"/>
    <s v="Writer Convent Premium  Mrp 32"/>
  </r>
  <r>
    <s v="Writer Convent Premium  Mrp 32"/>
    <n v="1111"/>
    <x v="7"/>
    <n v="84"/>
    <n v="4"/>
    <x v="2"/>
    <x v="0"/>
    <n v="15"/>
    <n v="75"/>
    <s v="4+2"/>
    <s v="Half Lamin"/>
    <s v="WB"/>
    <n v="260"/>
    <s v="960 x 735"/>
    <n v="8"/>
    <n v="138.875"/>
    <n v="2.5477451999999998E-2"/>
    <s v="Trident"/>
    <n v="52"/>
    <n v="96"/>
    <n v="36.5"/>
    <n v="16"/>
    <n v="5.25"/>
    <n v="0.10627737120000001"/>
    <n v="6110.5"/>
    <s v="Writer Convent Premium  Mrp 32"/>
  </r>
  <r>
    <s v="Writer Convent Premium  Mrp 32"/>
    <n v="1111"/>
    <x v="7"/>
    <n v="84"/>
    <n v="4"/>
    <x v="7"/>
    <x v="0"/>
    <n v="15"/>
    <n v="75"/>
    <s v="4+2"/>
    <s v="Half Lamin"/>
    <s v="WB"/>
    <n v="260"/>
    <s v="960 x 735"/>
    <n v="8"/>
    <n v="138.875"/>
    <n v="2.5477451999999998E-2"/>
    <s v="Trident"/>
    <n v="52"/>
    <n v="96"/>
    <n v="36.5"/>
    <n v="16"/>
    <n v="5.25"/>
    <n v="0.10627737120000001"/>
    <n v="6110.5"/>
    <s v="Writer Convent Premium  Mrp 32"/>
  </r>
  <r>
    <s v="Writer Convent Premium  Mrp 44"/>
    <n v="1111"/>
    <x v="7"/>
    <n v="116"/>
    <n v="4"/>
    <x v="0"/>
    <x v="0"/>
    <n v="15"/>
    <n v="75"/>
    <s v="4+2"/>
    <s v="Half Lamin"/>
    <s v="WB"/>
    <n v="260"/>
    <s v="960 x 735"/>
    <n v="8"/>
    <n v="138.875"/>
    <n v="2.5477451999999998E-2"/>
    <s v="Trident"/>
    <n v="54"/>
    <n v="96"/>
    <n v="36.5"/>
    <n v="16"/>
    <n v="7.25"/>
    <n v="0.15240875759999997"/>
    <n v="8332.5"/>
    <s v="Writer Convent Premium  Mrp 44"/>
  </r>
  <r>
    <s v="Writer Convent Premium  Mrp 44"/>
    <n v="1111"/>
    <x v="7"/>
    <n v="116"/>
    <n v="4"/>
    <x v="5"/>
    <x v="0"/>
    <n v="15"/>
    <n v="75"/>
    <s v="4+2"/>
    <s v="Half Lamin"/>
    <s v="WB"/>
    <n v="260"/>
    <s v="960 x 735"/>
    <n v="8"/>
    <n v="138.875"/>
    <n v="2.5477451999999998E-2"/>
    <s v="Trident"/>
    <n v="54"/>
    <n v="96"/>
    <n v="36.5"/>
    <n v="16"/>
    <n v="7.25"/>
    <n v="0.15240875759999997"/>
    <n v="8332.5"/>
    <s v="Writer Convent Premium  Mrp 44"/>
  </r>
  <r>
    <s v="Writer Convent Premium  Mrp 44"/>
    <n v="1111"/>
    <x v="7"/>
    <n v="116"/>
    <n v="4"/>
    <x v="6"/>
    <x v="0"/>
    <n v="15"/>
    <n v="75"/>
    <s v="4+2"/>
    <s v="Half Lamin"/>
    <s v="WB"/>
    <n v="260"/>
    <s v="960 x 735"/>
    <n v="8"/>
    <n v="138.875"/>
    <n v="2.5477451999999998E-2"/>
    <s v="Trident"/>
    <n v="54"/>
    <n v="96"/>
    <n v="36.5"/>
    <n v="16"/>
    <n v="7.25"/>
    <n v="0.15240875759999997"/>
    <n v="8332.5"/>
    <s v="Writer Convent Premium  Mrp 44"/>
  </r>
  <r>
    <s v="Writer Convent Premium  Mrp 44"/>
    <n v="1111"/>
    <x v="7"/>
    <n v="116"/>
    <n v="4"/>
    <x v="2"/>
    <x v="0"/>
    <n v="15"/>
    <n v="75"/>
    <s v="4+2"/>
    <s v="Half Lamin"/>
    <s v="WB"/>
    <n v="260"/>
    <s v="960 x 735"/>
    <n v="8"/>
    <n v="138.875"/>
    <n v="2.5477451999999998E-2"/>
    <s v="Trident"/>
    <n v="54"/>
    <n v="96"/>
    <n v="36.5"/>
    <n v="16"/>
    <n v="7.25"/>
    <n v="0.15240875759999997"/>
    <n v="8332.5"/>
    <s v="Writer Convent Premium  Mrp 44"/>
  </r>
  <r>
    <s v="Writer Convent Premium  Mrp 44"/>
    <n v="1111"/>
    <x v="7"/>
    <n v="116"/>
    <n v="4"/>
    <x v="7"/>
    <x v="0"/>
    <n v="15"/>
    <n v="75"/>
    <s v="4+2"/>
    <s v="Half Lamin"/>
    <s v="WB"/>
    <n v="260"/>
    <s v="960 x 735"/>
    <n v="8"/>
    <n v="138.875"/>
    <n v="2.5477451999999998E-2"/>
    <s v="Trident"/>
    <n v="54"/>
    <n v="96"/>
    <n v="36.5"/>
    <n v="16"/>
    <n v="7.25"/>
    <n v="0.15240875759999997"/>
    <n v="8332.5"/>
    <s v="Writer Convent Premium  Mrp 44"/>
  </r>
  <r>
    <s v="Writer Convent Premium  Mrp 48"/>
    <n v="1111"/>
    <x v="7"/>
    <n v="124"/>
    <n v="4"/>
    <x v="0"/>
    <x v="0"/>
    <n v="10"/>
    <n v="50"/>
    <s v="4+2"/>
    <s v="Full"/>
    <s v="WB"/>
    <n v="260"/>
    <s v="960 x 735"/>
    <n v="8"/>
    <n v="138.875"/>
    <n v="2.5477451999999998E-2"/>
    <s v="Trident"/>
    <n v="52"/>
    <n v="96"/>
    <n v="36.5"/>
    <n v="16"/>
    <n v="7.75"/>
    <n v="0.15688564320000001"/>
    <n v="8888"/>
    <s v="Writer Convent Premium  Mrp 48"/>
  </r>
  <r>
    <s v="Writer Convent Premium  Mrp 48"/>
    <n v="1111"/>
    <x v="7"/>
    <n v="124"/>
    <n v="4"/>
    <x v="5"/>
    <x v="0"/>
    <n v="10"/>
    <n v="50"/>
    <s v="4+2"/>
    <s v="Full"/>
    <s v="WB"/>
    <n v="260"/>
    <s v="960 x 735"/>
    <n v="8"/>
    <n v="138.875"/>
    <n v="2.5477451999999998E-2"/>
    <s v="Trident"/>
    <n v="52"/>
    <n v="96"/>
    <n v="36.5"/>
    <n v="16"/>
    <n v="7.75"/>
    <n v="0.15688564320000001"/>
    <n v="8888"/>
    <s v="Writer Convent Premium  Mrp 48"/>
  </r>
  <r>
    <s v="Writer Convent Premium  Mrp 48"/>
    <n v="1111"/>
    <x v="7"/>
    <n v="124"/>
    <n v="4"/>
    <x v="6"/>
    <x v="0"/>
    <n v="10"/>
    <n v="50"/>
    <s v="4+2"/>
    <s v="Full"/>
    <s v="WB"/>
    <n v="260"/>
    <s v="960 x 735"/>
    <n v="8"/>
    <n v="138.875"/>
    <n v="2.5477451999999998E-2"/>
    <s v="Trident"/>
    <n v="52"/>
    <n v="96"/>
    <n v="36.5"/>
    <n v="16"/>
    <n v="7.75"/>
    <n v="0.15688564320000001"/>
    <n v="8888"/>
    <s v="Writer Convent Premium  Mrp 48"/>
  </r>
  <r>
    <s v="Writer Convent Premium  Mrp 48"/>
    <n v="1111"/>
    <x v="7"/>
    <n v="124"/>
    <n v="4"/>
    <x v="7"/>
    <x v="0"/>
    <n v="10"/>
    <n v="50"/>
    <s v="4+2"/>
    <s v="Full"/>
    <s v="WB"/>
    <n v="260"/>
    <s v="960 x 735"/>
    <n v="8"/>
    <n v="138.875"/>
    <n v="2.5477451999999998E-2"/>
    <s v="Trident"/>
    <n v="52"/>
    <n v="96"/>
    <n v="36.5"/>
    <n v="16"/>
    <n v="7.75"/>
    <n v="0.15688564320000001"/>
    <n v="8888"/>
    <s v="Writer Convent Premium  Mrp 48"/>
  </r>
  <r>
    <s v="Writer Convent Premium  Mrp 48"/>
    <n v="1111"/>
    <x v="7"/>
    <n v="124"/>
    <n v="4"/>
    <x v="8"/>
    <x v="0"/>
    <n v="10"/>
    <n v="50"/>
    <s v="4+2"/>
    <s v="Full"/>
    <s v="WB"/>
    <n v="260"/>
    <s v="960 x 735"/>
    <n v="8"/>
    <n v="138.875"/>
    <n v="2.5477451999999998E-2"/>
    <s v="Trident"/>
    <n v="52"/>
    <n v="96"/>
    <n v="36.5"/>
    <n v="16"/>
    <n v="7.75"/>
    <n v="0.15688564320000001"/>
    <n v="8888"/>
    <s v="Writer Convent Premium  Mrp 48"/>
  </r>
  <r>
    <s v="Writer Convent Premium  Mrp 48"/>
    <n v="1111"/>
    <x v="7"/>
    <n v="124"/>
    <n v="4"/>
    <x v="2"/>
    <x v="0"/>
    <n v="10"/>
    <n v="50"/>
    <s v="4+2"/>
    <s v="Full"/>
    <s v="WB"/>
    <n v="260"/>
    <s v="960 x 735"/>
    <n v="8"/>
    <n v="138.875"/>
    <n v="2.5477451999999998E-2"/>
    <s v="Trident"/>
    <n v="52"/>
    <n v="96"/>
    <n v="36.5"/>
    <n v="16"/>
    <n v="7.75"/>
    <n v="0.15688564320000001"/>
    <n v="8888"/>
    <s v="Writer Convent Premium  Mrp 48"/>
  </r>
  <r>
    <s v="Writer Convent Premium  Mrp 48"/>
    <n v="1111"/>
    <x v="7"/>
    <n v="124"/>
    <n v="4"/>
    <x v="9"/>
    <x v="0"/>
    <n v="10"/>
    <n v="50"/>
    <s v="4+2"/>
    <s v="Full"/>
    <s v="WB"/>
    <n v="260"/>
    <s v="960 x 735"/>
    <n v="8"/>
    <n v="138.875"/>
    <n v="2.5477451999999998E-2"/>
    <s v="Trident"/>
    <n v="52"/>
    <n v="96"/>
    <n v="36.5"/>
    <n v="16"/>
    <n v="7.75"/>
    <n v="0.15688564320000001"/>
    <n v="8888"/>
    <s v="Writer Convent Premium  Mrp 48"/>
  </r>
  <r>
    <s v="Writer Convent Premium  Mrp 48"/>
    <n v="1111"/>
    <x v="7"/>
    <n v="124"/>
    <n v="4"/>
    <x v="10"/>
    <x v="0"/>
    <n v="10"/>
    <n v="50"/>
    <s v="4+2"/>
    <s v="Full"/>
    <s v="WB"/>
    <n v="260"/>
    <s v="960 x 735"/>
    <n v="8"/>
    <n v="138.875"/>
    <n v="2.5477451999999998E-2"/>
    <s v="Trident"/>
    <n v="52"/>
    <n v="96"/>
    <n v="36.5"/>
    <n v="16"/>
    <n v="7.75"/>
    <n v="0.15688564320000001"/>
    <n v="8888"/>
    <s v="Writer Convent Premium  Mrp 48"/>
  </r>
  <r>
    <s v="Writer Convent Premium  Mrp 65"/>
    <n v="1111"/>
    <x v="7"/>
    <n v="192"/>
    <n v="4"/>
    <x v="0"/>
    <x v="0"/>
    <n v="8"/>
    <n v="40"/>
    <s v="4+2"/>
    <s v="Full"/>
    <s v="WB"/>
    <n v="260"/>
    <s v="960 x 735"/>
    <n v="8"/>
    <n v="138.875"/>
    <n v="2.5477451999999998E-2"/>
    <s v="Trident"/>
    <n v="52"/>
    <n v="96"/>
    <n v="36.5"/>
    <n v="16"/>
    <n v="12"/>
    <n v="0.24291970560000004"/>
    <n v="13609.75"/>
    <s v="Writer Convent Premium  Mrp 65"/>
  </r>
  <r>
    <s v="Writer Convent Premium  Mrp 65"/>
    <n v="1111"/>
    <x v="7"/>
    <n v="192"/>
    <n v="4"/>
    <x v="5"/>
    <x v="0"/>
    <n v="8"/>
    <n v="40"/>
    <s v="4+2"/>
    <s v="Full"/>
    <s v="WB"/>
    <n v="260"/>
    <s v="960 x 735"/>
    <n v="8"/>
    <n v="138.875"/>
    <n v="2.5477451999999998E-2"/>
    <s v="Trident"/>
    <n v="52"/>
    <n v="96"/>
    <n v="36.5"/>
    <n v="16"/>
    <n v="12"/>
    <n v="0.24291970560000004"/>
    <n v="13609.75"/>
    <s v="Writer Convent Premium  Mrp 65"/>
  </r>
  <r>
    <s v="Writer Convent Premium  Mrp 65"/>
    <n v="1111"/>
    <x v="7"/>
    <n v="192"/>
    <n v="4"/>
    <x v="6"/>
    <x v="0"/>
    <n v="8"/>
    <n v="40"/>
    <s v="4+2"/>
    <s v="Full"/>
    <s v="WB"/>
    <n v="260"/>
    <s v="960 x 735"/>
    <n v="8"/>
    <n v="138.875"/>
    <n v="2.5477451999999998E-2"/>
    <s v="Trident"/>
    <n v="52"/>
    <n v="96"/>
    <n v="36.5"/>
    <n v="16"/>
    <n v="12"/>
    <n v="0.24291970560000004"/>
    <n v="13609.75"/>
    <s v="Writer Convent Premium  Mrp 65"/>
  </r>
  <r>
    <s v="Writer Convent Premium  Mrp 65"/>
    <n v="1111"/>
    <x v="7"/>
    <n v="192"/>
    <n v="4"/>
    <x v="7"/>
    <x v="0"/>
    <n v="8"/>
    <n v="40"/>
    <s v="4+2"/>
    <s v="Full"/>
    <s v="WB"/>
    <n v="260"/>
    <s v="960 x 735"/>
    <n v="8"/>
    <n v="138.875"/>
    <n v="2.5477451999999998E-2"/>
    <s v="Trident"/>
    <n v="52"/>
    <n v="96"/>
    <n v="36.5"/>
    <n v="16"/>
    <n v="12"/>
    <n v="0.24291970560000004"/>
    <n v="13609.75"/>
    <s v="Writer Convent Premium  Mrp 65"/>
  </r>
  <r>
    <s v="Writer Convent Premium  Mrp 65"/>
    <n v="1111"/>
    <x v="7"/>
    <n v="192"/>
    <n v="4"/>
    <x v="2"/>
    <x v="0"/>
    <n v="8"/>
    <n v="40"/>
    <s v="4+2"/>
    <s v="Full"/>
    <s v="WB"/>
    <n v="260"/>
    <s v="960 x 735"/>
    <n v="8"/>
    <n v="138.875"/>
    <n v="2.5477451999999998E-2"/>
    <s v="Trident"/>
    <n v="52"/>
    <n v="96"/>
    <n v="36.5"/>
    <n v="16"/>
    <n v="12"/>
    <n v="0.24291970560000004"/>
    <n v="13609.75"/>
    <s v="Writer Convent Premium  Mrp 65"/>
  </r>
  <r>
    <s v="Writer Convent Premium  Mrp 65"/>
    <n v="1111"/>
    <x v="7"/>
    <n v="192"/>
    <n v="4"/>
    <x v="9"/>
    <x v="0"/>
    <n v="8"/>
    <n v="40"/>
    <s v="4+2"/>
    <s v="Full"/>
    <s v="WB"/>
    <n v="260"/>
    <s v="960 x 735"/>
    <n v="8"/>
    <n v="138.875"/>
    <n v="2.5477451999999998E-2"/>
    <s v="Trident"/>
    <n v="52"/>
    <n v="96"/>
    <n v="36.5"/>
    <n v="16"/>
    <n v="12"/>
    <n v="0.24291970560000004"/>
    <n v="13609.75"/>
    <s v="Writer Convent Premium  Mrp 65"/>
  </r>
  <r>
    <s v="Writer  Convent Classic  Mrp 48/65"/>
    <n v="1111"/>
    <x v="7"/>
    <n v="156"/>
    <n v="4"/>
    <x v="0"/>
    <x v="0"/>
    <n v="8"/>
    <n v="40"/>
    <s v="4+2"/>
    <s v="Half Lamin"/>
    <s v="WB"/>
    <n v="260"/>
    <s v="960 x 735"/>
    <n v="8"/>
    <n v="138.875"/>
    <n v="2.5477451999999998E-2"/>
    <s v="Proprint"/>
    <n v="54"/>
    <n v="96"/>
    <n v="36.5"/>
    <n v="16"/>
    <n v="9.75"/>
    <n v="0.20496350159999996"/>
    <n v="11110"/>
    <s v="Writer  Convent Classic  Mrp 48/65"/>
  </r>
  <r>
    <s v="Writer  Convent Classic  Mrp 48/65"/>
    <n v="1111"/>
    <x v="7"/>
    <n v="156"/>
    <n v="4"/>
    <x v="5"/>
    <x v="0"/>
    <n v="8"/>
    <n v="40"/>
    <s v="4+2"/>
    <s v="Half Lamin"/>
    <s v="WB"/>
    <n v="260"/>
    <s v="960 x 735"/>
    <n v="8"/>
    <n v="138.875"/>
    <n v="2.5477451999999998E-2"/>
    <s v="Proprint"/>
    <n v="54"/>
    <n v="96"/>
    <n v="36.5"/>
    <n v="16"/>
    <n v="9.75"/>
    <n v="0.20496350159999996"/>
    <n v="11110"/>
    <s v="Writer  Convent Classic  Mrp 48/65"/>
  </r>
  <r>
    <s v="Writer  Convent Classic  Mrp 48/65"/>
    <n v="1111"/>
    <x v="7"/>
    <n v="156"/>
    <n v="4"/>
    <x v="6"/>
    <x v="0"/>
    <n v="8"/>
    <n v="40"/>
    <s v="4+2"/>
    <s v="Half Lamin"/>
    <s v="WB"/>
    <n v="260"/>
    <s v="960 x 735"/>
    <n v="8"/>
    <n v="138.875"/>
    <n v="2.5477451999999998E-2"/>
    <s v="Proprint"/>
    <n v="54"/>
    <n v="96"/>
    <n v="36.5"/>
    <n v="16"/>
    <n v="9.75"/>
    <n v="0.20496350159999996"/>
    <n v="11110"/>
    <s v="Writer  Convent Classic  Mrp 48/65"/>
  </r>
  <r>
    <s v="Writer  Convent Classic  Mrp 48/65"/>
    <n v="1111"/>
    <x v="7"/>
    <n v="156"/>
    <n v="4"/>
    <x v="7"/>
    <x v="0"/>
    <n v="8"/>
    <n v="40"/>
    <s v="4+2"/>
    <s v="Half Lamin"/>
    <s v="WB"/>
    <n v="260"/>
    <s v="960 x 735"/>
    <n v="8"/>
    <n v="138.875"/>
    <n v="2.5477451999999998E-2"/>
    <s v="Proprint"/>
    <n v="54"/>
    <n v="96"/>
    <n v="36.5"/>
    <n v="16"/>
    <n v="9.75"/>
    <n v="0.20496350159999996"/>
    <n v="11110"/>
    <s v="Writer  Convent Classic  Mrp 48/65"/>
  </r>
  <r>
    <s v="Writer  Convent Classic  Mrp 48/65"/>
    <n v="1111"/>
    <x v="7"/>
    <n v="156"/>
    <n v="4"/>
    <x v="2"/>
    <x v="0"/>
    <n v="8"/>
    <n v="40"/>
    <s v="4+2"/>
    <s v="Half Lamin"/>
    <s v="WB"/>
    <n v="260"/>
    <s v="960 x 735"/>
    <n v="8"/>
    <n v="138.875"/>
    <n v="2.5477451999999998E-2"/>
    <s v="Proprint"/>
    <n v="54"/>
    <n v="96"/>
    <n v="36.5"/>
    <n v="16"/>
    <n v="9.75"/>
    <n v="0.20496350159999996"/>
    <n v="11110"/>
    <s v="Writer  Convent Classic  Mrp 48/65"/>
  </r>
  <r>
    <s v="Writer  Convent Classic  Mrp 16/24/32"/>
    <n v="1111"/>
    <x v="7"/>
    <n v="40"/>
    <n v="4"/>
    <x v="0"/>
    <x v="0"/>
    <n v="25"/>
    <n v="100"/>
    <s v="4+0"/>
    <s v="Half Lamin"/>
    <s v="GB"/>
    <n v="260"/>
    <s v="960 x 735"/>
    <n v="8"/>
    <n v="138.875"/>
    <n v="2.5477451999999998E-2"/>
    <s v="Proprint"/>
    <n v="54"/>
    <n v="96"/>
    <n v="36.5"/>
    <n v="16"/>
    <n v="2.5"/>
    <n v="5.2554743999999994E-2"/>
    <n v="3055.25"/>
    <s v="Writer  Convent Classic  Mrp 16/24/32"/>
  </r>
  <r>
    <s v="Writer  Convent Classic  Mrp 16/24/32"/>
    <n v="1111"/>
    <x v="7"/>
    <n v="40"/>
    <n v="4"/>
    <x v="5"/>
    <x v="0"/>
    <n v="25"/>
    <n v="100"/>
    <s v="4+0"/>
    <s v="Half Lamin"/>
    <s v="GB"/>
    <n v="260"/>
    <s v="960 x 735"/>
    <n v="8"/>
    <n v="138.875"/>
    <n v="2.5477451999999998E-2"/>
    <s v="Proprint"/>
    <n v="54"/>
    <n v="96"/>
    <n v="36.5"/>
    <n v="16"/>
    <n v="2.5"/>
    <n v="5.2554743999999994E-2"/>
    <n v="3055.25"/>
    <s v="Writer  Convent Classic  Mrp 16/24/32"/>
  </r>
  <r>
    <s v="Writer  Convent Classic  Mrp 16/24/32"/>
    <n v="1111"/>
    <x v="7"/>
    <n v="40"/>
    <n v="4"/>
    <x v="6"/>
    <x v="0"/>
    <n v="25"/>
    <n v="100"/>
    <s v="4+0"/>
    <s v="Half Lamin"/>
    <s v="GB"/>
    <n v="260"/>
    <s v="960 x 735"/>
    <n v="8"/>
    <n v="138.875"/>
    <n v="2.5477451999999998E-2"/>
    <s v="Proprint"/>
    <n v="54"/>
    <n v="96"/>
    <n v="36.5"/>
    <n v="16"/>
    <n v="2.5"/>
    <n v="5.2554743999999994E-2"/>
    <n v="3055.25"/>
    <s v="Writer  Convent Classic  Mrp 16/24/32"/>
  </r>
  <r>
    <s v="Writer  Convent Classic  Mrp 16/24/32"/>
    <n v="1111"/>
    <x v="7"/>
    <n v="40"/>
    <n v="4"/>
    <x v="2"/>
    <x v="0"/>
    <n v="25"/>
    <n v="100"/>
    <s v="4+0"/>
    <s v="Half Lamin"/>
    <s v="GB"/>
    <n v="260"/>
    <s v="960 x 735"/>
    <n v="8"/>
    <n v="138.875"/>
    <n v="2.5477451999999998E-2"/>
    <s v="Proprint"/>
    <n v="54"/>
    <n v="96"/>
    <n v="36.5"/>
    <n v="16"/>
    <n v="2.5"/>
    <n v="5.2554743999999994E-2"/>
    <n v="3055.25"/>
    <s v="Writer  Convent Classic  Mrp 16/24/32"/>
  </r>
  <r>
    <s v="Writer  Convent Classic  Mrp 16/24/32"/>
    <n v="1111"/>
    <x v="7"/>
    <n v="40"/>
    <n v="4"/>
    <x v="7"/>
    <x v="0"/>
    <n v="25"/>
    <n v="100"/>
    <s v="4+0"/>
    <s v="Half Lamin"/>
    <s v="GB"/>
    <n v="260"/>
    <s v="960 x 735"/>
    <n v="8"/>
    <n v="138.875"/>
    <n v="2.5477451999999998E-2"/>
    <s v="Proprint"/>
    <n v="54"/>
    <n v="96"/>
    <n v="36.5"/>
    <n v="16"/>
    <n v="2.5"/>
    <n v="5.2554743999999994E-2"/>
    <n v="3055.25"/>
    <s v="Writer  Convent Classic  Mrp 16/24/32"/>
  </r>
  <r>
    <s v="Writer  Convent Classic  Mrp 16/24/32"/>
    <n v="1111"/>
    <x v="7"/>
    <n v="96"/>
    <n v="4"/>
    <x v="0"/>
    <x v="0"/>
    <n v="12"/>
    <n v="60"/>
    <s v="4+2"/>
    <s v="Half Lamin"/>
    <s v="WB"/>
    <n v="260"/>
    <s v="960 x 735"/>
    <n v="8"/>
    <n v="138.875"/>
    <n v="2.5477451999999998E-2"/>
    <s v="Proprint"/>
    <n v="54"/>
    <n v="96"/>
    <n v="36.5"/>
    <n v="16"/>
    <n v="6"/>
    <n v="0.12613138559999998"/>
    <n v="6943.75"/>
    <s v="Writer  Convent Classic  Mrp 16/24/32"/>
  </r>
  <r>
    <s v="Writer  Convent Classic  Mrp 16/24/32"/>
    <n v="1111"/>
    <x v="7"/>
    <n v="96"/>
    <n v="4"/>
    <x v="5"/>
    <x v="0"/>
    <n v="12"/>
    <n v="60"/>
    <s v="4+2"/>
    <s v="Half Lamin"/>
    <s v="WB"/>
    <n v="260"/>
    <s v="960 x 735"/>
    <n v="8"/>
    <n v="138.875"/>
    <n v="2.5477451999999998E-2"/>
    <s v="Proprint"/>
    <n v="54"/>
    <n v="96"/>
    <n v="36.5"/>
    <n v="16"/>
    <n v="6"/>
    <n v="0.12613138559999998"/>
    <n v="6943.75"/>
    <s v="Writer  Convent Classic  Mrp 16/24/32"/>
  </r>
  <r>
    <s v="Writer  Convent Classic  Mrp 16/24/32"/>
    <n v="1111"/>
    <x v="7"/>
    <n v="96"/>
    <n v="4"/>
    <x v="6"/>
    <x v="0"/>
    <n v="12"/>
    <n v="60"/>
    <s v="4+2"/>
    <s v="Half Lamin"/>
    <s v="WB"/>
    <n v="260"/>
    <s v="960 x 735"/>
    <n v="8"/>
    <n v="138.875"/>
    <n v="2.5477451999999998E-2"/>
    <s v="Proprint"/>
    <n v="54"/>
    <n v="96"/>
    <n v="36.5"/>
    <n v="16"/>
    <n v="6"/>
    <n v="0.12613138559999998"/>
    <n v="6943.75"/>
    <s v="Writer  Convent Classic  Mrp 16/24/32"/>
  </r>
  <r>
    <s v="Writer  Convent Classic  Mrp 16/24/32"/>
    <n v="1111"/>
    <x v="7"/>
    <n v="96"/>
    <n v="4"/>
    <x v="2"/>
    <x v="0"/>
    <n v="12"/>
    <n v="60"/>
    <s v="4+2"/>
    <s v="Half Lamin"/>
    <s v="WB"/>
    <n v="260"/>
    <s v="960 x 735"/>
    <n v="8"/>
    <n v="138.875"/>
    <n v="2.5477451999999998E-2"/>
    <s v="Proprint"/>
    <n v="54"/>
    <n v="96"/>
    <n v="36.5"/>
    <n v="16"/>
    <n v="6"/>
    <n v="0.12613138559999998"/>
    <n v="6943.75"/>
    <s v="Writer  Convent Classic  Mrp 16/24/32"/>
  </r>
  <r>
    <s v="Writer  Convent Classic  Mrp 16/24/32"/>
    <n v="1111"/>
    <x v="7"/>
    <n v="96"/>
    <n v="4"/>
    <x v="7"/>
    <x v="0"/>
    <n v="12"/>
    <n v="60"/>
    <s v="4+2"/>
    <s v="Half Lamin"/>
    <s v="WB"/>
    <n v="260"/>
    <s v="960 x 735"/>
    <n v="8"/>
    <n v="138.875"/>
    <n v="2.5477451999999998E-2"/>
    <s v="Proprint"/>
    <n v="54"/>
    <n v="96"/>
    <n v="36.5"/>
    <n v="16"/>
    <n v="6"/>
    <n v="0.12613138559999998"/>
    <n v="6943.75"/>
    <s v="Writer  Convent Classic  Mrp 16/24/32"/>
  </r>
  <r>
    <s v="Writer Convent Small Classic Mrp 10/15/20"/>
    <n v="1111"/>
    <x v="8"/>
    <n v="56"/>
    <m/>
    <x v="0"/>
    <x v="0"/>
    <m/>
    <n v="100"/>
    <s v="4+0"/>
    <s v="Half Lamin"/>
    <s v="GB"/>
    <n v="250"/>
    <s v="843 x 680"/>
    <n v="8"/>
    <n v="138.875"/>
    <n v="1.990217625E-2"/>
    <s v="Proprint"/>
    <n v="50"/>
    <n v="84"/>
    <n v="33.5"/>
    <n v="16"/>
    <n v="3.5"/>
    <n v="5.4711194999999997E-2"/>
    <n v="3888.5"/>
    <s v="Writer Convent Small Classic Mrp 10/15/20"/>
  </r>
  <r>
    <s v="Writer Convent Small Classic Mrp 10/15/20"/>
    <n v="1111"/>
    <x v="8"/>
    <n v="56"/>
    <m/>
    <x v="5"/>
    <x v="0"/>
    <m/>
    <n v="100"/>
    <s v="4+0"/>
    <s v="Half Lamin"/>
    <s v="GB"/>
    <n v="250"/>
    <s v="843 x 680"/>
    <n v="8"/>
    <n v="138.875"/>
    <n v="1.990217625E-2"/>
    <s v="Proprint"/>
    <n v="50"/>
    <n v="84"/>
    <n v="33.5"/>
    <n v="16"/>
    <n v="3.5"/>
    <n v="5.4711194999999997E-2"/>
    <n v="3888.5"/>
    <s v="Writer Convent Small Classic Mrp 10/15/20"/>
  </r>
  <r>
    <s v="Writer Convent Small Classic Mrp 10/15/20"/>
    <n v="1111"/>
    <x v="8"/>
    <n v="56"/>
    <m/>
    <x v="6"/>
    <x v="0"/>
    <m/>
    <n v="100"/>
    <s v="4+0"/>
    <s v="Half Lamin"/>
    <s v="GB"/>
    <n v="250"/>
    <s v="843 x 680"/>
    <n v="8"/>
    <n v="138.875"/>
    <n v="1.990217625E-2"/>
    <s v="Proprint"/>
    <n v="50"/>
    <n v="84"/>
    <n v="33.5"/>
    <n v="16"/>
    <n v="3.5"/>
    <n v="5.4711194999999997E-2"/>
    <n v="3888.5"/>
    <s v="Writer Convent Small Classic Mrp 10/15/20"/>
  </r>
  <r>
    <s v="Writer Convent Big Classic Mrp 12/24/32"/>
    <n v="1111"/>
    <x v="9"/>
    <n v="36"/>
    <n v="4"/>
    <x v="0"/>
    <x v="0"/>
    <m/>
    <n v="100"/>
    <s v="4+0"/>
    <s v="Half Lamin"/>
    <s v="GB"/>
    <n v="250"/>
    <s v="900 x 702"/>
    <n v="8"/>
    <n v="138.875"/>
    <n v="2.1935306250000002E-2"/>
    <s v="Proprint"/>
    <n v="50"/>
    <n v="89"/>
    <n v="34.5"/>
    <n v="16"/>
    <n v="2.25"/>
    <n v="3.837741187500001E-2"/>
    <n v="2777.5"/>
    <s v="Writer Convent Big Classic Mrp 12/24/32"/>
  </r>
  <r>
    <s v="Writer Convent Big Classic Mrp 12/24/32"/>
    <n v="1111"/>
    <x v="9"/>
    <n v="36"/>
    <n v="4"/>
    <x v="5"/>
    <x v="0"/>
    <m/>
    <n v="100"/>
    <s v="4+0"/>
    <s v="Half Lamin"/>
    <s v="GB"/>
    <n v="250"/>
    <s v="900 x 702"/>
    <n v="8"/>
    <n v="138.875"/>
    <n v="2.1935306250000002E-2"/>
    <s v="Proprint"/>
    <n v="50"/>
    <n v="89"/>
    <n v="34.5"/>
    <n v="16"/>
    <n v="2.25"/>
    <n v="3.837741187500001E-2"/>
    <n v="2777.5"/>
    <s v="Writer Convent Big Classic Mrp 12/24/32"/>
  </r>
  <r>
    <s v="Writer Convent Big Classic Mrp 12/24/32"/>
    <n v="1111"/>
    <x v="9"/>
    <n v="36"/>
    <n v="4"/>
    <x v="6"/>
    <x v="0"/>
    <m/>
    <n v="100"/>
    <s v="4+0"/>
    <s v="Half Lamin"/>
    <s v="GB"/>
    <n v="250"/>
    <s v="900 x 702"/>
    <n v="8"/>
    <n v="138.875"/>
    <n v="2.1935306250000002E-2"/>
    <s v="Proprint"/>
    <n v="50"/>
    <n v="89"/>
    <n v="34.5"/>
    <n v="16"/>
    <n v="2.25"/>
    <n v="3.837741187500001E-2"/>
    <n v="2777.5"/>
    <s v="Writer Convent Big Classic Mrp 12/24/32"/>
  </r>
  <r>
    <s v="Writer Convent Big Classic Mrp 12/24/32"/>
    <n v="1111"/>
    <x v="9"/>
    <n v="36"/>
    <n v="4"/>
    <x v="7"/>
    <x v="0"/>
    <m/>
    <n v="100"/>
    <s v="4+0"/>
    <s v="Half Lamin"/>
    <s v="GB"/>
    <n v="250"/>
    <s v="900 x 702"/>
    <n v="8"/>
    <n v="138.875"/>
    <n v="2.1935306250000002E-2"/>
    <s v="Proprint"/>
    <n v="50"/>
    <n v="89"/>
    <n v="34.5"/>
    <n v="16"/>
    <n v="2.25"/>
    <n v="3.837741187500001E-2"/>
    <n v="2777.5"/>
    <s v="Writer Convent Big Classic Mrp 12/24/32"/>
  </r>
  <r>
    <s v="Writer Convent Big ClassicMrp12/24/32"/>
    <n v="1111"/>
    <x v="9"/>
    <n v="36"/>
    <n v="4"/>
    <x v="2"/>
    <x v="0"/>
    <m/>
    <n v="100"/>
    <s v="4+0"/>
    <s v="Half Lamin"/>
    <s v="GB"/>
    <n v="250"/>
    <s v="900 x 702"/>
    <n v="8"/>
    <n v="138.875"/>
    <n v="2.1935306250000002E-2"/>
    <s v="Proprint"/>
    <n v="50"/>
    <n v="89"/>
    <n v="34.5"/>
    <n v="16"/>
    <n v="2.25"/>
    <n v="3.837741187500001E-2"/>
    <n v="2777.5"/>
    <s v="Writer Convent Big Classic Mrp 12/24/32"/>
  </r>
  <r>
    <s v="Writer Convent Big Classic Mrp 12/24/32"/>
    <n v="1111"/>
    <x v="9"/>
    <n v="48"/>
    <n v="4"/>
    <x v="0"/>
    <x v="0"/>
    <m/>
    <n v="75"/>
    <s v="4+0"/>
    <s v="Half Lamin"/>
    <s v="GB"/>
    <n v="250"/>
    <s v="900 x 702"/>
    <n v="8"/>
    <n v="138.875"/>
    <n v="2.1935306250000002E-2"/>
    <s v="Proprint"/>
    <n v="50"/>
    <n v="89"/>
    <n v="34.5"/>
    <n v="16"/>
    <n v="3"/>
    <n v="5.1169882500000007E-2"/>
    <n v="3610.75"/>
    <s v="Writer Convent Big Classic Mrp 12/24/32"/>
  </r>
  <r>
    <s v="Writer Convent Big Classic Mrp 12/24/32"/>
    <n v="1111"/>
    <x v="9"/>
    <n v="48"/>
    <n v="4"/>
    <x v="5"/>
    <x v="0"/>
    <m/>
    <n v="75"/>
    <s v="4+0"/>
    <s v="Half Lamin"/>
    <s v="GB"/>
    <n v="250"/>
    <s v="900 x 702"/>
    <n v="8"/>
    <n v="138.875"/>
    <n v="2.1935306250000002E-2"/>
    <s v="Proprint"/>
    <n v="50"/>
    <n v="89"/>
    <n v="34.5"/>
    <n v="16"/>
    <n v="3"/>
    <n v="5.1169882500000007E-2"/>
    <n v="3610.75"/>
    <s v="Writer Convent Big Classic Mrp 12/24/32"/>
  </r>
  <r>
    <s v="Writer Convent Big Classic Mrp 12/24/32"/>
    <n v="1111"/>
    <x v="9"/>
    <n v="48"/>
    <n v="4"/>
    <x v="6"/>
    <x v="0"/>
    <m/>
    <n v="75"/>
    <s v="4+0"/>
    <s v="Half Lamin"/>
    <s v="GB"/>
    <n v="250"/>
    <s v="900 x 702"/>
    <n v="8"/>
    <n v="138.875"/>
    <n v="2.1935306250000002E-2"/>
    <s v="Proprint"/>
    <n v="50"/>
    <n v="89"/>
    <n v="34.5"/>
    <n v="16"/>
    <n v="3"/>
    <n v="5.1169882500000007E-2"/>
    <n v="3610.75"/>
    <s v="Writer Convent Big Classic Mrp 12/24/32"/>
  </r>
  <r>
    <s v="Writer Convent Big Classic Mrp 12/24/32"/>
    <n v="1111"/>
    <x v="9"/>
    <n v="48"/>
    <n v="4"/>
    <x v="7"/>
    <x v="0"/>
    <m/>
    <n v="75"/>
    <s v="4+0"/>
    <s v="Half Lamin"/>
    <s v="GB"/>
    <n v="250"/>
    <s v="900 x 702"/>
    <n v="8"/>
    <n v="138.875"/>
    <n v="2.1935306250000002E-2"/>
    <s v="Proprint"/>
    <n v="50"/>
    <n v="89"/>
    <n v="34.5"/>
    <n v="16"/>
    <n v="3"/>
    <n v="5.1169882500000007E-2"/>
    <n v="3610.75"/>
    <s v="Writer Convent Big Classic Mrp 12/24/32"/>
  </r>
  <r>
    <s v="Writer Convent Big ClassicMrp12/24/32"/>
    <n v="1111"/>
    <x v="9"/>
    <n v="48"/>
    <n v="4"/>
    <x v="2"/>
    <x v="0"/>
    <m/>
    <n v="75"/>
    <s v="4+0"/>
    <s v="Half Lamin"/>
    <s v="GB"/>
    <n v="250"/>
    <s v="900 x 702"/>
    <n v="8"/>
    <n v="138.875"/>
    <n v="2.1935306250000002E-2"/>
    <s v="Proprint"/>
    <n v="50"/>
    <n v="89"/>
    <n v="34.5"/>
    <n v="16"/>
    <n v="3"/>
    <n v="5.1169882500000007E-2"/>
    <n v="3610.75"/>
    <s v="Writer Convent Big Classic Mrp 12/24/32"/>
  </r>
  <r>
    <s v="Writer A4 Classic Spiral  Mrp 84"/>
    <n v="1111"/>
    <x v="0"/>
    <n v="164"/>
    <n v="4"/>
    <x v="0"/>
    <x v="2"/>
    <n v="2"/>
    <n v="20"/>
    <s v="4+2"/>
    <s v="Full"/>
    <s v="WB"/>
    <n v="260"/>
    <s v="600 x 860"/>
    <n v="4"/>
    <n v="277.75"/>
    <n v="3.7262940000000001E-2"/>
    <s v="Proprint"/>
    <n v="54"/>
    <n v="86"/>
    <n v="42"/>
    <n v="12"/>
    <n v="13.666666666666666"/>
    <n v="0.29615438159999996"/>
    <n v="15554"/>
    <s v="Writer A4 Classic Spiral  Mrp 84"/>
  </r>
  <r>
    <s v="Writer A4 Classic Spiral  Mrp 84"/>
    <n v="1111"/>
    <x v="0"/>
    <n v="164"/>
    <n v="4"/>
    <x v="1"/>
    <x v="2"/>
    <n v="2"/>
    <n v="20"/>
    <s v="4+2"/>
    <s v="Full"/>
    <s v="WB"/>
    <n v="260"/>
    <s v="600 x 860"/>
    <n v="4"/>
    <n v="277.75"/>
    <n v="3.7262940000000001E-2"/>
    <s v="Proprint"/>
    <n v="54"/>
    <n v="86"/>
    <n v="42"/>
    <n v="12"/>
    <n v="13.666666666666666"/>
    <n v="0.29615438159999996"/>
    <n v="15554"/>
    <s v="Writer A4 Classic Spiral  Mrp 84"/>
  </r>
  <r>
    <s v="Writer A4 Classic Spiral  Mrp 104"/>
    <n v="1111"/>
    <x v="0"/>
    <n v="224"/>
    <n v="4"/>
    <x v="0"/>
    <x v="3"/>
    <n v="2"/>
    <n v="20"/>
    <s v="4+2"/>
    <s v="Full"/>
    <s v="WB"/>
    <n v="280"/>
    <s v="600 x 860"/>
    <n v="4"/>
    <n v="277.75"/>
    <n v="4.012932000000001E-2"/>
    <s v="Proprint"/>
    <n v="54"/>
    <n v="86"/>
    <n v="42"/>
    <n v="12"/>
    <n v="18.666666666666668"/>
    <n v="0.40450354560000001"/>
    <n v="21109"/>
    <s v="Writer A4 Classic Spiral  Mrp 104"/>
  </r>
  <r>
    <s v="Writer A4 Classic Spiral  Mrp 104"/>
    <n v="1111"/>
    <x v="0"/>
    <n v="224"/>
    <n v="4"/>
    <x v="1"/>
    <x v="3"/>
    <n v="2"/>
    <n v="20"/>
    <s v="4+2"/>
    <s v="Full"/>
    <s v="WB"/>
    <n v="280"/>
    <s v="600 x 860"/>
    <n v="4"/>
    <n v="277.75"/>
    <n v="4.012932000000001E-2"/>
    <s v="Proprint"/>
    <n v="54"/>
    <n v="86"/>
    <n v="42"/>
    <n v="12"/>
    <n v="18.666666666666668"/>
    <n v="0.40450354560000001"/>
    <n v="21109"/>
    <s v="Writer A4 Classic Spiral  Mrp 104"/>
  </r>
  <r>
    <s v="Writer A4 Classic Spiral  Mrp 124"/>
    <n v="1111"/>
    <x v="0"/>
    <n v="292"/>
    <n v="4"/>
    <x v="0"/>
    <x v="3"/>
    <n v="2"/>
    <n v="20"/>
    <s v="4+2"/>
    <s v="Full"/>
    <s v="WB"/>
    <n v="280"/>
    <s v="600 x 860"/>
    <n v="4"/>
    <n v="277.75"/>
    <n v="4.012932000000001E-2"/>
    <s v="Proprint"/>
    <n v="54"/>
    <n v="86"/>
    <n v="42"/>
    <n v="12"/>
    <n v="24.333333333333332"/>
    <n v="0.5272992648"/>
    <n v="27404.666666666668"/>
    <s v="Writer A4 Classic Spiral  Mrp 124"/>
  </r>
  <r>
    <s v="Writer A4 Classic Spiral  Mrp 124"/>
    <n v="1111"/>
    <x v="0"/>
    <n v="292"/>
    <n v="4"/>
    <x v="1"/>
    <x v="3"/>
    <n v="2"/>
    <n v="20"/>
    <s v="4+2"/>
    <s v="Full"/>
    <s v="WB"/>
    <n v="280"/>
    <s v="600 x 860"/>
    <n v="4"/>
    <n v="277.75"/>
    <n v="4.012932000000001E-2"/>
    <s v="Proprint"/>
    <n v="54"/>
    <n v="86"/>
    <n v="42"/>
    <n v="12"/>
    <n v="24.333333333333332"/>
    <n v="0.5272992648"/>
    <n v="27404.666666666668"/>
    <s v="Writer A4 Classic Spiral  Mrp 124"/>
  </r>
  <r>
    <s v="Writer A4 Premium Spiral  Mrp 104"/>
    <n v="1111"/>
    <x v="0"/>
    <n v="148"/>
    <n v="4"/>
    <x v="0"/>
    <x v="4"/>
    <n v="2"/>
    <n v="20"/>
    <s v="4+2"/>
    <s v="Full"/>
    <s v="WB"/>
    <n v="260"/>
    <s v="600 x 860"/>
    <n v="4"/>
    <n v="277.75"/>
    <n v="3.7262940000000001E-2"/>
    <s v="Trident"/>
    <n v="64"/>
    <n v="88"/>
    <n v="42"/>
    <n v="12"/>
    <n v="12.333333333333334"/>
    <n v="0.32412047359999996"/>
    <n v="14072.666666666666"/>
    <s v="Writer A4 Premium Spiral  Mrp 104"/>
  </r>
  <r>
    <s v="Writer A4 Premium Spiral  Mrp 104"/>
    <n v="1111"/>
    <x v="0"/>
    <n v="148"/>
    <n v="4"/>
    <x v="1"/>
    <x v="4"/>
    <n v="2"/>
    <n v="20"/>
    <s v="4+2"/>
    <s v="Full"/>
    <s v="WB"/>
    <n v="260"/>
    <s v="600 x 860"/>
    <n v="4"/>
    <n v="277.75"/>
    <n v="3.7262940000000001E-2"/>
    <s v="Trident"/>
    <n v="64"/>
    <n v="88"/>
    <n v="42"/>
    <n v="12"/>
    <n v="12.333333333333334"/>
    <n v="0.32412047359999996"/>
    <n v="14072.666666666666"/>
    <s v="Writer A4 Premium Spiral  Mrp 104"/>
  </r>
  <r>
    <s v="Writer A4 Premium Spiral  Mrp 124"/>
    <n v="1111"/>
    <x v="0"/>
    <n v="192"/>
    <n v="4"/>
    <x v="0"/>
    <x v="5"/>
    <n v="2"/>
    <n v="20"/>
    <s v="4+2"/>
    <s v="Full"/>
    <s v="WB"/>
    <n v="260"/>
    <s v="600 x 860"/>
    <n v="4"/>
    <n v="277.75"/>
    <n v="3.7262940000000001E-2"/>
    <s v="Trident"/>
    <n v="64"/>
    <n v="88"/>
    <n v="42"/>
    <n v="12"/>
    <n v="16"/>
    <n v="0.42048061439999995"/>
    <n v="18146.333333333332"/>
    <s v="Writer A4 Premium Spiral  Mrp 124"/>
  </r>
  <r>
    <s v="Writer A4 Premium Spiral  Mrp 124"/>
    <n v="1111"/>
    <x v="0"/>
    <n v="192"/>
    <n v="4"/>
    <x v="1"/>
    <x v="5"/>
    <n v="2"/>
    <n v="20"/>
    <s v="4+2"/>
    <s v="Full"/>
    <s v="WB"/>
    <n v="260"/>
    <s v="600 x 860"/>
    <n v="4"/>
    <n v="277.75"/>
    <n v="3.7262940000000001E-2"/>
    <s v="Trident"/>
    <n v="64"/>
    <n v="88"/>
    <n v="42"/>
    <n v="12"/>
    <n v="16"/>
    <n v="0.42048061439999995"/>
    <n v="18146.333333333332"/>
    <s v="Writer A4 Premium Spiral  Mrp 124"/>
  </r>
  <r>
    <s v="Writer A4 Premium Spiral  Mrp 160"/>
    <n v="1111"/>
    <x v="0"/>
    <n v="260"/>
    <n v="4"/>
    <x v="0"/>
    <x v="6"/>
    <n v="2"/>
    <n v="20"/>
    <s v="4+2"/>
    <s v="Full"/>
    <s v="WB"/>
    <n v="260"/>
    <s v="600 x 860"/>
    <n v="4"/>
    <n v="277.75"/>
    <n v="3.7262940000000001E-2"/>
    <s v="Trident"/>
    <n v="64"/>
    <n v="88"/>
    <n v="42"/>
    <n v="12"/>
    <n v="21.666666666666668"/>
    <n v="0.56940083199999991"/>
    <n v="24442"/>
    <s v="Writer A4 Premium Spiral  Mrp 160"/>
  </r>
  <r>
    <s v="Writer A4 Premium Spiral  Mrp 160"/>
    <n v="1111"/>
    <x v="0"/>
    <n v="260"/>
    <n v="4"/>
    <x v="1"/>
    <x v="6"/>
    <n v="2"/>
    <n v="20"/>
    <s v="4+2"/>
    <s v="Full"/>
    <s v="WB"/>
    <n v="260"/>
    <s v="600 x 860"/>
    <n v="4"/>
    <n v="277.75"/>
    <n v="3.7262940000000001E-2"/>
    <s v="Trident"/>
    <n v="64"/>
    <n v="88"/>
    <n v="42"/>
    <n v="12"/>
    <n v="21.666666666666668"/>
    <n v="0.56940083199999991"/>
    <n v="24442"/>
    <s v="Writer A4 Premium Spiral  Mrp 160"/>
  </r>
  <r>
    <s v="Writer A4 Premium Spiral  Mrp 200"/>
    <n v="1111"/>
    <x v="0"/>
    <n v="332"/>
    <n v="4"/>
    <x v="0"/>
    <x v="7"/>
    <n v="2"/>
    <n v="20"/>
    <s v="4+2"/>
    <s v="Full"/>
    <s v="WB"/>
    <n v="260"/>
    <s v="600 x 860"/>
    <n v="4"/>
    <n v="277.75"/>
    <n v="3.7262940000000001E-2"/>
    <s v="Trident"/>
    <n v="64"/>
    <n v="88"/>
    <n v="42"/>
    <n v="12"/>
    <n v="27.666666666666668"/>
    <n v="0.72708106239999992"/>
    <n v="31108"/>
    <s v="Writer A4 Premium Spiral  Mrp 200"/>
  </r>
  <r>
    <s v="Writer A4 Premium Spiral  Mrp 200"/>
    <n v="1111"/>
    <x v="0"/>
    <n v="332"/>
    <n v="4"/>
    <x v="1"/>
    <x v="7"/>
    <n v="2"/>
    <n v="20"/>
    <s v="4+2"/>
    <s v="Full"/>
    <s v="WB"/>
    <n v="260"/>
    <s v="600 x 860"/>
    <n v="4"/>
    <n v="277.75"/>
    <n v="3.7262940000000001E-2"/>
    <s v="Trident"/>
    <n v="64"/>
    <n v="88"/>
    <n v="42"/>
    <n v="12"/>
    <n v="27.666666666666668"/>
    <n v="0.72708106239999992"/>
    <n v="31108"/>
    <s v="Writer A4 Premium Spiral  Mrp 200"/>
  </r>
  <r>
    <s v="Writer Long Book Classic  Mrp 24, 50"/>
    <n v="1111"/>
    <x v="2"/>
    <n v="64"/>
    <n v="4"/>
    <x v="0"/>
    <x v="0"/>
    <n v="15"/>
    <n v="75"/>
    <s v="4+0"/>
    <s v="Half Lamin"/>
    <s v="GB"/>
    <n v="263"/>
    <s v="805 x 700"/>
    <n v="6"/>
    <n v="185.16666666666666"/>
    <n v="2.7441792583333336E-2"/>
    <s v="Proprint"/>
    <n v="54"/>
    <n v="80"/>
    <n v="34.5"/>
    <n v="12"/>
    <n v="5.333333333333333"/>
    <n v="8.8311168000000009E-2"/>
    <n v="6295.666666666667"/>
    <s v="Writer Long Book Classic  Mrp 24, 50"/>
  </r>
  <r>
    <s v="Writer Long Book Classic  Mrp 24, 50"/>
    <n v="1111"/>
    <x v="2"/>
    <n v="160"/>
    <n v="4"/>
    <x v="0"/>
    <x v="0"/>
    <n v="8"/>
    <n v="40"/>
    <s v="4+0"/>
    <s v="Half Lamin"/>
    <s v="GB"/>
    <n v="263"/>
    <s v="805 x 700"/>
    <n v="6"/>
    <n v="185.16666666666666"/>
    <n v="2.7441792583333336E-2"/>
    <s v="Proprint"/>
    <n v="54"/>
    <n v="80"/>
    <n v="34.5"/>
    <n v="12"/>
    <n v="13.333333333333334"/>
    <n v="0.22077792000000004"/>
    <n v="15183.666666666666"/>
    <s v="Writer Long Book Classic  Mrp 24, 50"/>
  </r>
  <r>
    <s v="Writer Long Book Classic  Mrp 66,84"/>
    <n v="1111"/>
    <x v="2"/>
    <n v="212"/>
    <n v="4"/>
    <x v="0"/>
    <x v="0"/>
    <n v="7"/>
    <n v="35"/>
    <s v="4+0"/>
    <s v="Half Lamin"/>
    <s v="GB"/>
    <n v="263"/>
    <s v="805 x 700"/>
    <n v="6"/>
    <n v="185.16666666666666"/>
    <n v="2.7441792583333336E-2"/>
    <s v="Proprint"/>
    <n v="54"/>
    <n v="80"/>
    <n v="34.5"/>
    <n v="12"/>
    <n v="17.666666666666668"/>
    <n v="0.29253074400000001"/>
    <n v="19998"/>
    <s v="Writer Long Book Classic  Mrp 66,84"/>
  </r>
  <r>
    <s v="Writer Small Ragister Mrp 12,24,32"/>
    <n v="1111"/>
    <x v="10"/>
    <n v="48"/>
    <m/>
    <x v="0"/>
    <x v="0"/>
    <m/>
    <n v="75"/>
    <s v="4+0"/>
    <s v="Half Lamin"/>
    <s v="GB"/>
    <n v="250"/>
    <s v="980 x 661"/>
    <n v="8"/>
    <n v="138.875"/>
    <n v="2.2490111875E-2"/>
    <s v="Copy Line"/>
    <n v="50"/>
    <n v="98"/>
    <n v="32"/>
    <n v="16"/>
    <n v="3"/>
    <n v="5.2261439999999999E-2"/>
    <n v="3333"/>
    <s v="Writer Small Ragister Mrp 12,24,32"/>
  </r>
  <r>
    <s v="Writer Small Ragister Mrp 12,24,32"/>
    <n v="1111"/>
    <x v="10"/>
    <n v="84"/>
    <m/>
    <x v="0"/>
    <x v="0"/>
    <m/>
    <n v="60"/>
    <s v="4+0"/>
    <s v="Half Lamin"/>
    <s v="GB"/>
    <n v="250"/>
    <s v="980 x 661"/>
    <n v="8"/>
    <n v="138.875"/>
    <n v="2.2490111875E-2"/>
    <s v="Copy Line"/>
    <n v="50"/>
    <n v="98"/>
    <n v="32"/>
    <n v="16"/>
    <n v="5.25"/>
    <n v="9.145752E-2"/>
    <n v="5832.75"/>
    <s v="Writer Small Ragister Mrp 12,24,32"/>
  </r>
  <r>
    <s v="Writer Small Ragister Mrp 12,24,32"/>
    <n v="1111"/>
    <x v="10"/>
    <n v="132"/>
    <m/>
    <x v="0"/>
    <x v="0"/>
    <m/>
    <n v="40"/>
    <s v="4+0"/>
    <s v="Half Lamin"/>
    <s v="GB"/>
    <n v="250"/>
    <s v="980 x 661"/>
    <n v="8"/>
    <n v="138.875"/>
    <n v="2.2490111875E-2"/>
    <s v="Copy Line"/>
    <n v="50"/>
    <n v="98"/>
    <n v="32"/>
    <n v="16"/>
    <n v="8.25"/>
    <n v="0.14371896000000001"/>
    <n v="9165.75"/>
    <s v="Writer Small Ragister Mrp 12,24,32"/>
  </r>
  <r>
    <s v="Writer Lesson Plan"/>
    <n v="1111"/>
    <x v="11"/>
    <n v="96"/>
    <n v="4"/>
    <x v="2"/>
    <x v="8"/>
    <n v="8"/>
    <n v="40"/>
    <s v="4+0"/>
    <s v="Full"/>
    <s v="Cromo"/>
    <n v="90"/>
    <s v="480 x 630"/>
    <n v="2"/>
    <n v="555.5"/>
    <n v="1.5118488000000001E-2"/>
    <s v="Amlai"/>
    <n v="61"/>
    <n v="54"/>
    <n v="44"/>
    <n v="8"/>
    <n v="12"/>
    <n v="0.19322867520000001"/>
    <n v="13887.5"/>
    <s v="Writer Lesson Plan"/>
  </r>
  <r>
    <s v="Writer Computer  Mrp 50,66,84"/>
    <n v="1111"/>
    <x v="12"/>
    <n v="84"/>
    <n v="12"/>
    <x v="2"/>
    <x v="0"/>
    <n v="10"/>
    <n v="50"/>
    <s v="4+0"/>
    <s v="Full"/>
    <s v="SBS"/>
    <n v="350"/>
    <s v="585 x 910"/>
    <n v="6"/>
    <n v="185.16666666666666"/>
    <n v="3.4500716249999994E-2"/>
    <s v="Trident"/>
    <n v="60"/>
    <n v="54"/>
    <n v="44"/>
    <n v="8"/>
    <n v="10.5"/>
    <n v="0.16630336799999998"/>
    <n v="13332"/>
    <s v="Writer Computer  Mrp 50,66,84"/>
  </r>
  <r>
    <s v="Writer Computer  Mrp 50,66,84"/>
    <n v="1111"/>
    <x v="12"/>
    <n v="56"/>
    <n v="12"/>
    <x v="2"/>
    <x v="0"/>
    <n v="10"/>
    <n v="50"/>
    <s v="4+0"/>
    <s v="Full"/>
    <s v="SBS"/>
    <n v="350"/>
    <s v="585 x 910"/>
    <n v="6"/>
    <n v="185.16666666666666"/>
    <n v="3.4500716249999994E-2"/>
    <s v="Trident"/>
    <n v="60"/>
    <n v="54"/>
    <n v="44"/>
    <n v="8"/>
    <n v="7"/>
    <n v="0.110868912"/>
    <n v="9443.5"/>
    <s v="Writer Computer  Mrp 50,66,84"/>
  </r>
  <r>
    <s v="Writer Computer  Mrp 50,66,84"/>
    <n v="1111"/>
    <x v="12"/>
    <n v="124"/>
    <n v="12"/>
    <x v="2"/>
    <x v="0"/>
    <n v="8"/>
    <n v="40"/>
    <s v="4+0"/>
    <s v="Full"/>
    <s v="SBS"/>
    <n v="350"/>
    <s v="585 x 910"/>
    <n v="6"/>
    <n v="185.16666666666666"/>
    <n v="3.4500716249999994E-2"/>
    <s v="Trident"/>
    <n v="60"/>
    <n v="54"/>
    <n v="44"/>
    <n v="8"/>
    <n v="15.5"/>
    <n v="0.245495448"/>
    <n v="18887"/>
    <s v="Writer Computer  Mrp 50,66,84"/>
  </r>
  <r>
    <s v="Writer Sci Manual  Mrp44,58,76 P/C/B"/>
    <n v="1111"/>
    <x v="12"/>
    <n v="52"/>
    <n v="16"/>
    <x v="2"/>
    <x v="0"/>
    <n v="10"/>
    <n v="50"/>
    <s v="4+2"/>
    <s v="Full"/>
    <s v="SBS"/>
    <n v="350"/>
    <s v="585 x 910"/>
    <n v="4"/>
    <n v="277.75"/>
    <n v="5.1751074375000004E-2"/>
    <s v="Amlai"/>
    <n v="61"/>
    <n v="54"/>
    <n v="44"/>
    <n v="8"/>
    <n v="6.5"/>
    <n v="0.1046655324"/>
    <n v="9443.5"/>
    <s v="Writer Science Manual  Mrp 44,58,76 P/C/B"/>
  </r>
  <r>
    <s v="Writer Sci Manual  Mrp44,58,76 P/C/B"/>
    <n v="1111"/>
    <x v="12"/>
    <n v="80"/>
    <n v="16"/>
    <x v="2"/>
    <x v="0"/>
    <n v="8"/>
    <n v="40"/>
    <s v="4+2"/>
    <s v="Full"/>
    <s v="SBS"/>
    <n v="350"/>
    <s v="585 x 910"/>
    <n v="4"/>
    <n v="277.75"/>
    <n v="5.1751074375000004E-2"/>
    <s v="Amlai"/>
    <n v="61"/>
    <n v="54"/>
    <n v="44"/>
    <n v="8"/>
    <n v="10"/>
    <n v="0.161023896"/>
    <n v="13332"/>
    <s v="Writer Science Manual  Mrp 44,58,76 P/C/B"/>
  </r>
  <r>
    <s v="Writer Sci Manual  Mrp44,58,76 P/C/B"/>
    <n v="1111"/>
    <x v="12"/>
    <n v="120"/>
    <n v="16"/>
    <x v="2"/>
    <x v="0"/>
    <n v="7"/>
    <n v="35"/>
    <s v="4+2"/>
    <s v="Full"/>
    <s v="SBS"/>
    <n v="350"/>
    <s v="585 x 910"/>
    <n v="4"/>
    <n v="277.75"/>
    <n v="5.1751074375000004E-2"/>
    <s v="Amlai"/>
    <n v="61"/>
    <n v="54"/>
    <n v="44"/>
    <n v="8"/>
    <n v="15"/>
    <n v="0.24153584400000003"/>
    <n v="18887"/>
    <s v="Writer Science Manual  Mrp 44,58,76 P/C/B"/>
  </r>
  <r>
    <s v="Writer Sci Manual  Mrp44,58,76 P/C/B"/>
    <n v="1111"/>
    <x v="12"/>
    <n v="120"/>
    <n v="16"/>
    <x v="2"/>
    <x v="0"/>
    <n v="7"/>
    <n v="35"/>
    <s v="4+2"/>
    <s v="Full"/>
    <s v="SBS"/>
    <n v="350"/>
    <s v="585 x 910"/>
    <n v="4"/>
    <n v="277.75"/>
    <n v="5.1751074375000004E-2"/>
    <s v="Amlai"/>
    <n v="61"/>
    <n v="54"/>
    <n v="44"/>
    <n v="8"/>
    <n v="15"/>
    <n v="0.24153584400000003"/>
    <n v="18887"/>
    <s v="Writer Science Manual  Mrp 44,58,76 P/C/B"/>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d v="2023-05-15T00:00:00"/>
    <s v="Anand Graphika"/>
    <n v="86"/>
    <n v="54"/>
    <n v="9214"/>
    <n v="1"/>
    <n v="507"/>
    <d v="2023-05-20T00:00:00"/>
    <s v="Index"/>
    <n v="9214"/>
    <n v="1"/>
    <n v="507"/>
    <s v="Lino"/>
    <n v="42"/>
    <n v="26509"/>
    <n v="517.05274320000001"/>
    <n v="10.052743200000009"/>
    <n v="33.85826771653543"/>
    <n v="16.535433070866141"/>
  </r>
  <r>
    <d v="2023-05-15T00:00:00"/>
    <s v="Anand Graphika"/>
    <n v="86"/>
    <n v="54"/>
    <n v="9239"/>
    <n v="1"/>
    <n v="481"/>
    <d v="2023-05-20T00:00:00"/>
    <s v="Index"/>
    <n v="9239"/>
    <n v="1"/>
    <n v="481"/>
    <s v="Lino"/>
    <n v="42"/>
    <n v="24581"/>
    <n v="479.44748879999997"/>
    <n v="-1.5525112000000263"/>
    <n v="33.85826771653543"/>
    <n v="16.535433070866141"/>
  </r>
  <r>
    <d v="2023-05-15T00:00:00"/>
    <s v="Anand Graphika"/>
    <n v="86"/>
    <n v="54"/>
    <n v="9254"/>
    <n v="1"/>
    <n v="493"/>
    <d v="2023-05-20T00:00:00"/>
    <s v="Index"/>
    <n v="9254"/>
    <n v="1"/>
    <n v="493"/>
    <s v="Lino"/>
    <n v="42"/>
    <n v="24501"/>
    <n v="477.88710479999997"/>
    <n v="-15.112895200000025"/>
    <n v="33.85826771653543"/>
    <n v="16.535433070866141"/>
  </r>
  <r>
    <d v="2023-05-15T00:00:00"/>
    <s v="Anand Graphika"/>
    <n v="96"/>
    <n v="54"/>
    <n v="9231"/>
    <n v="1"/>
    <n v="531"/>
    <d v="2023-05-16T00:00:00"/>
    <s v="Index"/>
    <n v="9231"/>
    <n v="1"/>
    <n v="531"/>
    <s v="Lino"/>
    <n v="36.5"/>
    <n v="28315"/>
    <n v="535.76510400000006"/>
    <n v="4.7651040000000648"/>
    <n v="37.795275590551178"/>
    <n v="14.37007874015748"/>
  </r>
  <r>
    <d v="2023-05-15T00:00:00"/>
    <s v="Anand Graphika"/>
    <n v="96"/>
    <n v="54"/>
    <n v="9217"/>
    <n v="1"/>
    <n v="473"/>
    <d v="2023-05-16T00:00:00"/>
    <s v="Index"/>
    <n v="9217"/>
    <n v="1"/>
    <n v="473"/>
    <s v="Lino"/>
    <n v="36.5"/>
    <n v="25696"/>
    <n v="486.20943360000001"/>
    <n v="13.209433600000011"/>
    <n v="37.795275590551178"/>
    <n v="14.37007874015748"/>
  </r>
  <r>
    <d v="2023-05-15T00:00:00"/>
    <s v="Anand Graphika"/>
    <n v="96"/>
    <n v="54"/>
    <n v="9222"/>
    <n v="1"/>
    <n v="527"/>
    <d v="2023-05-16T00:00:00"/>
    <s v="Index 3 In 1"/>
    <n v="9222"/>
    <n v="1"/>
    <n v="527"/>
    <s v="Lino"/>
    <n v="36.5"/>
    <n v="12647"/>
    <n v="239.3014752"/>
    <n v="-287.69852479999997"/>
    <n v="37.795275590551178"/>
    <n v="14.37007874015748"/>
  </r>
  <r>
    <d v="2023-05-15T00:00:00"/>
    <s v="Anand Graphika"/>
    <n v="96"/>
    <n v="54"/>
    <n v="9232"/>
    <n v="1"/>
    <n v="532"/>
    <d v="2023-05-16T00:00:00"/>
    <s v="Index"/>
    <n v="9232"/>
    <n v="1"/>
    <n v="532"/>
    <s v="Lino"/>
    <n v="36.5"/>
    <n v="28224"/>
    <n v="534.04323840000006"/>
    <n v="2.0432384000000638"/>
    <n v="37.795275590551178"/>
    <n v="14.37007874015748"/>
  </r>
  <r>
    <d v="2023-05-15T00:00:00"/>
    <s v="Anand Graphika"/>
    <n v="96"/>
    <n v="54"/>
    <n v="9237"/>
    <n v="1"/>
    <n v="531"/>
    <d v="2023-05-16T00:00:00"/>
    <s v="Index"/>
    <n v="9237"/>
    <n v="1"/>
    <n v="531"/>
    <s v="Lino"/>
    <n v="36.5"/>
    <n v="25265"/>
    <n v="478.05422400000003"/>
    <n v="-52.945775999999967"/>
    <n v="37.795275590551178"/>
    <n v="14.37007874015748"/>
  </r>
  <r>
    <d v="2023-05-15T00:00:00"/>
    <s v="Anand Graphika"/>
    <n v="96"/>
    <n v="54"/>
    <n v="9246"/>
    <n v="1"/>
    <n v="555"/>
    <d v="2023-05-16T00:00:00"/>
    <s v="Index 3 In 1"/>
    <n v="9246"/>
    <n v="1"/>
    <n v="555"/>
    <s v="Lino"/>
    <n v="36.5"/>
    <n v="28474"/>
    <n v="538.77363839999998"/>
    <n v="-16.226361600000018"/>
    <n v="37.795275590551178"/>
    <n v="14.37007874015748"/>
  </r>
  <r>
    <d v="2023-05-15T00:00:00"/>
    <s v="Anand Graphika"/>
    <n v="80"/>
    <n v="54"/>
    <n v="9225"/>
    <n v="1"/>
    <n v="443"/>
    <d v="2023-05-20T00:00:00"/>
    <s v="Index"/>
    <n v="9225"/>
    <n v="1"/>
    <n v="443"/>
    <s v="Lino"/>
    <n v="34.5"/>
    <n v="29595"/>
    <n v="441.08388000000002"/>
    <n v="-1.9161199999999781"/>
    <n v="31.496062992125985"/>
    <n v="13.58267716535433"/>
  </r>
  <r>
    <d v="2023-05-15T00:00:00"/>
    <s v="Anand Graphika"/>
    <n v="80"/>
    <n v="54"/>
    <n v="9245"/>
    <n v="1"/>
    <n v="447"/>
    <d v="2023-05-20T00:00:00"/>
    <s v="Index"/>
    <n v="9245"/>
    <n v="1"/>
    <n v="447"/>
    <s v="Lino"/>
    <n v="34.5"/>
    <n v="30062"/>
    <n v="448.04404799999998"/>
    <n v="1.0440479999999752"/>
    <n v="31.496062992125985"/>
    <n v="13.58267716535433"/>
  </r>
  <r>
    <d v="2023-05-15T00:00:00"/>
    <s v="Anand Graphika"/>
    <n v="80"/>
    <n v="54"/>
    <n v="9264"/>
    <n v="1"/>
    <n v="447"/>
    <d v="2023-05-20T00:00:00"/>
    <s v="Index"/>
    <n v="9264"/>
    <n v="1"/>
    <n v="447"/>
    <s v="Lino"/>
    <n v="34.5"/>
    <n v="30207"/>
    <n v="450.20512800000006"/>
    <n v="3.2051280000000588"/>
    <n v="31.496062992125985"/>
    <n v="13.58267716535433"/>
  </r>
  <r>
    <d v="2023-06-01T00:00:00"/>
    <s v="Trident Super Line"/>
    <n v="88"/>
    <n v="64"/>
    <n v="110903"/>
    <n v="1"/>
    <n v="495.4"/>
    <d v="2023-06-01T00:00:00"/>
    <s v="Index"/>
    <n v="110903"/>
    <n v="1"/>
    <n v="495.4"/>
    <s v="Lino"/>
    <n v="42"/>
    <n v="21092"/>
    <n v="498.91860479999997"/>
    <n v="3.5186047999999914"/>
    <n v="34.645669291338585"/>
    <n v="16.535433070866141"/>
  </r>
  <r>
    <d v="2023-06-01T00:00:00"/>
    <s v="Trident Super Line"/>
    <n v="88"/>
    <n v="64"/>
    <n v="110940"/>
    <n v="1"/>
    <n v="533.1"/>
    <d v="2023-06-01T00:00:00"/>
    <s v="Index"/>
    <n v="110940"/>
    <n v="1"/>
    <n v="533.1"/>
    <s v="Lino"/>
    <n v="42"/>
    <n v="22523"/>
    <n v="532.76805119999995"/>
    <n v="-0.33194880000007743"/>
    <n v="34.645669291338585"/>
    <n v="16.535433070866141"/>
  </r>
  <r>
    <d v="2023-06-01T00:00:00"/>
    <s v="Trident Super Line"/>
    <n v="88"/>
    <n v="64"/>
    <n v="110948"/>
    <n v="1"/>
    <n v="535.70000000000005"/>
    <d v="2023-06-01T00:00:00"/>
    <s v="Index"/>
    <n v="110948"/>
    <n v="1"/>
    <n v="535.70000000000005"/>
    <s v="Lino"/>
    <n v="42"/>
    <n v="22870"/>
    <n v="540.97612800000002"/>
    <n v="5.2761279999999715"/>
    <n v="34.645669291338585"/>
    <n v="16.5354330708661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4" cacheId="3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34" firstHeaderRow="1" firstDataRow="1" firstDataCol="2"/>
  <pivotFields count="26">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3">
        <item x="10"/>
        <item x="8"/>
        <item x="2"/>
        <item x="9"/>
        <item x="7"/>
        <item x="5"/>
        <item x="3"/>
        <item x="1"/>
        <item x="0"/>
        <item x="6"/>
        <item x="11"/>
        <item x="4"/>
        <item x="1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1">
        <item x="7"/>
        <item x="6"/>
        <item x="8"/>
        <item x="5"/>
        <item x="9"/>
        <item x="10"/>
        <item x="4"/>
        <item x="2"/>
        <item x="3"/>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 compact="0" numFmtId="166"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5"/>
    <field x="2"/>
  </rowFields>
  <rowItems count="31">
    <i>
      <x/>
      <x v="3"/>
    </i>
    <i r="1">
      <x v="4"/>
    </i>
    <i>
      <x v="1"/>
      <x v="1"/>
    </i>
    <i r="1">
      <x v="3"/>
    </i>
    <i r="1">
      <x v="4"/>
    </i>
    <i>
      <x v="2"/>
      <x v="4"/>
    </i>
    <i>
      <x v="3"/>
      <x v="1"/>
    </i>
    <i r="1">
      <x v="3"/>
    </i>
    <i r="1">
      <x v="4"/>
    </i>
    <i>
      <x v="4"/>
      <x v="4"/>
    </i>
    <i>
      <x v="5"/>
      <x v="4"/>
    </i>
    <i>
      <x v="6"/>
      <x v="9"/>
    </i>
    <i>
      <x v="7"/>
      <x v="3"/>
    </i>
    <i r="1">
      <x v="4"/>
    </i>
    <i r="1">
      <x v="8"/>
    </i>
    <i r="1">
      <x v="10"/>
    </i>
    <i r="1">
      <x v="11"/>
    </i>
    <i r="1">
      <x v="12"/>
    </i>
    <i>
      <x v="8"/>
      <x v="5"/>
    </i>
    <i r="1">
      <x v="11"/>
    </i>
    <i>
      <x v="9"/>
      <x/>
    </i>
    <i r="1">
      <x v="1"/>
    </i>
    <i r="1">
      <x v="2"/>
    </i>
    <i r="1">
      <x v="3"/>
    </i>
    <i r="1">
      <x v="4"/>
    </i>
    <i r="1">
      <x v="7"/>
    </i>
    <i r="1">
      <x v="8"/>
    </i>
    <i>
      <x v="10"/>
      <x v="6"/>
    </i>
    <i r="1">
      <x v="7"/>
    </i>
    <i r="1">
      <x v="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5" cacheId="3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T1:AV18" firstHeaderRow="1" firstDataRow="1" firstDataCol="0"/>
  <pivotFields count="1">
    <pivotField showAll="0">
      <items count="14">
        <item x="9"/>
        <item x="3"/>
        <item x="7"/>
        <item x="10"/>
        <item x="2"/>
        <item x="8"/>
        <item x="5"/>
        <item x="4"/>
        <item x="6"/>
        <item x="12"/>
        <item x="0"/>
        <item x="11"/>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6" cacheId="32" applyNumberFormats="0" applyBorderFormats="0" applyFontFormats="0" applyPatternFormats="0" applyAlignmentFormats="0" applyWidthHeightFormats="1" dataCaption="Values" updatedVersion="8" minRefreshableVersion="3" useAutoFormatting="1" itemPrintTitles="1" createdVersion="4" indent="0" compact="0" compactData="0" multipleFieldFilters="0">
  <location ref="A3:D14" firstHeaderRow="1" firstDataRow="1" firstDataCol="4"/>
  <pivotFields count="19">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
        <item x="0"/>
        <item x="1"/>
        <item x="2"/>
      </items>
      <extLst>
        <ext xmlns:x14="http://schemas.microsoft.com/office/spreadsheetml/2009/9/main" uri="{2946ED86-A175-432a-8AC1-64E0C546D7DE}">
          <x14:pivotField fillDownLabels="1"/>
        </ext>
      </extLst>
    </pivotField>
    <pivotField axis="axisRow" compact="0" outline="0" showAll="0" defaultSubtotal="0">
      <items count="6">
        <item x="4"/>
        <item x="0"/>
        <item x="5"/>
        <item x="1"/>
        <item x="3"/>
        <item x="2"/>
      </items>
      <extLst>
        <ext xmlns:x14="http://schemas.microsoft.com/office/spreadsheetml/2009/9/main" uri="{2946ED86-A175-432a-8AC1-64E0C546D7DE}">
          <x14:pivotField fillDownLabels="1"/>
        </ext>
      </extLst>
    </pivotField>
    <pivotField compact="0" outline="0" showAll="0" defaultSubtotal="0">
      <items count="3">
        <item x="1"/>
        <item x="0"/>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0"/>
        <item x="3"/>
        <item x="2"/>
        <item x="4"/>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2" outline="0" showAll="0" defaultSubtotal="0">
      <extLst>
        <ext xmlns:x14="http://schemas.microsoft.com/office/spreadsheetml/2009/9/main" uri="{2946ED86-A175-432a-8AC1-64E0C546D7DE}">
          <x14:pivotField fillDownLabels="1"/>
        </ext>
      </extLst>
    </pivotField>
    <pivotField compact="0" numFmtId="2" outline="0" showAll="0" defaultSubtotal="0">
      <extLst>
        <ext xmlns:x14="http://schemas.microsoft.com/office/spreadsheetml/2009/9/main" uri="{2946ED86-A175-432a-8AC1-64E0C546D7DE}">
          <x14:pivotField fillDownLabels="1"/>
        </ext>
      </extLst>
    </pivotField>
    <pivotField axis="axisRow" compact="0" outline="0" showAll="0">
      <items count="7">
        <item x="4"/>
        <item x="0"/>
        <item x="5"/>
        <item x="1"/>
        <item x="3"/>
        <item x="2"/>
        <item t="default"/>
      </items>
      <extLst>
        <ext xmlns:x14="http://schemas.microsoft.com/office/spreadsheetml/2009/9/main" uri="{2946ED86-A175-432a-8AC1-64E0C546D7DE}">
          <x14:pivotField fillDownLabels="1"/>
        </ext>
      </extLst>
    </pivotField>
    <pivotField axis="axisRow" compact="0" outline="0" showAll="0" defaultSubtotal="0">
      <items count="5">
        <item x="1"/>
        <item x="0"/>
        <item x="3"/>
        <item x="2"/>
        <item x="4"/>
      </items>
      <extLst>
        <ext xmlns:x14="http://schemas.microsoft.com/office/spreadsheetml/2009/9/main" uri="{2946ED86-A175-432a-8AC1-64E0C546D7DE}">
          <x14:pivotField fillDownLabels="1"/>
        </ext>
      </extLst>
    </pivotField>
  </pivotFields>
  <rowFields count="4">
    <field x="2"/>
    <field x="13"/>
    <field x="18"/>
    <field x="17"/>
  </rowFields>
  <rowItems count="11">
    <i>
      <x/>
      <x v="3"/>
      <x v="4"/>
      <x/>
    </i>
    <i>
      <x v="1"/>
      <x/>
      <x v="1"/>
      <x v="1"/>
    </i>
    <i r="1">
      <x v="4"/>
      <x/>
      <x v="1"/>
    </i>
    <i>
      <x v="2"/>
      <x v="4"/>
      <x/>
      <x v="2"/>
    </i>
    <i>
      <x v="3"/>
      <x v="2"/>
      <x v="3"/>
      <x v="3"/>
    </i>
    <i r="1">
      <x v="4"/>
      <x/>
      <x v="3"/>
    </i>
    <i>
      <x v="4"/>
      <x v="2"/>
      <x v="3"/>
      <x v="4"/>
    </i>
    <i r="1">
      <x v="4"/>
      <x/>
      <x v="4"/>
    </i>
    <i>
      <x v="5"/>
      <x v="1"/>
      <x v="2"/>
      <x v="5"/>
    </i>
    <i r="1">
      <x v="4"/>
      <x/>
      <x v="5"/>
    </i>
    <i t="grand">
      <x/>
    </i>
  </rowItems>
  <colItems count="1">
    <i/>
  </colItems>
  <formats count="3">
    <format dxfId="2">
      <pivotArea dataOnly="0" labelOnly="1" outline="0" fieldPosition="0">
        <references count="3">
          <reference field="2" count="1" selected="0">
            <x v="0"/>
          </reference>
          <reference field="13" count="1" selected="0">
            <x v="3"/>
          </reference>
          <reference field="18" count="1">
            <x v="4"/>
          </reference>
        </references>
      </pivotArea>
    </format>
    <format dxfId="1">
      <pivotArea dataOnly="0" labelOnly="1" outline="0" fieldPosition="0">
        <references count="4">
          <reference field="2" count="1" selected="0">
            <x v="0"/>
          </reference>
          <reference field="13" count="1" selected="0">
            <x v="3"/>
          </reference>
          <reference field="17" count="1">
            <x v="0"/>
          </reference>
          <reference field="18" count="1" selected="0">
            <x v="4"/>
          </reference>
        </references>
      </pivotArea>
    </format>
    <format dxfId="0">
      <pivotArea dataOnly="0" labelOnly="1" outline="0" fieldPosition="0">
        <references count="3">
          <reference field="2" count="1" selected="0">
            <x v="1"/>
          </reference>
          <reference field="13" count="1" selected="0">
            <x v="0"/>
          </reference>
          <reference field="18"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9">
    <pivotField numFmtId="16" showAll="0"/>
    <pivotField showAll="0"/>
    <pivotField showAll="0"/>
    <pivotField showAll="0"/>
    <pivotField showAll="0"/>
    <pivotField showAll="0"/>
    <pivotField numFmtId="2" showAll="0"/>
    <pivotField numFmtId="16" showAll="0"/>
    <pivotField showAll="0"/>
    <pivotField showAll="0"/>
    <pivotField showAll="0"/>
    <pivotField showAll="0"/>
    <pivotField showAll="0"/>
    <pivotField numFmtId="43" showAll="0"/>
    <pivotField showAll="0"/>
    <pivotField numFmtId="2" showAll="0"/>
    <pivotField numFmtId="2"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34"/>
  <sheetViews>
    <sheetView workbookViewId="0">
      <selection activeCell="C5" sqref="C5"/>
    </sheetView>
  </sheetViews>
  <sheetFormatPr defaultRowHeight="15" x14ac:dyDescent="0.25"/>
  <cols>
    <col min="1" max="1" width="19.7109375" bestFit="1" customWidth="1"/>
    <col min="2" max="2" width="13.140625" bestFit="1" customWidth="1"/>
    <col min="3" max="3" width="35.140625" bestFit="1" customWidth="1"/>
    <col min="7" max="7" width="35.140625" bestFit="1" customWidth="1"/>
  </cols>
  <sheetData>
    <row r="3" spans="1:7" x14ac:dyDescent="0.25">
      <c r="A3" s="31" t="s">
        <v>468</v>
      </c>
      <c r="B3" s="31" t="s">
        <v>465</v>
      </c>
    </row>
    <row r="4" spans="1:7" x14ac:dyDescent="0.25">
      <c r="A4" t="s">
        <v>537</v>
      </c>
      <c r="B4" t="s">
        <v>458</v>
      </c>
      <c r="C4" t="str">
        <f>"Rulling-"&amp;A4&amp;"-["&amp;B4&amp;"]"</f>
        <v>Rulling- 2 In 1-[170 x 220]</v>
      </c>
      <c r="D4" s="50" t="s">
        <v>537</v>
      </c>
      <c r="G4" t="str">
        <f>"Rulling-"&amp;A4&amp;"-["&amp;B4&amp;"]"</f>
        <v>Rulling- 2 In 1-[170 x 220]</v>
      </c>
    </row>
    <row r="5" spans="1:7" x14ac:dyDescent="0.25">
      <c r="A5" t="s">
        <v>537</v>
      </c>
      <c r="B5" t="s">
        <v>456</v>
      </c>
      <c r="C5" t="str">
        <f t="shared" ref="C5:C33" si="0">"Rulling-"&amp;A5&amp;"-["&amp;B5&amp;"]"</f>
        <v>Rulling- 2 In 1-[180 x 240]</v>
      </c>
      <c r="D5" s="49" t="s">
        <v>537</v>
      </c>
      <c r="G5" t="str">
        <f t="shared" ref="G5:G33" si="1">"Rulling-"&amp;A5&amp;"-["&amp;B5&amp;"]"</f>
        <v>Rulling- 2 In 1-[180 x 240]</v>
      </c>
    </row>
    <row r="6" spans="1:7" x14ac:dyDescent="0.25">
      <c r="A6" t="s">
        <v>519</v>
      </c>
      <c r="B6" t="s">
        <v>457</v>
      </c>
      <c r="C6" t="str">
        <f t="shared" si="0"/>
        <v>Rulling-.5 " Squire-[165 x 210]</v>
      </c>
      <c r="D6" s="50" t="s">
        <v>519</v>
      </c>
      <c r="G6" t="str">
        <f t="shared" si="1"/>
        <v>Rulling-.5 " Squire-[165 x 210]</v>
      </c>
    </row>
    <row r="7" spans="1:7" x14ac:dyDescent="0.25">
      <c r="A7" t="s">
        <v>519</v>
      </c>
      <c r="B7" t="s">
        <v>458</v>
      </c>
      <c r="C7" t="str">
        <f t="shared" si="0"/>
        <v>Rulling-.5 " Squire-[170 x 220]</v>
      </c>
      <c r="D7" s="50" t="s">
        <v>519</v>
      </c>
      <c r="G7" t="str">
        <f t="shared" si="1"/>
        <v>Rulling-.5 " Squire-[170 x 220]</v>
      </c>
    </row>
    <row r="8" spans="1:7" x14ac:dyDescent="0.25">
      <c r="A8" t="s">
        <v>519</v>
      </c>
      <c r="B8" t="s">
        <v>456</v>
      </c>
      <c r="C8" t="str">
        <f t="shared" si="0"/>
        <v>Rulling-.5 " Squire-[180 x 240]</v>
      </c>
      <c r="D8" s="49" t="s">
        <v>519</v>
      </c>
      <c r="G8" t="str">
        <f t="shared" si="1"/>
        <v>Rulling-.5 " Squire-[180 x 240]</v>
      </c>
    </row>
    <row r="9" spans="1:7" x14ac:dyDescent="0.25">
      <c r="A9" t="s">
        <v>538</v>
      </c>
      <c r="B9" t="s">
        <v>456</v>
      </c>
      <c r="C9" t="str">
        <f t="shared" si="0"/>
        <v>Rulling-Double Line-[180 x 240]</v>
      </c>
      <c r="D9" s="49" t="s">
        <v>538</v>
      </c>
      <c r="G9" t="str">
        <f t="shared" si="1"/>
        <v>Rulling-Double Line-[180 x 240]</v>
      </c>
    </row>
    <row r="10" spans="1:7" x14ac:dyDescent="0.25">
      <c r="A10" t="s">
        <v>518</v>
      </c>
      <c r="B10" t="s">
        <v>457</v>
      </c>
      <c r="C10" t="str">
        <f t="shared" si="0"/>
        <v>Rulling-English-[165 x 210]</v>
      </c>
      <c r="D10" s="50" t="s">
        <v>518</v>
      </c>
      <c r="G10" t="str">
        <f t="shared" si="1"/>
        <v>Rulling-English-[165 x 210]</v>
      </c>
    </row>
    <row r="11" spans="1:7" x14ac:dyDescent="0.25">
      <c r="A11" t="s">
        <v>518</v>
      </c>
      <c r="B11" t="s">
        <v>458</v>
      </c>
      <c r="C11" t="str">
        <f t="shared" si="0"/>
        <v>Rulling-English-[170 x 220]</v>
      </c>
      <c r="D11" s="50" t="s">
        <v>518</v>
      </c>
      <c r="G11" t="str">
        <f t="shared" si="1"/>
        <v>Rulling-English-[170 x 220]</v>
      </c>
    </row>
    <row r="12" spans="1:7" x14ac:dyDescent="0.25">
      <c r="A12" t="s">
        <v>518</v>
      </c>
      <c r="B12" t="s">
        <v>456</v>
      </c>
      <c r="C12" t="str">
        <f t="shared" si="0"/>
        <v>Rulling-English-[180 x 240]</v>
      </c>
      <c r="D12" s="49" t="s">
        <v>518</v>
      </c>
      <c r="G12" t="str">
        <f t="shared" si="1"/>
        <v>Rulling-English-[180 x 240]</v>
      </c>
    </row>
    <row r="13" spans="1:7" x14ac:dyDescent="0.25">
      <c r="A13" t="s">
        <v>539</v>
      </c>
      <c r="B13" t="s">
        <v>456</v>
      </c>
      <c r="C13" t="str">
        <f t="shared" si="0"/>
        <v>Rulling-English /Geometry-[180 x 240]</v>
      </c>
      <c r="D13" s="49" t="s">
        <v>539</v>
      </c>
      <c r="G13" t="str">
        <f t="shared" si="1"/>
        <v>Rulling-English /Geometry-[180 x 240]</v>
      </c>
    </row>
    <row r="14" spans="1:7" x14ac:dyDescent="0.25">
      <c r="A14" t="s">
        <v>520</v>
      </c>
      <c r="B14" t="s">
        <v>456</v>
      </c>
      <c r="C14" t="str">
        <f t="shared" si="0"/>
        <v>Rulling-English Five line-[180 x 240]</v>
      </c>
      <c r="D14" s="49" t="s">
        <v>520</v>
      </c>
      <c r="G14" t="str">
        <f t="shared" si="1"/>
        <v>Rulling-English Five line-[180 x 240]</v>
      </c>
    </row>
    <row r="15" spans="1:7" x14ac:dyDescent="0.25">
      <c r="A15" t="s">
        <v>513</v>
      </c>
      <c r="B15" t="s">
        <v>455</v>
      </c>
      <c r="C15" t="str">
        <f t="shared" si="0"/>
        <v>Rulling-Graph-[220 x 270]</v>
      </c>
      <c r="D15" s="49" t="s">
        <v>513</v>
      </c>
      <c r="G15" t="str">
        <f t="shared" si="1"/>
        <v>Rulling-Graph-[220 x 270]</v>
      </c>
    </row>
    <row r="16" spans="1:7" x14ac:dyDescent="0.25">
      <c r="A16" t="s">
        <v>540</v>
      </c>
      <c r="B16" t="s">
        <v>458</v>
      </c>
      <c r="C16" t="str">
        <f t="shared" si="0"/>
        <v>Rulling-Hindi /Geometry-[170 x 220]</v>
      </c>
      <c r="D16" s="50" t="s">
        <v>540</v>
      </c>
      <c r="G16" t="str">
        <f t="shared" si="1"/>
        <v>Rulling-Hindi /Geometry-[170 x 220]</v>
      </c>
    </row>
    <row r="17" spans="1:7" x14ac:dyDescent="0.25">
      <c r="A17" t="s">
        <v>540</v>
      </c>
      <c r="B17" t="s">
        <v>456</v>
      </c>
      <c r="C17" t="str">
        <f t="shared" si="0"/>
        <v>Rulling-Hindi /Geometry-[180 x 240]</v>
      </c>
      <c r="D17" s="50" t="s">
        <v>540</v>
      </c>
      <c r="G17" t="str">
        <f t="shared" si="1"/>
        <v>Rulling-Hindi /Geometry-[180 x 240]</v>
      </c>
    </row>
    <row r="18" spans="1:7" x14ac:dyDescent="0.25">
      <c r="A18" t="s">
        <v>540</v>
      </c>
      <c r="B18" t="s">
        <v>449</v>
      </c>
      <c r="C18" t="str">
        <f t="shared" si="0"/>
        <v>Rulling-Hindi /Geometry-[210 x 290]</v>
      </c>
      <c r="D18" s="50" t="s">
        <v>540</v>
      </c>
      <c r="G18" t="str">
        <f t="shared" si="1"/>
        <v>Rulling-Hindi /Geometry-[210 x 290]</v>
      </c>
    </row>
    <row r="19" spans="1:7" x14ac:dyDescent="0.25">
      <c r="A19" t="s">
        <v>540</v>
      </c>
      <c r="B19" t="s">
        <v>460</v>
      </c>
      <c r="C19" t="str">
        <f t="shared" si="0"/>
        <v>Rulling-Hindi /Geometry-[220 x 280]</v>
      </c>
      <c r="D19" s="50" t="s">
        <v>540</v>
      </c>
      <c r="G19" t="str">
        <f t="shared" si="1"/>
        <v>Rulling-Hindi /Geometry-[220 x 280]</v>
      </c>
    </row>
    <row r="20" spans="1:7" x14ac:dyDescent="0.25">
      <c r="A20" t="s">
        <v>540</v>
      </c>
      <c r="B20" t="s">
        <v>453</v>
      </c>
      <c r="C20" t="str">
        <f t="shared" si="0"/>
        <v>Rulling-Hindi /Geometry-[235 x 185]</v>
      </c>
      <c r="D20" s="50" t="s">
        <v>540</v>
      </c>
      <c r="G20" t="str">
        <f t="shared" si="1"/>
        <v>Rulling-Hindi /Geometry-[235 x 185]</v>
      </c>
    </row>
    <row r="21" spans="1:7" x14ac:dyDescent="0.25">
      <c r="A21" t="s">
        <v>540</v>
      </c>
      <c r="B21" t="s">
        <v>461</v>
      </c>
      <c r="C21" t="str">
        <f t="shared" si="0"/>
        <v>Rulling-Hindi /Geometry-[265 X 215]</v>
      </c>
      <c r="D21" s="49" t="s">
        <v>540</v>
      </c>
      <c r="G21" t="str">
        <f t="shared" si="1"/>
        <v>Rulling-Hindi /Geometry-[265 X 215]</v>
      </c>
    </row>
    <row r="22" spans="1:7" x14ac:dyDescent="0.25">
      <c r="A22" t="s">
        <v>510</v>
      </c>
      <c r="B22" t="s">
        <v>454</v>
      </c>
      <c r="C22" t="str">
        <f t="shared" si="0"/>
        <v>Rulling-India + World-[185 x 235]</v>
      </c>
      <c r="D22" s="50" t="s">
        <v>510</v>
      </c>
      <c r="G22" t="str">
        <f t="shared" si="1"/>
        <v>Rulling-India + World-[185 x 235]</v>
      </c>
    </row>
    <row r="23" spans="1:7" x14ac:dyDescent="0.25">
      <c r="A23" t="s">
        <v>510</v>
      </c>
      <c r="B23" t="s">
        <v>453</v>
      </c>
      <c r="C23" t="str">
        <f t="shared" si="0"/>
        <v>Rulling-India + World-[235 x 185]</v>
      </c>
      <c r="D23" s="49" t="s">
        <v>510</v>
      </c>
      <c r="G23" t="str">
        <f t="shared" si="1"/>
        <v>Rulling-India + World-[235 x 185]</v>
      </c>
    </row>
    <row r="24" spans="1:7" x14ac:dyDescent="0.25">
      <c r="A24" t="s">
        <v>486</v>
      </c>
      <c r="B24" t="s">
        <v>459</v>
      </c>
      <c r="C24" t="str">
        <f t="shared" si="0"/>
        <v>Rulling-Single line-[155x 245]</v>
      </c>
      <c r="D24" s="50" t="s">
        <v>486</v>
      </c>
      <c r="G24" t="str">
        <f t="shared" si="1"/>
        <v>Rulling-Single line-[155x 245]</v>
      </c>
    </row>
    <row r="25" spans="1:7" x14ac:dyDescent="0.25">
      <c r="A25" t="s">
        <v>486</v>
      </c>
      <c r="B25" t="s">
        <v>457</v>
      </c>
      <c r="C25" t="str">
        <f t="shared" si="0"/>
        <v>Rulling-Single line-[165 x 210]</v>
      </c>
      <c r="D25" s="50" t="s">
        <v>486</v>
      </c>
      <c r="G25" t="str">
        <f t="shared" si="1"/>
        <v>Rulling-Single line-[165 x 210]</v>
      </c>
    </row>
    <row r="26" spans="1:7" x14ac:dyDescent="0.25">
      <c r="A26" t="s">
        <v>486</v>
      </c>
      <c r="B26" t="s">
        <v>451</v>
      </c>
      <c r="C26" t="str">
        <f t="shared" si="0"/>
        <v>Rulling-Single line-[168 x 265]</v>
      </c>
      <c r="D26" s="50" t="s">
        <v>486</v>
      </c>
      <c r="G26" t="str">
        <f t="shared" si="1"/>
        <v>Rulling-Single line-[168 x 265]</v>
      </c>
    </row>
    <row r="27" spans="1:7" x14ac:dyDescent="0.25">
      <c r="A27" t="s">
        <v>486</v>
      </c>
      <c r="B27" t="s">
        <v>458</v>
      </c>
      <c r="C27" t="str">
        <f t="shared" si="0"/>
        <v>Rulling-Single line-[170 x 220]</v>
      </c>
      <c r="D27" s="50" t="s">
        <v>486</v>
      </c>
      <c r="G27" t="str">
        <f t="shared" si="1"/>
        <v>Rulling-Single line-[170 x 220]</v>
      </c>
    </row>
    <row r="28" spans="1:7" x14ac:dyDescent="0.25">
      <c r="A28" t="s">
        <v>486</v>
      </c>
      <c r="B28" t="s">
        <v>456</v>
      </c>
      <c r="C28" t="str">
        <f t="shared" si="0"/>
        <v>Rulling-Single line-[180 x 240]</v>
      </c>
      <c r="D28" s="50" t="s">
        <v>486</v>
      </c>
      <c r="G28" t="str">
        <f t="shared" si="1"/>
        <v>Rulling-Single line-[180 x 240]</v>
      </c>
    </row>
    <row r="29" spans="1:7" x14ac:dyDescent="0.25">
      <c r="A29" t="s">
        <v>486</v>
      </c>
      <c r="B29" t="s">
        <v>450</v>
      </c>
      <c r="C29" t="str">
        <f t="shared" si="0"/>
        <v>Rulling-Single line-[210 x 285]</v>
      </c>
      <c r="D29" s="50" t="s">
        <v>486</v>
      </c>
      <c r="G29" t="str">
        <f t="shared" si="1"/>
        <v>Rulling-Single line-[210 x 285]</v>
      </c>
    </row>
    <row r="30" spans="1:7" x14ac:dyDescent="0.25">
      <c r="A30" t="s">
        <v>486</v>
      </c>
      <c r="B30" t="s">
        <v>449</v>
      </c>
      <c r="C30" t="str">
        <f t="shared" si="0"/>
        <v>Rulling-Single line-[210 x 290]</v>
      </c>
      <c r="D30" s="49" t="s">
        <v>486</v>
      </c>
      <c r="G30" t="str">
        <f t="shared" si="1"/>
        <v>Rulling-Single line-[210 x 290]</v>
      </c>
    </row>
    <row r="31" spans="1:7" x14ac:dyDescent="0.25">
      <c r="A31" t="s">
        <v>493</v>
      </c>
      <c r="B31" t="s">
        <v>452</v>
      </c>
      <c r="C31" t="str">
        <f t="shared" si="0"/>
        <v>Rulling-Unrulled-[210 x 265]</v>
      </c>
      <c r="D31" s="50" t="s">
        <v>493</v>
      </c>
      <c r="G31" t="str">
        <f t="shared" si="1"/>
        <v>Rulling-Unrulled-[210 x 265]</v>
      </c>
    </row>
    <row r="32" spans="1:7" x14ac:dyDescent="0.25">
      <c r="A32" t="s">
        <v>493</v>
      </c>
      <c r="B32" t="s">
        <v>450</v>
      </c>
      <c r="C32" t="str">
        <f t="shared" si="0"/>
        <v>Rulling-Unrulled-[210 x 285]</v>
      </c>
      <c r="D32" s="50" t="s">
        <v>493</v>
      </c>
      <c r="G32" t="str">
        <f t="shared" si="1"/>
        <v>Rulling-Unrulled-[210 x 285]</v>
      </c>
    </row>
    <row r="33" spans="1:7" x14ac:dyDescent="0.25">
      <c r="A33" t="s">
        <v>493</v>
      </c>
      <c r="B33" t="s">
        <v>449</v>
      </c>
      <c r="C33" t="str">
        <f t="shared" si="0"/>
        <v>Rulling-Unrulled-[210 x 290]</v>
      </c>
      <c r="D33" s="49" t="s">
        <v>493</v>
      </c>
      <c r="G33" t="str">
        <f t="shared" si="1"/>
        <v>Rulling-Unrulled-[210 x 290]</v>
      </c>
    </row>
    <row r="34" spans="1:7" x14ac:dyDescent="0.25">
      <c r="A34" t="s">
        <v>550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C20"/>
  <sheetViews>
    <sheetView workbookViewId="0">
      <selection activeCell="A3" sqref="A3"/>
    </sheetView>
  </sheetViews>
  <sheetFormatPr defaultRowHeight="15" x14ac:dyDescent="0.25"/>
  <sheetData>
    <row r="3" spans="1:3" x14ac:dyDescent="0.25">
      <c r="A3" s="88"/>
      <c r="B3" s="89"/>
      <c r="C3" s="90"/>
    </row>
    <row r="4" spans="1:3" x14ac:dyDescent="0.25">
      <c r="A4" s="91"/>
      <c r="B4" s="26"/>
      <c r="C4" s="92"/>
    </row>
    <row r="5" spans="1:3" x14ac:dyDescent="0.25">
      <c r="A5" s="91"/>
      <c r="B5" s="26"/>
      <c r="C5" s="92"/>
    </row>
    <row r="6" spans="1:3" x14ac:dyDescent="0.25">
      <c r="A6" s="91"/>
      <c r="B6" s="26"/>
      <c r="C6" s="92"/>
    </row>
    <row r="7" spans="1:3" x14ac:dyDescent="0.25">
      <c r="A7" s="91"/>
      <c r="B7" s="26"/>
      <c r="C7" s="92"/>
    </row>
    <row r="8" spans="1:3" x14ac:dyDescent="0.25">
      <c r="A8" s="91"/>
      <c r="B8" s="26"/>
      <c r="C8" s="92"/>
    </row>
    <row r="9" spans="1:3" x14ac:dyDescent="0.25">
      <c r="A9" s="91"/>
      <c r="B9" s="26"/>
      <c r="C9" s="92"/>
    </row>
    <row r="10" spans="1:3" x14ac:dyDescent="0.25">
      <c r="A10" s="91"/>
      <c r="B10" s="26"/>
      <c r="C10" s="92"/>
    </row>
    <row r="11" spans="1:3" x14ac:dyDescent="0.25">
      <c r="A11" s="91"/>
      <c r="B11" s="26"/>
      <c r="C11" s="92"/>
    </row>
    <row r="12" spans="1:3" x14ac:dyDescent="0.25">
      <c r="A12" s="91"/>
      <c r="B12" s="26"/>
      <c r="C12" s="92"/>
    </row>
    <row r="13" spans="1:3" x14ac:dyDescent="0.25">
      <c r="A13" s="91"/>
      <c r="B13" s="26"/>
      <c r="C13" s="92"/>
    </row>
    <row r="14" spans="1:3" x14ac:dyDescent="0.25">
      <c r="A14" s="91"/>
      <c r="B14" s="26"/>
      <c r="C14" s="92"/>
    </row>
    <row r="15" spans="1:3" x14ac:dyDescent="0.25">
      <c r="A15" s="91"/>
      <c r="B15" s="26"/>
      <c r="C15" s="92"/>
    </row>
    <row r="16" spans="1:3" x14ac:dyDescent="0.25">
      <c r="A16" s="91"/>
      <c r="B16" s="26"/>
      <c r="C16" s="92"/>
    </row>
    <row r="17" spans="1:3" x14ac:dyDescent="0.25">
      <c r="A17" s="91"/>
      <c r="B17" s="26"/>
      <c r="C17" s="92"/>
    </row>
    <row r="18" spans="1:3" x14ac:dyDescent="0.25">
      <c r="A18" s="91"/>
      <c r="B18" s="26"/>
      <c r="C18" s="92"/>
    </row>
    <row r="19" spans="1:3" x14ac:dyDescent="0.25">
      <c r="A19" s="91"/>
      <c r="B19" s="26"/>
      <c r="C19" s="92"/>
    </row>
    <row r="20" spans="1:3" x14ac:dyDescent="0.25">
      <c r="A20" s="93"/>
      <c r="B20" s="94"/>
      <c r="C20" s="9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16"/>
  <sheetViews>
    <sheetView workbookViewId="0">
      <selection activeCell="J22" sqref="J22"/>
    </sheetView>
  </sheetViews>
  <sheetFormatPr defaultRowHeight="15" x14ac:dyDescent="0.25"/>
  <cols>
    <col min="1" max="1" width="7.42578125" bestFit="1" customWidth="1"/>
    <col min="2" max="2" width="17.42578125" bestFit="1" customWidth="1"/>
    <col min="3" max="3" width="9" bestFit="1" customWidth="1"/>
    <col min="4" max="4" width="5" bestFit="1" customWidth="1"/>
    <col min="5" max="5" width="7.7109375" bestFit="1" customWidth="1"/>
    <col min="6" max="6" width="4.140625" bestFit="1" customWidth="1"/>
    <col min="7" max="7" width="7.5703125" bestFit="1" customWidth="1"/>
    <col min="8" max="8" width="7.42578125" bestFit="1" customWidth="1"/>
    <col min="9" max="9" width="11" bestFit="1" customWidth="1"/>
    <col min="10" max="10" width="7.7109375" bestFit="1" customWidth="1"/>
    <col min="11" max="11" width="4.140625" bestFit="1" customWidth="1"/>
    <col min="12" max="12" width="7.5703125" bestFit="1" customWidth="1"/>
    <col min="13" max="13" width="8.7109375" bestFit="1" customWidth="1"/>
    <col min="14" max="14" width="6.7109375" bestFit="1" customWidth="1"/>
    <col min="15" max="15" width="10.7109375" bestFit="1" customWidth="1"/>
    <col min="16" max="16" width="12.7109375" bestFit="1" customWidth="1"/>
    <col min="17" max="17" width="7.28515625" bestFit="1" customWidth="1"/>
    <col min="18" max="19" width="12" bestFit="1" customWidth="1"/>
  </cols>
  <sheetData>
    <row r="1" spans="1:21" x14ac:dyDescent="0.25">
      <c r="A1" s="19" t="s">
        <v>552</v>
      </c>
      <c r="B1" s="19" t="s">
        <v>553</v>
      </c>
      <c r="C1" s="19" t="s">
        <v>554</v>
      </c>
      <c r="D1" s="19" t="s">
        <v>555</v>
      </c>
      <c r="E1" s="19" t="s">
        <v>556</v>
      </c>
      <c r="F1" s="19" t="s">
        <v>557</v>
      </c>
      <c r="G1" s="19" t="s">
        <v>6</v>
      </c>
      <c r="H1" s="19" t="s">
        <v>552</v>
      </c>
      <c r="I1" s="19" t="s">
        <v>541</v>
      </c>
      <c r="J1" s="19" t="s">
        <v>556</v>
      </c>
      <c r="K1" s="19" t="s">
        <v>557</v>
      </c>
      <c r="L1" s="19" t="s">
        <v>6</v>
      </c>
      <c r="M1" s="19" t="s">
        <v>558</v>
      </c>
      <c r="N1" s="82" t="s">
        <v>559</v>
      </c>
      <c r="O1" s="19" t="s">
        <v>560</v>
      </c>
      <c r="P1" s="19" t="s">
        <v>561</v>
      </c>
      <c r="Q1" s="19" t="s">
        <v>562</v>
      </c>
      <c r="R1" s="59" t="s">
        <v>585</v>
      </c>
      <c r="S1" s="59" t="s">
        <v>584</v>
      </c>
      <c r="U1" s="10" t="s">
        <v>544</v>
      </c>
    </row>
    <row r="2" spans="1:21" x14ac:dyDescent="0.25">
      <c r="A2" s="36">
        <v>45061</v>
      </c>
      <c r="B2" s="10" t="s">
        <v>563</v>
      </c>
      <c r="C2" s="10">
        <v>86</v>
      </c>
      <c r="D2" s="10">
        <v>54</v>
      </c>
      <c r="E2" s="10">
        <v>9214</v>
      </c>
      <c r="F2" s="10">
        <v>1</v>
      </c>
      <c r="G2" s="37">
        <v>507</v>
      </c>
      <c r="H2" s="36">
        <v>45066</v>
      </c>
      <c r="I2" s="10" t="s">
        <v>467</v>
      </c>
      <c r="J2" s="10">
        <v>9214</v>
      </c>
      <c r="K2" s="10">
        <v>1</v>
      </c>
      <c r="L2" s="10">
        <v>507</v>
      </c>
      <c r="M2" s="10" t="s">
        <v>564</v>
      </c>
      <c r="N2" s="83">
        <v>42</v>
      </c>
      <c r="O2" s="10">
        <v>26509</v>
      </c>
      <c r="P2" s="37">
        <v>517.05274320000001</v>
      </c>
      <c r="Q2" s="37">
        <v>10.052743200000009</v>
      </c>
      <c r="R2">
        <v>33.85826771653543</v>
      </c>
      <c r="S2">
        <v>16.535433070866141</v>
      </c>
      <c r="U2" s="10" t="s">
        <v>467</v>
      </c>
    </row>
    <row r="3" spans="1:21" x14ac:dyDescent="0.25">
      <c r="A3" s="36">
        <v>45061</v>
      </c>
      <c r="B3" s="10" t="s">
        <v>563</v>
      </c>
      <c r="C3" s="10">
        <v>86</v>
      </c>
      <c r="D3" s="10">
        <v>54</v>
      </c>
      <c r="E3" s="10">
        <v>9239</v>
      </c>
      <c r="F3" s="10">
        <v>1</v>
      </c>
      <c r="G3" s="37">
        <v>481</v>
      </c>
      <c r="H3" s="36">
        <v>45066</v>
      </c>
      <c r="I3" s="10" t="s">
        <v>467</v>
      </c>
      <c r="J3" s="10">
        <v>9239</v>
      </c>
      <c r="K3" s="10">
        <v>1</v>
      </c>
      <c r="L3" s="10">
        <v>481</v>
      </c>
      <c r="M3" s="10" t="s">
        <v>564</v>
      </c>
      <c r="N3" s="83">
        <v>42</v>
      </c>
      <c r="O3" s="10">
        <v>24581</v>
      </c>
      <c r="P3" s="37">
        <v>479.44748879999997</v>
      </c>
      <c r="Q3" s="37">
        <v>-1.5525112000000263</v>
      </c>
      <c r="R3">
        <v>33.85826771653543</v>
      </c>
      <c r="S3">
        <v>16.535433070866141</v>
      </c>
    </row>
    <row r="4" spans="1:21" x14ac:dyDescent="0.25">
      <c r="A4" s="36">
        <v>45061</v>
      </c>
      <c r="B4" s="10" t="s">
        <v>563</v>
      </c>
      <c r="C4" s="10">
        <v>86</v>
      </c>
      <c r="D4" s="10">
        <v>54</v>
      </c>
      <c r="E4" s="10">
        <v>9254</v>
      </c>
      <c r="F4" s="10">
        <v>1</v>
      </c>
      <c r="G4" s="37">
        <v>493</v>
      </c>
      <c r="H4" s="36">
        <v>45066</v>
      </c>
      <c r="I4" s="10" t="s">
        <v>467</v>
      </c>
      <c r="J4" s="10">
        <v>9254</v>
      </c>
      <c r="K4" s="10">
        <v>1</v>
      </c>
      <c r="L4" s="10">
        <v>493</v>
      </c>
      <c r="M4" s="10" t="s">
        <v>564</v>
      </c>
      <c r="N4" s="83">
        <v>42</v>
      </c>
      <c r="O4" s="10">
        <v>24501</v>
      </c>
      <c r="P4" s="37">
        <v>477.88710479999997</v>
      </c>
      <c r="Q4" s="37">
        <v>-15.112895200000025</v>
      </c>
      <c r="R4">
        <v>33.85826771653543</v>
      </c>
      <c r="S4">
        <v>16.535433070866141</v>
      </c>
    </row>
    <row r="5" spans="1:21" x14ac:dyDescent="0.25">
      <c r="A5" s="36">
        <v>45061</v>
      </c>
      <c r="B5" s="10" t="s">
        <v>563</v>
      </c>
      <c r="C5" s="10">
        <v>96</v>
      </c>
      <c r="D5" s="10">
        <v>54</v>
      </c>
      <c r="E5" s="10">
        <v>9231</v>
      </c>
      <c r="F5" s="10">
        <v>1</v>
      </c>
      <c r="G5" s="37">
        <v>531</v>
      </c>
      <c r="H5" s="36">
        <v>45062</v>
      </c>
      <c r="I5" s="10" t="s">
        <v>467</v>
      </c>
      <c r="J5" s="10">
        <v>9231</v>
      </c>
      <c r="K5" s="10">
        <v>1</v>
      </c>
      <c r="L5" s="10">
        <v>531</v>
      </c>
      <c r="M5" s="10" t="s">
        <v>564</v>
      </c>
      <c r="N5" s="83">
        <v>36.5</v>
      </c>
      <c r="O5" s="10">
        <v>28315</v>
      </c>
      <c r="P5" s="37">
        <v>535.76510400000006</v>
      </c>
      <c r="Q5" s="37">
        <v>4.7651040000000648</v>
      </c>
      <c r="R5">
        <v>37.795275590551178</v>
      </c>
      <c r="S5">
        <v>14.37007874015748</v>
      </c>
    </row>
    <row r="6" spans="1:21" x14ac:dyDescent="0.25">
      <c r="A6" s="36">
        <v>45061</v>
      </c>
      <c r="B6" s="10" t="s">
        <v>563</v>
      </c>
      <c r="C6" s="10">
        <v>96</v>
      </c>
      <c r="D6" s="10">
        <v>54</v>
      </c>
      <c r="E6" s="10">
        <v>9217</v>
      </c>
      <c r="F6" s="10">
        <v>1</v>
      </c>
      <c r="G6" s="37">
        <v>473</v>
      </c>
      <c r="H6" s="36">
        <v>45062</v>
      </c>
      <c r="I6" s="10" t="s">
        <v>467</v>
      </c>
      <c r="J6" s="10">
        <v>9217</v>
      </c>
      <c r="K6" s="10">
        <v>1</v>
      </c>
      <c r="L6" s="10">
        <v>473</v>
      </c>
      <c r="M6" s="10" t="s">
        <v>564</v>
      </c>
      <c r="N6" s="83">
        <v>36.5</v>
      </c>
      <c r="O6" s="10">
        <v>25696</v>
      </c>
      <c r="P6" s="37">
        <v>486.20943360000001</v>
      </c>
      <c r="Q6" s="37">
        <v>13.209433600000011</v>
      </c>
      <c r="R6">
        <v>37.795275590551178</v>
      </c>
      <c r="S6">
        <v>14.37007874015748</v>
      </c>
    </row>
    <row r="7" spans="1:21" x14ac:dyDescent="0.25">
      <c r="A7" s="36">
        <v>45061</v>
      </c>
      <c r="B7" s="10" t="s">
        <v>563</v>
      </c>
      <c r="C7" s="10">
        <v>96</v>
      </c>
      <c r="D7" s="10">
        <v>54</v>
      </c>
      <c r="E7" s="10">
        <v>9222</v>
      </c>
      <c r="F7" s="10">
        <v>1</v>
      </c>
      <c r="G7" s="37">
        <v>527</v>
      </c>
      <c r="H7" s="36">
        <v>45062</v>
      </c>
      <c r="I7" s="10" t="s">
        <v>544</v>
      </c>
      <c r="J7" s="10">
        <v>9222</v>
      </c>
      <c r="K7" s="10">
        <v>1</v>
      </c>
      <c r="L7" s="10">
        <v>527</v>
      </c>
      <c r="M7" s="10" t="s">
        <v>564</v>
      </c>
      <c r="N7" s="83">
        <v>36.5</v>
      </c>
      <c r="O7" s="10">
        <v>12647</v>
      </c>
      <c r="P7" s="37">
        <v>239.3014752</v>
      </c>
      <c r="Q7" s="37">
        <v>-287.69852479999997</v>
      </c>
      <c r="R7">
        <v>37.795275590551178</v>
      </c>
      <c r="S7">
        <v>14.37007874015748</v>
      </c>
    </row>
    <row r="8" spans="1:21" x14ac:dyDescent="0.25">
      <c r="A8" s="36">
        <v>45061</v>
      </c>
      <c r="B8" s="10" t="s">
        <v>563</v>
      </c>
      <c r="C8" s="10">
        <v>96</v>
      </c>
      <c r="D8" s="10">
        <v>54</v>
      </c>
      <c r="E8" s="10">
        <v>9232</v>
      </c>
      <c r="F8" s="10">
        <v>1</v>
      </c>
      <c r="G8" s="37">
        <v>532</v>
      </c>
      <c r="H8" s="36">
        <v>45062</v>
      </c>
      <c r="I8" s="10" t="s">
        <v>467</v>
      </c>
      <c r="J8" s="10">
        <v>9232</v>
      </c>
      <c r="K8" s="10">
        <v>1</v>
      </c>
      <c r="L8" s="10">
        <v>532</v>
      </c>
      <c r="M8" s="10" t="s">
        <v>564</v>
      </c>
      <c r="N8" s="83">
        <v>36.5</v>
      </c>
      <c r="O8" s="10">
        <v>28224</v>
      </c>
      <c r="P8" s="37">
        <v>534.04323840000006</v>
      </c>
      <c r="Q8" s="37">
        <v>2.0432384000000638</v>
      </c>
      <c r="R8">
        <v>37.795275590551178</v>
      </c>
      <c r="S8">
        <v>14.37007874015748</v>
      </c>
    </row>
    <row r="9" spans="1:21" x14ac:dyDescent="0.25">
      <c r="A9" s="36">
        <v>45061</v>
      </c>
      <c r="B9" s="10" t="s">
        <v>563</v>
      </c>
      <c r="C9" s="10">
        <v>96</v>
      </c>
      <c r="D9" s="10">
        <v>54</v>
      </c>
      <c r="E9" s="10">
        <v>9237</v>
      </c>
      <c r="F9" s="10">
        <v>1</v>
      </c>
      <c r="G9" s="37">
        <v>531</v>
      </c>
      <c r="H9" s="36">
        <v>45062</v>
      </c>
      <c r="I9" s="10" t="s">
        <v>467</v>
      </c>
      <c r="J9" s="10">
        <v>9237</v>
      </c>
      <c r="K9" s="10">
        <v>1</v>
      </c>
      <c r="L9" s="10">
        <v>531</v>
      </c>
      <c r="M9" s="10" t="s">
        <v>564</v>
      </c>
      <c r="N9" s="83">
        <v>36.5</v>
      </c>
      <c r="O9" s="10">
        <v>25265</v>
      </c>
      <c r="P9" s="37">
        <v>478.05422400000003</v>
      </c>
      <c r="Q9" s="37">
        <v>-52.945775999999967</v>
      </c>
      <c r="R9">
        <v>37.795275590551178</v>
      </c>
      <c r="S9">
        <v>14.37007874015748</v>
      </c>
    </row>
    <row r="10" spans="1:21" x14ac:dyDescent="0.25">
      <c r="A10" s="36">
        <v>45061</v>
      </c>
      <c r="B10" s="10" t="s">
        <v>563</v>
      </c>
      <c r="C10" s="10">
        <v>96</v>
      </c>
      <c r="D10" s="10">
        <v>54</v>
      </c>
      <c r="E10" s="10">
        <v>9246</v>
      </c>
      <c r="F10" s="10">
        <v>1</v>
      </c>
      <c r="G10" s="37">
        <v>555</v>
      </c>
      <c r="H10" s="36">
        <v>45062</v>
      </c>
      <c r="I10" s="10" t="s">
        <v>544</v>
      </c>
      <c r="J10" s="10">
        <v>9246</v>
      </c>
      <c r="K10" s="10">
        <v>1</v>
      </c>
      <c r="L10" s="10">
        <v>555</v>
      </c>
      <c r="M10" s="10" t="s">
        <v>564</v>
      </c>
      <c r="N10" s="83">
        <v>36.5</v>
      </c>
      <c r="O10" s="10">
        <v>28474</v>
      </c>
      <c r="P10" s="37">
        <v>538.77363839999998</v>
      </c>
      <c r="Q10" s="37">
        <v>-16.226361600000018</v>
      </c>
      <c r="R10">
        <v>37.795275590551178</v>
      </c>
      <c r="S10">
        <v>14.37007874015748</v>
      </c>
    </row>
    <row r="11" spans="1:21" x14ac:dyDescent="0.25">
      <c r="A11" s="36">
        <v>45061</v>
      </c>
      <c r="B11" s="10" t="s">
        <v>563</v>
      </c>
      <c r="C11" s="10">
        <v>80</v>
      </c>
      <c r="D11" s="10">
        <v>54</v>
      </c>
      <c r="E11" s="10">
        <v>9225</v>
      </c>
      <c r="F11" s="10">
        <v>1</v>
      </c>
      <c r="G11" s="37">
        <v>443</v>
      </c>
      <c r="H11" s="36">
        <v>45066</v>
      </c>
      <c r="I11" s="10" t="s">
        <v>467</v>
      </c>
      <c r="J11" s="10">
        <v>9225</v>
      </c>
      <c r="K11" s="10">
        <v>1</v>
      </c>
      <c r="L11" s="10">
        <v>443</v>
      </c>
      <c r="M11" s="10" t="s">
        <v>564</v>
      </c>
      <c r="N11" s="83">
        <v>34.5</v>
      </c>
      <c r="O11" s="10">
        <v>29595</v>
      </c>
      <c r="P11" s="37">
        <v>441.08388000000002</v>
      </c>
      <c r="Q11" s="37">
        <v>-1.9161199999999781</v>
      </c>
      <c r="R11">
        <v>31.496062992125985</v>
      </c>
      <c r="S11">
        <v>13.58267716535433</v>
      </c>
    </row>
    <row r="12" spans="1:21" x14ac:dyDescent="0.25">
      <c r="A12" s="36">
        <v>45061</v>
      </c>
      <c r="B12" s="10" t="s">
        <v>563</v>
      </c>
      <c r="C12" s="10">
        <v>80</v>
      </c>
      <c r="D12" s="10">
        <v>54</v>
      </c>
      <c r="E12" s="10">
        <v>9245</v>
      </c>
      <c r="F12" s="10">
        <v>1</v>
      </c>
      <c r="G12" s="37">
        <v>447</v>
      </c>
      <c r="H12" s="36">
        <v>45066</v>
      </c>
      <c r="I12" s="10" t="s">
        <v>467</v>
      </c>
      <c r="J12" s="10">
        <v>9245</v>
      </c>
      <c r="K12" s="10">
        <v>1</v>
      </c>
      <c r="L12" s="10">
        <v>447</v>
      </c>
      <c r="M12" s="10" t="s">
        <v>564</v>
      </c>
      <c r="N12" s="83">
        <v>34.5</v>
      </c>
      <c r="O12" s="10">
        <v>30062</v>
      </c>
      <c r="P12" s="37">
        <v>448.04404799999998</v>
      </c>
      <c r="Q12" s="37">
        <v>1.0440479999999752</v>
      </c>
      <c r="R12">
        <v>31.496062992125985</v>
      </c>
      <c r="S12">
        <v>13.58267716535433</v>
      </c>
    </row>
    <row r="13" spans="1:21" x14ac:dyDescent="0.25">
      <c r="A13" s="36">
        <v>45061</v>
      </c>
      <c r="B13" s="10" t="s">
        <v>563</v>
      </c>
      <c r="C13" s="10">
        <v>80</v>
      </c>
      <c r="D13" s="10">
        <v>54</v>
      </c>
      <c r="E13" s="10">
        <v>9264</v>
      </c>
      <c r="F13" s="10">
        <v>1</v>
      </c>
      <c r="G13" s="37">
        <v>447</v>
      </c>
      <c r="H13" s="36">
        <v>45066</v>
      </c>
      <c r="I13" s="10" t="s">
        <v>467</v>
      </c>
      <c r="J13" s="10">
        <v>9264</v>
      </c>
      <c r="K13" s="10">
        <v>1</v>
      </c>
      <c r="L13" s="10">
        <v>447</v>
      </c>
      <c r="M13" s="10" t="s">
        <v>564</v>
      </c>
      <c r="N13" s="83">
        <v>34.5</v>
      </c>
      <c r="O13" s="10">
        <v>30207</v>
      </c>
      <c r="P13" s="37">
        <v>450.20512800000006</v>
      </c>
      <c r="Q13" s="37">
        <v>3.2051280000000588</v>
      </c>
      <c r="R13">
        <v>31.496062992125985</v>
      </c>
      <c r="S13">
        <v>13.58267716535433</v>
      </c>
    </row>
    <row r="14" spans="1:21" x14ac:dyDescent="0.25">
      <c r="A14" s="36">
        <v>45078</v>
      </c>
      <c r="B14" s="10" t="s">
        <v>568</v>
      </c>
      <c r="C14" s="10">
        <v>88</v>
      </c>
      <c r="D14" s="10">
        <v>64</v>
      </c>
      <c r="E14" s="10">
        <v>110903</v>
      </c>
      <c r="F14" s="10">
        <v>1</v>
      </c>
      <c r="G14" s="37">
        <v>495.4</v>
      </c>
      <c r="H14" s="36">
        <v>45078</v>
      </c>
      <c r="I14" s="10" t="s">
        <v>549</v>
      </c>
      <c r="J14" s="10">
        <v>110903</v>
      </c>
      <c r="K14" s="10">
        <v>1</v>
      </c>
      <c r="L14" s="44">
        <v>495.4</v>
      </c>
      <c r="M14" s="10" t="s">
        <v>564</v>
      </c>
      <c r="N14" s="83">
        <v>42</v>
      </c>
      <c r="O14" s="10">
        <v>21092</v>
      </c>
      <c r="P14" s="37">
        <v>498.91860479999997</v>
      </c>
      <c r="Q14" s="37">
        <v>3.5186047999999914</v>
      </c>
      <c r="R14">
        <v>34.645669291338585</v>
      </c>
      <c r="S14">
        <v>16.535433070866141</v>
      </c>
    </row>
    <row r="15" spans="1:21" x14ac:dyDescent="0.25">
      <c r="A15" s="36">
        <v>45078</v>
      </c>
      <c r="B15" s="10" t="s">
        <v>568</v>
      </c>
      <c r="C15" s="10">
        <v>88</v>
      </c>
      <c r="D15" s="10">
        <v>64</v>
      </c>
      <c r="E15" s="10">
        <v>110940</v>
      </c>
      <c r="F15" s="10">
        <v>1</v>
      </c>
      <c r="G15" s="37">
        <v>533.1</v>
      </c>
      <c r="H15" s="36">
        <v>45078</v>
      </c>
      <c r="I15" s="10" t="s">
        <v>549</v>
      </c>
      <c r="J15" s="10">
        <v>110940</v>
      </c>
      <c r="K15" s="10">
        <v>1</v>
      </c>
      <c r="L15" s="44">
        <v>533.1</v>
      </c>
      <c r="M15" s="10" t="s">
        <v>564</v>
      </c>
      <c r="N15" s="83">
        <v>42</v>
      </c>
      <c r="O15" s="10">
        <v>22523</v>
      </c>
      <c r="P15" s="37">
        <v>532.76805119999995</v>
      </c>
      <c r="Q15" s="37">
        <v>-0.33194880000007743</v>
      </c>
      <c r="R15">
        <v>34.645669291338585</v>
      </c>
      <c r="S15">
        <v>16.535433070866141</v>
      </c>
    </row>
    <row r="16" spans="1:21" x14ac:dyDescent="0.25">
      <c r="A16" s="36">
        <v>45078</v>
      </c>
      <c r="B16" s="10" t="s">
        <v>568</v>
      </c>
      <c r="C16" s="10">
        <v>88</v>
      </c>
      <c r="D16" s="10">
        <v>64</v>
      </c>
      <c r="E16" s="10">
        <v>110948</v>
      </c>
      <c r="F16" s="10">
        <v>1</v>
      </c>
      <c r="G16" s="37">
        <v>535.70000000000005</v>
      </c>
      <c r="H16" s="36">
        <v>45078</v>
      </c>
      <c r="I16" s="10" t="s">
        <v>549</v>
      </c>
      <c r="J16" s="10">
        <v>110948</v>
      </c>
      <c r="K16" s="10">
        <v>1</v>
      </c>
      <c r="L16" s="44">
        <v>535.70000000000005</v>
      </c>
      <c r="M16" s="10" t="s">
        <v>564</v>
      </c>
      <c r="N16" s="83">
        <v>42</v>
      </c>
      <c r="O16" s="10">
        <v>22870</v>
      </c>
      <c r="P16" s="37">
        <v>540.97612800000002</v>
      </c>
      <c r="Q16" s="37">
        <v>5.2761279999999715</v>
      </c>
      <c r="R16">
        <v>34.645669291338585</v>
      </c>
      <c r="S16">
        <v>16.535433070866141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S245"/>
  <sheetViews>
    <sheetView tabSelected="1" zoomScaleNormal="100" workbookViewId="0">
      <pane xSplit="2" ySplit="2" topLeftCell="AP3" activePane="bottomRight" state="frozen"/>
      <selection pane="topRight" activeCell="C1" sqref="C1"/>
      <selection pane="bottomLeft" activeCell="A2" sqref="A2"/>
      <selection pane="bottomRight" activeCell="AR3" sqref="AR3"/>
    </sheetView>
  </sheetViews>
  <sheetFormatPr defaultRowHeight="15" outlineLevelCol="1" x14ac:dyDescent="0.25"/>
  <cols>
    <col min="1" max="1" width="7.85546875" style="100" hidden="1" customWidth="1" outlineLevel="1"/>
    <col min="2" max="2" width="65.28515625" hidden="1" customWidth="1" outlineLevel="1"/>
    <col min="3" max="3" width="56.7109375" hidden="1" customWidth="1" outlineLevel="1"/>
    <col min="4" max="4" width="12.140625" hidden="1" customWidth="1" outlineLevel="1"/>
    <col min="5" max="5" width="14.28515625" hidden="1" customWidth="1" outlineLevel="1"/>
    <col min="6" max="6" width="7.7109375" style="101" hidden="1" customWidth="1" outlineLevel="1"/>
    <col min="7" max="7" width="9.7109375" hidden="1" customWidth="1" outlineLevel="1"/>
    <col min="8" max="8" width="12" hidden="1" customWidth="1" outlineLevel="1"/>
    <col min="9" max="9" width="7.42578125" hidden="1" customWidth="1" outlineLevel="1"/>
    <col min="10" max="10" width="8.7109375" hidden="1" customWidth="1" outlineLevel="1"/>
    <col min="11" max="11" width="11.5703125" hidden="1" customWidth="1" outlineLevel="1"/>
    <col min="12" max="12" width="10.85546875" hidden="1" customWidth="1" outlineLevel="1"/>
    <col min="13" max="13" width="60.5703125" hidden="1" customWidth="1" outlineLevel="1"/>
    <col min="14" max="14" width="17" hidden="1" customWidth="1" outlineLevel="1"/>
    <col min="15" max="15" width="8.5703125" hidden="1" customWidth="1" outlineLevel="1"/>
    <col min="16" max="16" width="13.85546875" hidden="1" customWidth="1" outlineLevel="1"/>
    <col min="17" max="17" width="13.42578125" hidden="1" customWidth="1" outlineLevel="1"/>
    <col min="18" max="18" width="15.85546875" hidden="1" customWidth="1" outlineLevel="1"/>
    <col min="19" max="19" width="12.140625" hidden="1" customWidth="1" outlineLevel="1"/>
    <col min="20" max="20" width="14" hidden="1" customWidth="1" outlineLevel="1"/>
    <col min="21" max="21" width="14.85546875" hidden="1" customWidth="1" outlineLevel="1"/>
    <col min="22" max="22" width="7.5703125" hidden="1" customWidth="1" outlineLevel="1"/>
    <col min="23" max="23" width="12.42578125" hidden="1" customWidth="1" outlineLevel="1"/>
    <col min="24" max="24" width="12.85546875" hidden="1" customWidth="1" outlineLevel="1"/>
    <col min="25" max="25" width="13.5703125" hidden="1" customWidth="1" outlineLevel="1"/>
    <col min="26" max="26" width="14" hidden="1" customWidth="1" outlineLevel="1"/>
    <col min="27" max="27" width="14.7109375" hidden="1" customWidth="1" outlineLevel="1"/>
    <col min="28" max="28" width="12.85546875" hidden="1" customWidth="1" outlineLevel="1"/>
    <col min="29" max="29" width="35.140625" hidden="1" customWidth="1" outlineLevel="1"/>
    <col min="30" max="30" width="9" hidden="1" customWidth="1" outlineLevel="1"/>
    <col min="31" max="31" width="20.140625" hidden="1" customWidth="1" outlineLevel="1"/>
    <col min="32" max="32" width="20" hidden="1" customWidth="1" outlineLevel="1"/>
    <col min="33" max="33" width="10.7109375" hidden="1" customWidth="1" outlineLevel="1"/>
    <col min="34" max="34" width="9.85546875" hidden="1" customWidth="1" outlineLevel="1"/>
    <col min="35" max="35" width="14.7109375" hidden="1" customWidth="1" outlineLevel="1"/>
    <col min="36" max="37" width="9.140625" hidden="1" customWidth="1" outlineLevel="1"/>
    <col min="38" max="38" width="37.7109375" bestFit="1" customWidth="1" collapsed="1"/>
    <col min="39" max="39" width="11.140625" customWidth="1"/>
    <col min="40" max="40" width="38.42578125" bestFit="1" customWidth="1"/>
    <col min="41" max="41" width="16.85546875" bestFit="1" customWidth="1"/>
    <col min="42" max="42" width="9.5703125" bestFit="1" customWidth="1"/>
    <col min="43" max="43" width="6" bestFit="1" customWidth="1"/>
    <col min="44" max="44" width="5.42578125" bestFit="1" customWidth="1"/>
    <col min="45" max="45" width="13.85546875" bestFit="1" customWidth="1"/>
    <col min="46" max="46" width="20.7109375" bestFit="1" customWidth="1"/>
    <col min="47" max="47" width="12.7109375" bestFit="1" customWidth="1"/>
    <col min="48" max="48" width="9.28515625" bestFit="1" customWidth="1"/>
    <col min="50" max="50" width="7.28515625" bestFit="1" customWidth="1"/>
    <col min="51" max="51" width="14" bestFit="1" customWidth="1"/>
    <col min="52" max="52" width="8.7109375" bestFit="1" customWidth="1"/>
    <col min="53" max="53" width="7.5703125" bestFit="1" customWidth="1"/>
    <col min="54" max="54" width="12.5703125" bestFit="1" customWidth="1"/>
    <col min="55" max="55" width="7" bestFit="1" customWidth="1"/>
    <col min="56" max="56" width="22.85546875" bestFit="1" customWidth="1"/>
    <col min="57" max="57" width="21.7109375" bestFit="1" customWidth="1"/>
    <col min="58" max="58" width="12.140625" bestFit="1" customWidth="1"/>
    <col min="59" max="59" width="5.140625" bestFit="1" customWidth="1"/>
    <col min="60" max="60" width="5.7109375" bestFit="1" customWidth="1"/>
    <col min="61" max="61" width="9" bestFit="1" customWidth="1"/>
    <col min="62" max="62" width="6.85546875" bestFit="1" customWidth="1"/>
    <col min="63" max="63" width="16.28515625" style="81" bestFit="1" customWidth="1"/>
    <col min="65" max="65" width="6.7109375" bestFit="1" customWidth="1"/>
    <col min="66" max="66" width="38.42578125" bestFit="1" customWidth="1"/>
    <col min="67" max="67" width="11.28515625" bestFit="1" customWidth="1"/>
    <col min="68" max="68" width="35.140625" bestFit="1" customWidth="1"/>
    <col min="69" max="69" width="7.85546875" style="100" bestFit="1" customWidth="1"/>
    <col min="70" max="71" width="9.140625" style="103"/>
    <col min="72" max="72" width="13.5703125" bestFit="1" customWidth="1"/>
  </cols>
  <sheetData>
    <row r="1" spans="1:70" x14ac:dyDescent="0.25">
      <c r="AL1">
        <f>COLUMN()-37</f>
        <v>1</v>
      </c>
      <c r="AM1">
        <f t="shared" ref="AM1:BQ1" si="0">COLUMN()-37</f>
        <v>2</v>
      </c>
      <c r="AN1">
        <f t="shared" si="0"/>
        <v>3</v>
      </c>
      <c r="AO1">
        <f t="shared" si="0"/>
        <v>4</v>
      </c>
      <c r="AP1">
        <f t="shared" si="0"/>
        <v>5</v>
      </c>
      <c r="AQ1">
        <f t="shared" si="0"/>
        <v>6</v>
      </c>
      <c r="AR1">
        <f t="shared" si="0"/>
        <v>7</v>
      </c>
      <c r="AS1">
        <f t="shared" si="0"/>
        <v>8</v>
      </c>
      <c r="AT1">
        <f t="shared" si="0"/>
        <v>9</v>
      </c>
      <c r="AU1">
        <f t="shared" si="0"/>
        <v>10</v>
      </c>
      <c r="AV1">
        <f t="shared" si="0"/>
        <v>11</v>
      </c>
      <c r="AW1">
        <f t="shared" si="0"/>
        <v>12</v>
      </c>
      <c r="AX1">
        <f t="shared" si="0"/>
        <v>13</v>
      </c>
      <c r="AY1">
        <f t="shared" si="0"/>
        <v>14</v>
      </c>
      <c r="AZ1">
        <f t="shared" si="0"/>
        <v>15</v>
      </c>
      <c r="BA1">
        <f t="shared" si="0"/>
        <v>16</v>
      </c>
      <c r="BB1">
        <f t="shared" si="0"/>
        <v>17</v>
      </c>
      <c r="BC1">
        <f t="shared" si="0"/>
        <v>18</v>
      </c>
      <c r="BD1">
        <f t="shared" si="0"/>
        <v>19</v>
      </c>
      <c r="BE1">
        <f t="shared" si="0"/>
        <v>20</v>
      </c>
      <c r="BF1">
        <f t="shared" si="0"/>
        <v>21</v>
      </c>
      <c r="BG1">
        <f t="shared" si="0"/>
        <v>22</v>
      </c>
      <c r="BH1">
        <f t="shared" si="0"/>
        <v>23</v>
      </c>
      <c r="BI1">
        <f t="shared" si="0"/>
        <v>24</v>
      </c>
      <c r="BJ1">
        <f t="shared" si="0"/>
        <v>25</v>
      </c>
      <c r="BK1">
        <f t="shared" si="0"/>
        <v>26</v>
      </c>
      <c r="BL1">
        <f t="shared" si="0"/>
        <v>27</v>
      </c>
      <c r="BM1">
        <f t="shared" si="0"/>
        <v>28</v>
      </c>
      <c r="BN1">
        <f t="shared" si="0"/>
        <v>29</v>
      </c>
      <c r="BO1">
        <f t="shared" si="0"/>
        <v>30</v>
      </c>
      <c r="BP1">
        <f t="shared" si="0"/>
        <v>31</v>
      </c>
      <c r="BQ1">
        <f t="shared" si="0"/>
        <v>32</v>
      </c>
    </row>
    <row r="2" spans="1:70" x14ac:dyDescent="0.25">
      <c r="A2" s="108" t="s">
        <v>0</v>
      </c>
      <c r="B2" s="5" t="s">
        <v>1</v>
      </c>
      <c r="C2" s="5" t="s">
        <v>2</v>
      </c>
      <c r="D2" s="5" t="s">
        <v>3</v>
      </c>
      <c r="E2" s="5" t="s">
        <v>4</v>
      </c>
      <c r="F2" s="110" t="s">
        <v>5</v>
      </c>
      <c r="G2" s="5" t="s">
        <v>6</v>
      </c>
      <c r="H2" s="5" t="s">
        <v>7</v>
      </c>
      <c r="I2" s="5" t="s">
        <v>8</v>
      </c>
      <c r="J2" s="5" t="s">
        <v>9</v>
      </c>
      <c r="K2" s="5" t="s">
        <v>10</v>
      </c>
      <c r="L2" s="5" t="s">
        <v>11</v>
      </c>
      <c r="M2" s="5" t="s">
        <v>12</v>
      </c>
      <c r="N2" s="5" t="s">
        <v>13</v>
      </c>
      <c r="O2" s="5" t="s">
        <v>14</v>
      </c>
      <c r="P2" s="5" t="s">
        <v>15</v>
      </c>
      <c r="Q2" s="5" t="s">
        <v>16</v>
      </c>
      <c r="R2" s="5" t="s">
        <v>17</v>
      </c>
      <c r="S2" s="5" t="s">
        <v>18</v>
      </c>
      <c r="T2" s="5" t="s">
        <v>19</v>
      </c>
      <c r="U2" s="5" t="s">
        <v>20</v>
      </c>
      <c r="V2" s="5" t="s">
        <v>21</v>
      </c>
      <c r="W2" s="5" t="s">
        <v>22</v>
      </c>
      <c r="X2" s="5" t="s">
        <v>23</v>
      </c>
      <c r="Y2" s="5" t="s">
        <v>24</v>
      </c>
      <c r="Z2" s="5" t="s">
        <v>25</v>
      </c>
      <c r="AA2" s="5" t="s">
        <v>26</v>
      </c>
      <c r="AB2" s="5" t="s">
        <v>27</v>
      </c>
      <c r="AC2" s="5" t="s">
        <v>923</v>
      </c>
      <c r="AD2" s="5" t="s">
        <v>968</v>
      </c>
      <c r="AE2" s="5" t="s">
        <v>3</v>
      </c>
      <c r="AF2" s="5" t="s">
        <v>4</v>
      </c>
      <c r="AG2" s="5" t="s">
        <v>10</v>
      </c>
      <c r="AH2" s="5" t="s">
        <v>9</v>
      </c>
      <c r="AI2" s="5" t="s">
        <v>13</v>
      </c>
      <c r="AJ2" s="5" t="s">
        <v>21</v>
      </c>
      <c r="AK2" s="5"/>
      <c r="AL2" s="107" t="s">
        <v>981</v>
      </c>
      <c r="AM2" s="107" t="s">
        <v>9</v>
      </c>
      <c r="AN2" s="107" t="s">
        <v>982</v>
      </c>
      <c r="AO2" s="11" t="s">
        <v>464</v>
      </c>
      <c r="AP2" s="11" t="s">
        <v>465</v>
      </c>
      <c r="AQ2" s="11" t="s">
        <v>466</v>
      </c>
      <c r="AR2" s="11" t="s">
        <v>467</v>
      </c>
      <c r="AS2" s="11" t="s">
        <v>985</v>
      </c>
      <c r="AT2" s="11" t="s">
        <v>468</v>
      </c>
      <c r="AU2" s="11" t="s">
        <v>397</v>
      </c>
      <c r="AV2" s="11" t="s">
        <v>469</v>
      </c>
      <c r="AW2" s="11" t="s">
        <v>470</v>
      </c>
      <c r="AX2" s="11" t="s">
        <v>471</v>
      </c>
      <c r="AY2" s="11" t="s">
        <v>472</v>
      </c>
      <c r="AZ2" s="102" t="s">
        <v>473</v>
      </c>
      <c r="BA2" s="102" t="s">
        <v>474</v>
      </c>
      <c r="BB2" s="102" t="s">
        <v>475</v>
      </c>
      <c r="BC2" s="11" t="s">
        <v>476</v>
      </c>
      <c r="BD2" s="11" t="s">
        <v>477</v>
      </c>
      <c r="BE2" s="11" t="s">
        <v>478</v>
      </c>
      <c r="BF2" s="11" t="s">
        <v>479</v>
      </c>
      <c r="BG2" s="11" t="s">
        <v>48</v>
      </c>
      <c r="BH2" s="102" t="s">
        <v>480</v>
      </c>
      <c r="BI2" s="11" t="s">
        <v>481</v>
      </c>
      <c r="BJ2" s="12" t="s">
        <v>482</v>
      </c>
      <c r="BK2" s="80" t="s">
        <v>483</v>
      </c>
      <c r="BL2" s="102" t="s">
        <v>484</v>
      </c>
      <c r="BM2" s="102" t="s">
        <v>485</v>
      </c>
      <c r="BN2" s="107" t="s">
        <v>987</v>
      </c>
      <c r="BO2" s="102" t="s">
        <v>835</v>
      </c>
      <c r="BP2" s="102" t="s">
        <v>923</v>
      </c>
      <c r="BQ2" s="108" t="s">
        <v>0</v>
      </c>
      <c r="BR2" s="106"/>
    </row>
    <row r="3" spans="1:70" x14ac:dyDescent="0.25">
      <c r="A3" s="105" t="s">
        <v>606</v>
      </c>
      <c r="B3" s="5" t="str">
        <f>M3</f>
        <v>Writer A4 Premium Mrp 50 [Single line]-76 page</v>
      </c>
      <c r="C3" s="5" t="str">
        <f>B3</f>
        <v>Writer A4 Premium Mrp 50 [Single line]-76 page</v>
      </c>
      <c r="D3" s="5" t="str">
        <f>VLOOKUP(AP3,DefaltMaster!$U$1:$AB$14,8,FALSE)</f>
        <v>*11107</v>
      </c>
      <c r="E3" s="5" t="str">
        <f>VLOOKUP(AU3,DefaltMaster!$H$1:$J$26,3,FALSE)</f>
        <v>*06016</v>
      </c>
      <c r="F3" s="110">
        <v>0</v>
      </c>
      <c r="G3" s="5">
        <v>0</v>
      </c>
      <c r="H3" s="5">
        <v>1001</v>
      </c>
      <c r="I3" s="5"/>
      <c r="J3" s="5" t="str">
        <f>VLOOKUP(AT3,DefaltMaster!$R$1:$S$19,2,FALSE)</f>
        <v>*05035</v>
      </c>
      <c r="K3" s="5" t="s">
        <v>551</v>
      </c>
      <c r="L3" s="5"/>
      <c r="M3" s="5" t="str">
        <f>AN3&amp;" ["&amp;AT3&amp;"]"&amp;"-"&amp;AQ3&amp;" page"</f>
        <v>Writer A4 Premium Mrp 50 [Single line]-76 page</v>
      </c>
      <c r="N3" s="5" t="s">
        <v>33</v>
      </c>
      <c r="O3" s="5"/>
      <c r="P3" s="5" t="s">
        <v>32</v>
      </c>
      <c r="Q3" s="5" t="s">
        <v>32</v>
      </c>
      <c r="R3" s="5" t="s">
        <v>32</v>
      </c>
      <c r="S3" s="5" t="s">
        <v>32</v>
      </c>
      <c r="T3" s="5" t="s">
        <v>32</v>
      </c>
      <c r="U3" s="5" t="s">
        <v>32</v>
      </c>
      <c r="V3" s="5" t="s">
        <v>34</v>
      </c>
      <c r="W3" s="105" t="s">
        <v>606</v>
      </c>
      <c r="X3" s="111" t="s">
        <v>607</v>
      </c>
      <c r="Y3" s="5" t="s">
        <v>32</v>
      </c>
      <c r="Z3" s="5" t="s">
        <v>32</v>
      </c>
      <c r="AA3" s="5" t="s">
        <v>35</v>
      </c>
      <c r="AB3" s="5" t="s">
        <v>35</v>
      </c>
      <c r="AC3" s="5" t="str">
        <f>$BP3</f>
        <v>Rulling-Single line-[210 x 290]</v>
      </c>
      <c r="AD3" s="5" t="str">
        <f t="shared" ref="AD3:AD21" si="1">VLOOKUP(AC3,$B$211:$AC$240,28,FALSE)</f>
        <v>000150</v>
      </c>
      <c r="AE3" s="5" t="s">
        <v>447</v>
      </c>
      <c r="AF3" s="5" t="s">
        <v>291</v>
      </c>
      <c r="AG3" s="5">
        <v>998912</v>
      </c>
      <c r="AH3" s="5" t="s">
        <v>342</v>
      </c>
      <c r="AI3" s="5" t="s">
        <v>394</v>
      </c>
      <c r="AJ3" s="5" t="s">
        <v>448</v>
      </c>
      <c r="AK3" s="5">
        <f>LEN(C3)</f>
        <v>46</v>
      </c>
      <c r="AL3" s="8" t="s">
        <v>402</v>
      </c>
      <c r="AM3" s="8" t="s">
        <v>604</v>
      </c>
      <c r="AN3" s="8" t="s">
        <v>402</v>
      </c>
      <c r="AO3" s="8">
        <v>1000</v>
      </c>
      <c r="AP3" s="13" t="s">
        <v>449</v>
      </c>
      <c r="AQ3" s="8">
        <v>76</v>
      </c>
      <c r="AR3" s="8">
        <v>4</v>
      </c>
      <c r="AS3" s="8" t="s">
        <v>467</v>
      </c>
      <c r="AT3" s="14" t="s">
        <v>486</v>
      </c>
      <c r="AU3" s="14" t="s">
        <v>487</v>
      </c>
      <c r="AV3" s="8">
        <v>10</v>
      </c>
      <c r="AW3" s="8">
        <v>50</v>
      </c>
      <c r="AX3" s="8" t="s">
        <v>488</v>
      </c>
      <c r="AY3" s="8" t="s">
        <v>489</v>
      </c>
      <c r="AZ3" s="8" t="s">
        <v>490</v>
      </c>
      <c r="BA3" s="8">
        <v>280</v>
      </c>
      <c r="BB3" s="9" t="s">
        <v>491</v>
      </c>
      <c r="BC3" s="9">
        <v>6</v>
      </c>
      <c r="BD3" s="96">
        <f t="shared" ref="BD3:BD183" si="2">IF(BA3=0,0,AO3/BC3)</f>
        <v>166.66666666666666</v>
      </c>
      <c r="BE3" s="15">
        <f t="shared" ref="BE3:BE183" si="3">LEFT(BB3,4)/1000*RIGHT(BB3,3)/1000*BA3/1000*BD3/1000</f>
        <v>3.5317333333333333E-2</v>
      </c>
      <c r="BF3" s="8" t="s">
        <v>492</v>
      </c>
      <c r="BG3" s="8">
        <v>64</v>
      </c>
      <c r="BH3" s="97">
        <v>88</v>
      </c>
      <c r="BI3" s="8">
        <v>42</v>
      </c>
      <c r="BJ3" s="13">
        <v>12</v>
      </c>
      <c r="BK3" s="98">
        <f t="shared" ref="BK3:BK183" si="4">AQ3/BJ3</f>
        <v>6.333333333333333</v>
      </c>
      <c r="BL3" s="98">
        <f t="shared" ref="BL3:BL183" si="5">BH3/100*BI3/100*BG3/1000*BK3*AO3/1000</f>
        <v>0.14981119999999998</v>
      </c>
      <c r="BM3" s="99">
        <f>+AO3*(AQ3+AR3)/BJ3</f>
        <v>6666.666666666667</v>
      </c>
      <c r="BN3" s="8" t="s">
        <v>402</v>
      </c>
      <c r="BO3" s="5" t="str">
        <f>TEXT(BH3,"00.00")&amp;"X"&amp;TEXT(BI3,"00.00")</f>
        <v>88.00X42.00</v>
      </c>
      <c r="BP3" s="5" t="str">
        <f>"Rulling-"&amp;AT3&amp;"-["&amp;AP3&amp;"]"</f>
        <v>Rulling-Single line-[210 x 290]</v>
      </c>
      <c r="BQ3" s="105" t="s">
        <v>606</v>
      </c>
      <c r="BR3" s="106">
        <f>AR3/BJ3</f>
        <v>0.33333333333333331</v>
      </c>
    </row>
    <row r="4" spans="1:70" x14ac:dyDescent="0.25">
      <c r="A4" s="105" t="s">
        <v>650</v>
      </c>
      <c r="B4" s="5" t="str">
        <f t="shared" ref="B4:B67" si="6">M4</f>
        <v>Writer A4 Premium Mrp 50 [Unrulled]-76 page</v>
      </c>
      <c r="C4" s="5" t="str">
        <f t="shared" ref="C4:C183" si="7">B4</f>
        <v>Writer A4 Premium Mrp 50 [Unrulled]-76 page</v>
      </c>
      <c r="D4" s="5" t="str">
        <f>VLOOKUP(AP4,DefaltMaster!$U$1:$AB$14,8,FALSE)</f>
        <v>*11107</v>
      </c>
      <c r="E4" s="5" t="str">
        <f>VLOOKUP(AU4,DefaltMaster!$H$1:$J$26,3,FALSE)</f>
        <v>*06016</v>
      </c>
      <c r="F4" s="110">
        <v>0</v>
      </c>
      <c r="G4" s="5">
        <v>0</v>
      </c>
      <c r="H4" s="5">
        <v>1002</v>
      </c>
      <c r="I4" s="5"/>
      <c r="J4" s="5" t="str">
        <f>VLOOKUP(AT4,DefaltMaster!$R$1:$S$19,2,FALSE)</f>
        <v>*05036</v>
      </c>
      <c r="K4" s="5" t="s">
        <v>551</v>
      </c>
      <c r="L4" s="5"/>
      <c r="M4" s="5" t="str">
        <f t="shared" ref="M4:M67" si="8">AN4&amp;" ["&amp;AT4&amp;"]"&amp;"-"&amp;AQ4&amp;" page"</f>
        <v>Writer A4 Premium Mrp 50 [Unrulled]-76 page</v>
      </c>
      <c r="N4" s="5" t="s">
        <v>33</v>
      </c>
      <c r="O4" s="5"/>
      <c r="P4" s="5" t="s">
        <v>32</v>
      </c>
      <c r="Q4" s="5" t="s">
        <v>32</v>
      </c>
      <c r="R4" s="5" t="s">
        <v>32</v>
      </c>
      <c r="S4" s="5" t="s">
        <v>32</v>
      </c>
      <c r="T4" s="5" t="s">
        <v>32</v>
      </c>
      <c r="U4" s="5" t="s">
        <v>32</v>
      </c>
      <c r="V4" s="5" t="s">
        <v>34</v>
      </c>
      <c r="W4" s="105" t="s">
        <v>606</v>
      </c>
      <c r="X4" s="111" t="s">
        <v>607</v>
      </c>
      <c r="Y4" s="5" t="s">
        <v>32</v>
      </c>
      <c r="Z4" s="5" t="s">
        <v>32</v>
      </c>
      <c r="AA4" s="5" t="s">
        <v>35</v>
      </c>
      <c r="AB4" s="5" t="s">
        <v>35</v>
      </c>
      <c r="AC4" s="5" t="str">
        <f t="shared" ref="AC4:AC183" si="9">$BP4</f>
        <v>Rulling-Unrulled-[210 x 290]</v>
      </c>
      <c r="AD4" s="5" t="str">
        <f t="shared" si="1"/>
        <v>000153</v>
      </c>
      <c r="AE4" s="5"/>
      <c r="AF4" s="5"/>
      <c r="AG4" s="5"/>
      <c r="AH4" s="5"/>
      <c r="AI4" s="5" t="s">
        <v>394</v>
      </c>
      <c r="AJ4" s="5" t="s">
        <v>448</v>
      </c>
      <c r="AK4" s="5">
        <f t="shared" ref="AK4:AK183" si="10">LEN(C4)</f>
        <v>43</v>
      </c>
      <c r="AL4" s="8" t="s">
        <v>402</v>
      </c>
      <c r="AM4" s="8" t="s">
        <v>604</v>
      </c>
      <c r="AN4" s="8" t="s">
        <v>402</v>
      </c>
      <c r="AO4" s="8">
        <v>1000</v>
      </c>
      <c r="AP4" s="13" t="s">
        <v>449</v>
      </c>
      <c r="AQ4" s="8">
        <v>76</v>
      </c>
      <c r="AR4" s="8">
        <v>4</v>
      </c>
      <c r="AS4" s="8" t="s">
        <v>467</v>
      </c>
      <c r="AT4" s="14" t="s">
        <v>493</v>
      </c>
      <c r="AU4" s="14" t="s">
        <v>487</v>
      </c>
      <c r="AV4" s="8">
        <v>10</v>
      </c>
      <c r="AW4" s="8">
        <v>50</v>
      </c>
      <c r="AX4" s="8" t="s">
        <v>488</v>
      </c>
      <c r="AY4" s="8" t="s">
        <v>489</v>
      </c>
      <c r="AZ4" s="8" t="s">
        <v>490</v>
      </c>
      <c r="BA4" s="8">
        <v>280</v>
      </c>
      <c r="BB4" s="9" t="s">
        <v>491</v>
      </c>
      <c r="BC4" s="9">
        <v>6</v>
      </c>
      <c r="BD4" s="96">
        <f t="shared" si="2"/>
        <v>166.66666666666666</v>
      </c>
      <c r="BE4" s="15">
        <f t="shared" si="3"/>
        <v>3.5317333333333333E-2</v>
      </c>
      <c r="BF4" s="8" t="s">
        <v>492</v>
      </c>
      <c r="BG4" s="8">
        <v>64</v>
      </c>
      <c r="BH4" s="97">
        <v>88</v>
      </c>
      <c r="BI4" s="8">
        <v>42</v>
      </c>
      <c r="BJ4" s="13">
        <v>12</v>
      </c>
      <c r="BK4" s="98">
        <f t="shared" si="4"/>
        <v>6.333333333333333</v>
      </c>
      <c r="BL4" s="98">
        <f t="shared" si="5"/>
        <v>0.14981119999999998</v>
      </c>
      <c r="BM4" s="99">
        <f t="shared" ref="BM4:BM183" si="11">+AO4*(AQ4+AR4)/BJ4</f>
        <v>6666.666666666667</v>
      </c>
      <c r="BN4" s="8" t="s">
        <v>402</v>
      </c>
      <c r="BO4" s="5" t="str">
        <f t="shared" ref="BO4:BO183" si="12">TEXT(BH4,"00.00")&amp;"X"&amp;TEXT(BI4,"00.00")</f>
        <v>88.00X42.00</v>
      </c>
      <c r="BP4" s="5" t="str">
        <f t="shared" ref="BP4:BP183" si="13">"Rulling-"&amp;AT4&amp;"-["&amp;AP4&amp;"]"</f>
        <v>Rulling-Unrulled-[210 x 290]</v>
      </c>
      <c r="BQ4" s="105" t="s">
        <v>650</v>
      </c>
      <c r="BR4" s="106">
        <f t="shared" ref="BR4:BR183" si="14">AR4/BJ4</f>
        <v>0.33333333333333331</v>
      </c>
    </row>
    <row r="5" spans="1:70" x14ac:dyDescent="0.25">
      <c r="A5" s="105" t="s">
        <v>651</v>
      </c>
      <c r="B5" s="5" t="str">
        <f t="shared" si="6"/>
        <v>Writer A4 Premium Mrp 50 [Hindi /Geometry]-76 page</v>
      </c>
      <c r="C5" s="5" t="str">
        <f t="shared" si="7"/>
        <v>Writer A4 Premium Mrp 50 [Hindi /Geometry]-76 page</v>
      </c>
      <c r="D5" s="5" t="str">
        <f>VLOOKUP(AP5,DefaltMaster!$U$1:$AB$14,8,FALSE)</f>
        <v>*11107</v>
      </c>
      <c r="E5" s="5" t="str">
        <f>VLOOKUP(AU5,DefaltMaster!$H$1:$J$26,3,FALSE)</f>
        <v>*06016</v>
      </c>
      <c r="F5" s="110">
        <v>0</v>
      </c>
      <c r="G5" s="5">
        <v>0</v>
      </c>
      <c r="H5" s="5">
        <v>1003</v>
      </c>
      <c r="I5" s="5"/>
      <c r="J5" s="5" t="str">
        <f>VLOOKUP(AT5,DefaltMaster!$R$1:$S$19,2,FALSE)</f>
        <v>*05033</v>
      </c>
      <c r="K5" s="5" t="s">
        <v>551</v>
      </c>
      <c r="L5" s="5"/>
      <c r="M5" s="5" t="str">
        <f t="shared" si="8"/>
        <v>Writer A4 Premium Mrp 50 [Hindi /Geometry]-76 page</v>
      </c>
      <c r="N5" s="5" t="s">
        <v>33</v>
      </c>
      <c r="O5" s="5"/>
      <c r="P5" s="5" t="s">
        <v>32</v>
      </c>
      <c r="Q5" s="5" t="s">
        <v>32</v>
      </c>
      <c r="R5" s="5" t="s">
        <v>32</v>
      </c>
      <c r="S5" s="5" t="s">
        <v>32</v>
      </c>
      <c r="T5" s="5" t="s">
        <v>32</v>
      </c>
      <c r="U5" s="5" t="s">
        <v>32</v>
      </c>
      <c r="V5" s="5" t="s">
        <v>34</v>
      </c>
      <c r="W5" s="105" t="s">
        <v>606</v>
      </c>
      <c r="X5" s="111" t="s">
        <v>607</v>
      </c>
      <c r="Y5" s="5" t="s">
        <v>32</v>
      </c>
      <c r="Z5" s="5" t="s">
        <v>32</v>
      </c>
      <c r="AA5" s="5" t="s">
        <v>35</v>
      </c>
      <c r="AB5" s="5" t="s">
        <v>35</v>
      </c>
      <c r="AC5" s="5" t="str">
        <f t="shared" si="9"/>
        <v>Rulling-Hindi /Geometry-[210 x 290]</v>
      </c>
      <c r="AD5" s="5" t="str">
        <f t="shared" si="1"/>
        <v>000138</v>
      </c>
      <c r="AE5" s="5"/>
      <c r="AF5" s="5"/>
      <c r="AG5" s="5"/>
      <c r="AH5" s="5"/>
      <c r="AI5" s="5" t="s">
        <v>394</v>
      </c>
      <c r="AJ5" s="5" t="s">
        <v>448</v>
      </c>
      <c r="AK5" s="5">
        <f t="shared" si="10"/>
        <v>50</v>
      </c>
      <c r="AL5" s="8" t="s">
        <v>402</v>
      </c>
      <c r="AM5" s="8" t="s">
        <v>604</v>
      </c>
      <c r="AN5" s="8" t="s">
        <v>402</v>
      </c>
      <c r="AO5" s="8">
        <v>1000</v>
      </c>
      <c r="AP5" s="13" t="s">
        <v>449</v>
      </c>
      <c r="AQ5" s="8">
        <v>76</v>
      </c>
      <c r="AR5" s="8">
        <v>4</v>
      </c>
      <c r="AS5" s="8" t="s">
        <v>467</v>
      </c>
      <c r="AT5" s="14" t="s">
        <v>540</v>
      </c>
      <c r="AU5" s="14" t="s">
        <v>487</v>
      </c>
      <c r="AV5" s="8">
        <v>10</v>
      </c>
      <c r="AW5" s="8">
        <v>50</v>
      </c>
      <c r="AX5" s="8" t="s">
        <v>488</v>
      </c>
      <c r="AY5" s="8" t="s">
        <v>489</v>
      </c>
      <c r="AZ5" s="8" t="s">
        <v>490</v>
      </c>
      <c r="BA5" s="8">
        <v>280</v>
      </c>
      <c r="BB5" s="9" t="s">
        <v>491</v>
      </c>
      <c r="BC5" s="9">
        <v>6</v>
      </c>
      <c r="BD5" s="96">
        <f t="shared" si="2"/>
        <v>166.66666666666666</v>
      </c>
      <c r="BE5" s="15">
        <f t="shared" si="3"/>
        <v>3.5317333333333333E-2</v>
      </c>
      <c r="BF5" s="8" t="s">
        <v>492</v>
      </c>
      <c r="BG5" s="8">
        <v>64</v>
      </c>
      <c r="BH5" s="97">
        <v>88</v>
      </c>
      <c r="BI5" s="8">
        <v>42</v>
      </c>
      <c r="BJ5" s="13">
        <v>12</v>
      </c>
      <c r="BK5" s="98">
        <f t="shared" si="4"/>
        <v>6.333333333333333</v>
      </c>
      <c r="BL5" s="98">
        <f t="shared" si="5"/>
        <v>0.14981119999999998</v>
      </c>
      <c r="BM5" s="99">
        <f t="shared" si="11"/>
        <v>6666.666666666667</v>
      </c>
      <c r="BN5" s="8" t="s">
        <v>402</v>
      </c>
      <c r="BO5" s="5" t="str">
        <f t="shared" si="12"/>
        <v>88.00X42.00</v>
      </c>
      <c r="BP5" s="5" t="str">
        <f t="shared" si="13"/>
        <v>Rulling-Hindi /Geometry-[210 x 290]</v>
      </c>
      <c r="BQ5" s="105" t="s">
        <v>651</v>
      </c>
      <c r="BR5" s="106">
        <f t="shared" si="14"/>
        <v>0.33333333333333331</v>
      </c>
    </row>
    <row r="6" spans="1:70" x14ac:dyDescent="0.25">
      <c r="A6" s="105" t="s">
        <v>652</v>
      </c>
      <c r="B6" s="5" t="str">
        <f t="shared" si="6"/>
        <v>Writer A4 Premium Mrp 66 [Single line]-108 page</v>
      </c>
      <c r="C6" s="5" t="str">
        <f t="shared" si="7"/>
        <v>Writer A4 Premium Mrp 66 [Single line]-108 page</v>
      </c>
      <c r="D6" s="5" t="str">
        <f>VLOOKUP(AP6,DefaltMaster!$U$1:$AB$14,8,FALSE)</f>
        <v>*11107</v>
      </c>
      <c r="E6" s="5" t="str">
        <f>VLOOKUP(AU6,DefaltMaster!$H$1:$J$26,3,FALSE)</f>
        <v>*06016</v>
      </c>
      <c r="F6" s="110">
        <v>0</v>
      </c>
      <c r="G6" s="5">
        <v>0</v>
      </c>
      <c r="H6" s="5">
        <v>1004</v>
      </c>
      <c r="I6" s="5"/>
      <c r="J6" s="5" t="str">
        <f>VLOOKUP(AT6,DefaltMaster!$R$1:$S$19,2,FALSE)</f>
        <v>*05035</v>
      </c>
      <c r="K6" s="5" t="s">
        <v>551</v>
      </c>
      <c r="L6" s="5"/>
      <c r="M6" s="5" t="str">
        <f t="shared" si="8"/>
        <v>Writer A4 Premium Mrp 66 [Single line]-108 page</v>
      </c>
      <c r="N6" s="5" t="s">
        <v>33</v>
      </c>
      <c r="O6" s="5"/>
      <c r="P6" s="5" t="s">
        <v>32</v>
      </c>
      <c r="Q6" s="5" t="s">
        <v>32</v>
      </c>
      <c r="R6" s="5" t="s">
        <v>32</v>
      </c>
      <c r="S6" s="5" t="s">
        <v>32</v>
      </c>
      <c r="T6" s="5" t="s">
        <v>32</v>
      </c>
      <c r="U6" s="5" t="s">
        <v>32</v>
      </c>
      <c r="V6" s="5" t="s">
        <v>34</v>
      </c>
      <c r="W6" s="105" t="s">
        <v>606</v>
      </c>
      <c r="X6" s="111" t="s">
        <v>607</v>
      </c>
      <c r="Y6" s="5" t="s">
        <v>32</v>
      </c>
      <c r="Z6" s="5" t="s">
        <v>32</v>
      </c>
      <c r="AA6" s="5" t="s">
        <v>35</v>
      </c>
      <c r="AB6" s="5" t="s">
        <v>35</v>
      </c>
      <c r="AC6" s="5" t="str">
        <f t="shared" si="9"/>
        <v>Rulling-Single line-[210 x 290]</v>
      </c>
      <c r="AD6" s="5" t="str">
        <f t="shared" si="1"/>
        <v>000150</v>
      </c>
      <c r="AE6" s="5"/>
      <c r="AF6" s="5"/>
      <c r="AG6" s="5"/>
      <c r="AH6" s="5"/>
      <c r="AI6" s="5" t="s">
        <v>394</v>
      </c>
      <c r="AJ6" s="5" t="s">
        <v>448</v>
      </c>
      <c r="AK6" s="5">
        <f t="shared" si="10"/>
        <v>47</v>
      </c>
      <c r="AL6" s="8" t="s">
        <v>403</v>
      </c>
      <c r="AM6" s="8" t="s">
        <v>604</v>
      </c>
      <c r="AN6" s="8" t="s">
        <v>403</v>
      </c>
      <c r="AO6" s="8">
        <v>1000</v>
      </c>
      <c r="AP6" s="13" t="s">
        <v>449</v>
      </c>
      <c r="AQ6" s="8">
        <v>108</v>
      </c>
      <c r="AR6" s="8">
        <v>4</v>
      </c>
      <c r="AS6" s="8" t="s">
        <v>467</v>
      </c>
      <c r="AT6" s="14" t="s">
        <v>486</v>
      </c>
      <c r="AU6" s="14" t="s">
        <v>487</v>
      </c>
      <c r="AV6" s="8">
        <v>8</v>
      </c>
      <c r="AW6" s="8">
        <v>40</v>
      </c>
      <c r="AX6" s="8" t="s">
        <v>488</v>
      </c>
      <c r="AY6" s="8" t="s">
        <v>489</v>
      </c>
      <c r="AZ6" s="8" t="s">
        <v>490</v>
      </c>
      <c r="BA6" s="8">
        <v>280</v>
      </c>
      <c r="BB6" s="9" t="s">
        <v>491</v>
      </c>
      <c r="BC6" s="9">
        <v>6</v>
      </c>
      <c r="BD6" s="96">
        <f t="shared" si="2"/>
        <v>166.66666666666666</v>
      </c>
      <c r="BE6" s="15">
        <f t="shared" si="3"/>
        <v>3.5317333333333333E-2</v>
      </c>
      <c r="BF6" s="8" t="s">
        <v>492</v>
      </c>
      <c r="BG6" s="8">
        <v>64</v>
      </c>
      <c r="BH6" s="97">
        <v>88</v>
      </c>
      <c r="BI6" s="8">
        <v>42</v>
      </c>
      <c r="BJ6" s="13">
        <v>12</v>
      </c>
      <c r="BK6" s="98">
        <f t="shared" si="4"/>
        <v>9</v>
      </c>
      <c r="BL6" s="98">
        <f t="shared" si="5"/>
        <v>0.21288959999999998</v>
      </c>
      <c r="BM6" s="99">
        <f t="shared" si="11"/>
        <v>9333.3333333333339</v>
      </c>
      <c r="BN6" s="8" t="s">
        <v>403</v>
      </c>
      <c r="BO6" s="5" t="str">
        <f t="shared" si="12"/>
        <v>88.00X42.00</v>
      </c>
      <c r="BP6" s="5" t="str">
        <f t="shared" si="13"/>
        <v>Rulling-Single line-[210 x 290]</v>
      </c>
      <c r="BQ6" s="105" t="s">
        <v>652</v>
      </c>
      <c r="BR6" s="106">
        <f t="shared" si="14"/>
        <v>0.33333333333333331</v>
      </c>
    </row>
    <row r="7" spans="1:70" x14ac:dyDescent="0.25">
      <c r="A7" s="105" t="s">
        <v>653</v>
      </c>
      <c r="B7" s="5" t="str">
        <f t="shared" si="6"/>
        <v>Writer A4 Premium Mrp 66 [Unrulled]-108 page</v>
      </c>
      <c r="C7" s="5" t="str">
        <f t="shared" si="7"/>
        <v>Writer A4 Premium Mrp 66 [Unrulled]-108 page</v>
      </c>
      <c r="D7" s="5" t="str">
        <f>VLOOKUP(AP7,DefaltMaster!$U$1:$AB$14,8,FALSE)</f>
        <v>*11107</v>
      </c>
      <c r="E7" s="5" t="str">
        <f>VLOOKUP(AU7,DefaltMaster!$H$1:$J$26,3,FALSE)</f>
        <v>*06016</v>
      </c>
      <c r="F7" s="110">
        <v>0</v>
      </c>
      <c r="G7" s="5">
        <v>0</v>
      </c>
      <c r="H7" s="5">
        <v>1005</v>
      </c>
      <c r="I7" s="5"/>
      <c r="J7" s="5" t="str">
        <f>VLOOKUP(AT7,DefaltMaster!$R$1:$S$19,2,FALSE)</f>
        <v>*05036</v>
      </c>
      <c r="K7" s="5" t="s">
        <v>551</v>
      </c>
      <c r="L7" s="5"/>
      <c r="M7" s="5" t="str">
        <f t="shared" si="8"/>
        <v>Writer A4 Premium Mrp 66 [Unrulled]-108 page</v>
      </c>
      <c r="N7" s="5" t="s">
        <v>33</v>
      </c>
      <c r="O7" s="5"/>
      <c r="P7" s="5" t="s">
        <v>32</v>
      </c>
      <c r="Q7" s="5" t="s">
        <v>32</v>
      </c>
      <c r="R7" s="5" t="s">
        <v>32</v>
      </c>
      <c r="S7" s="5" t="s">
        <v>32</v>
      </c>
      <c r="T7" s="5" t="s">
        <v>32</v>
      </c>
      <c r="U7" s="5" t="s">
        <v>32</v>
      </c>
      <c r="V7" s="5" t="s">
        <v>34</v>
      </c>
      <c r="W7" s="105" t="s">
        <v>606</v>
      </c>
      <c r="X7" s="111" t="s">
        <v>607</v>
      </c>
      <c r="Y7" s="5" t="s">
        <v>32</v>
      </c>
      <c r="Z7" s="5" t="s">
        <v>32</v>
      </c>
      <c r="AA7" s="5" t="s">
        <v>35</v>
      </c>
      <c r="AB7" s="5" t="s">
        <v>35</v>
      </c>
      <c r="AC7" s="5" t="str">
        <f t="shared" si="9"/>
        <v>Rulling-Unrulled-[210 x 290]</v>
      </c>
      <c r="AD7" s="5" t="str">
        <f t="shared" si="1"/>
        <v>000153</v>
      </c>
      <c r="AE7" s="5"/>
      <c r="AF7" s="5"/>
      <c r="AG7" s="5"/>
      <c r="AH7" s="5"/>
      <c r="AI7" s="5" t="s">
        <v>394</v>
      </c>
      <c r="AJ7" s="5" t="s">
        <v>448</v>
      </c>
      <c r="AK7" s="5">
        <f t="shared" si="10"/>
        <v>44</v>
      </c>
      <c r="AL7" s="8" t="s">
        <v>403</v>
      </c>
      <c r="AM7" s="8" t="s">
        <v>604</v>
      </c>
      <c r="AN7" s="8" t="s">
        <v>403</v>
      </c>
      <c r="AO7" s="8">
        <v>1000</v>
      </c>
      <c r="AP7" s="13" t="s">
        <v>449</v>
      </c>
      <c r="AQ7" s="8">
        <v>108</v>
      </c>
      <c r="AR7" s="8">
        <v>4</v>
      </c>
      <c r="AS7" s="8" t="s">
        <v>467</v>
      </c>
      <c r="AT7" s="14" t="s">
        <v>493</v>
      </c>
      <c r="AU7" s="14" t="s">
        <v>487</v>
      </c>
      <c r="AV7" s="8">
        <v>8</v>
      </c>
      <c r="AW7" s="8">
        <v>40</v>
      </c>
      <c r="AX7" s="8" t="s">
        <v>488</v>
      </c>
      <c r="AY7" s="8" t="s">
        <v>489</v>
      </c>
      <c r="AZ7" s="8" t="s">
        <v>490</v>
      </c>
      <c r="BA7" s="8">
        <v>280</v>
      </c>
      <c r="BB7" s="9" t="s">
        <v>491</v>
      </c>
      <c r="BC7" s="9">
        <v>6</v>
      </c>
      <c r="BD7" s="96">
        <f t="shared" si="2"/>
        <v>166.66666666666666</v>
      </c>
      <c r="BE7" s="15">
        <f t="shared" si="3"/>
        <v>3.5317333333333333E-2</v>
      </c>
      <c r="BF7" s="8" t="s">
        <v>492</v>
      </c>
      <c r="BG7" s="8">
        <v>64</v>
      </c>
      <c r="BH7" s="97">
        <v>88</v>
      </c>
      <c r="BI7" s="8">
        <v>42</v>
      </c>
      <c r="BJ7" s="13">
        <v>12</v>
      </c>
      <c r="BK7" s="98">
        <f t="shared" si="4"/>
        <v>9</v>
      </c>
      <c r="BL7" s="98">
        <f t="shared" si="5"/>
        <v>0.21288959999999998</v>
      </c>
      <c r="BM7" s="99">
        <f t="shared" si="11"/>
        <v>9333.3333333333339</v>
      </c>
      <c r="BN7" s="8" t="s">
        <v>403</v>
      </c>
      <c r="BO7" s="5" t="str">
        <f t="shared" si="12"/>
        <v>88.00X42.00</v>
      </c>
      <c r="BP7" s="5" t="str">
        <f t="shared" si="13"/>
        <v>Rulling-Unrulled-[210 x 290]</v>
      </c>
      <c r="BQ7" s="105" t="s">
        <v>653</v>
      </c>
      <c r="BR7" s="106">
        <f t="shared" si="14"/>
        <v>0.33333333333333331</v>
      </c>
    </row>
    <row r="8" spans="1:70" x14ac:dyDescent="0.25">
      <c r="A8" s="105" t="s">
        <v>654</v>
      </c>
      <c r="B8" s="5" t="str">
        <f t="shared" si="6"/>
        <v>Writer A4 Premium Mrp 66 [Hindi /Geometry]-108 page</v>
      </c>
      <c r="C8" s="5" t="str">
        <f t="shared" si="7"/>
        <v>Writer A4 Premium Mrp 66 [Hindi /Geometry]-108 page</v>
      </c>
      <c r="D8" s="5" t="str">
        <f>VLOOKUP(AP8,DefaltMaster!$U$1:$AB$14,8,FALSE)</f>
        <v>*11107</v>
      </c>
      <c r="E8" s="5" t="str">
        <f>VLOOKUP(AU8,DefaltMaster!$H$1:$J$26,3,FALSE)</f>
        <v>*06016</v>
      </c>
      <c r="F8" s="110">
        <v>0</v>
      </c>
      <c r="G8" s="5">
        <v>0</v>
      </c>
      <c r="H8" s="5">
        <v>1006</v>
      </c>
      <c r="I8" s="5"/>
      <c r="J8" s="5" t="str">
        <f>VLOOKUP(AT8,DefaltMaster!$R$1:$S$19,2,FALSE)</f>
        <v>*05033</v>
      </c>
      <c r="K8" s="5" t="s">
        <v>551</v>
      </c>
      <c r="L8" s="5"/>
      <c r="M8" s="5" t="str">
        <f t="shared" si="8"/>
        <v>Writer A4 Premium Mrp 66 [Hindi /Geometry]-108 page</v>
      </c>
      <c r="N8" s="5" t="s">
        <v>33</v>
      </c>
      <c r="O8" s="5"/>
      <c r="P8" s="5" t="s">
        <v>32</v>
      </c>
      <c r="Q8" s="5" t="s">
        <v>32</v>
      </c>
      <c r="R8" s="5" t="s">
        <v>32</v>
      </c>
      <c r="S8" s="5" t="s">
        <v>32</v>
      </c>
      <c r="T8" s="5" t="s">
        <v>32</v>
      </c>
      <c r="U8" s="5" t="s">
        <v>32</v>
      </c>
      <c r="V8" s="5" t="s">
        <v>34</v>
      </c>
      <c r="W8" s="105" t="s">
        <v>606</v>
      </c>
      <c r="X8" s="111" t="s">
        <v>607</v>
      </c>
      <c r="Y8" s="5" t="s">
        <v>32</v>
      </c>
      <c r="Z8" s="5" t="s">
        <v>32</v>
      </c>
      <c r="AA8" s="5" t="s">
        <v>35</v>
      </c>
      <c r="AB8" s="5" t="s">
        <v>35</v>
      </c>
      <c r="AC8" s="5" t="str">
        <f t="shared" si="9"/>
        <v>Rulling-Hindi /Geometry-[210 x 290]</v>
      </c>
      <c r="AD8" s="5" t="str">
        <f t="shared" si="1"/>
        <v>000138</v>
      </c>
      <c r="AE8" s="5"/>
      <c r="AF8" s="5"/>
      <c r="AG8" s="5"/>
      <c r="AH8" s="5"/>
      <c r="AI8" s="5" t="s">
        <v>394</v>
      </c>
      <c r="AJ8" s="5" t="s">
        <v>448</v>
      </c>
      <c r="AK8" s="5">
        <f t="shared" si="10"/>
        <v>51</v>
      </c>
      <c r="AL8" s="8" t="s">
        <v>403</v>
      </c>
      <c r="AM8" s="8" t="s">
        <v>604</v>
      </c>
      <c r="AN8" s="8" t="s">
        <v>403</v>
      </c>
      <c r="AO8" s="8">
        <v>1000</v>
      </c>
      <c r="AP8" s="13" t="s">
        <v>449</v>
      </c>
      <c r="AQ8" s="8">
        <v>108</v>
      </c>
      <c r="AR8" s="8">
        <v>4</v>
      </c>
      <c r="AS8" s="8" t="s">
        <v>467</v>
      </c>
      <c r="AT8" s="14" t="s">
        <v>540</v>
      </c>
      <c r="AU8" s="14" t="s">
        <v>487</v>
      </c>
      <c r="AV8" s="8">
        <v>8</v>
      </c>
      <c r="AW8" s="8">
        <v>40</v>
      </c>
      <c r="AX8" s="8" t="s">
        <v>488</v>
      </c>
      <c r="AY8" s="8" t="s">
        <v>489</v>
      </c>
      <c r="AZ8" s="8" t="s">
        <v>490</v>
      </c>
      <c r="BA8" s="8">
        <v>280</v>
      </c>
      <c r="BB8" s="9" t="s">
        <v>491</v>
      </c>
      <c r="BC8" s="9">
        <v>6</v>
      </c>
      <c r="BD8" s="96">
        <f t="shared" si="2"/>
        <v>166.66666666666666</v>
      </c>
      <c r="BE8" s="15">
        <f t="shared" si="3"/>
        <v>3.5317333333333333E-2</v>
      </c>
      <c r="BF8" s="8" t="s">
        <v>492</v>
      </c>
      <c r="BG8" s="8">
        <v>64</v>
      </c>
      <c r="BH8" s="97">
        <v>88</v>
      </c>
      <c r="BI8" s="8">
        <v>42</v>
      </c>
      <c r="BJ8" s="13">
        <v>12</v>
      </c>
      <c r="BK8" s="98">
        <f t="shared" si="4"/>
        <v>9</v>
      </c>
      <c r="BL8" s="98">
        <f t="shared" si="5"/>
        <v>0.21288959999999998</v>
      </c>
      <c r="BM8" s="99">
        <f t="shared" si="11"/>
        <v>9333.3333333333339</v>
      </c>
      <c r="BN8" s="8" t="s">
        <v>403</v>
      </c>
      <c r="BO8" s="5" t="str">
        <f t="shared" si="12"/>
        <v>88.00X42.00</v>
      </c>
      <c r="BP8" s="5" t="str">
        <f t="shared" si="13"/>
        <v>Rulling-Hindi /Geometry-[210 x 290]</v>
      </c>
      <c r="BQ8" s="105" t="s">
        <v>654</v>
      </c>
      <c r="BR8" s="106">
        <f t="shared" si="14"/>
        <v>0.33333333333333331</v>
      </c>
    </row>
    <row r="9" spans="1:70" x14ac:dyDescent="0.25">
      <c r="A9" s="105" t="s">
        <v>655</v>
      </c>
      <c r="B9" s="5" t="str">
        <f t="shared" si="6"/>
        <v>Writer A4 Premium Mrp 84 [Single line]-148 page</v>
      </c>
      <c r="C9" s="5" t="str">
        <f t="shared" si="7"/>
        <v>Writer A4 Premium Mrp 84 [Single line]-148 page</v>
      </c>
      <c r="D9" s="5" t="str">
        <f>VLOOKUP(AP9,DefaltMaster!$U$1:$AB$14,8,FALSE)</f>
        <v>*11107</v>
      </c>
      <c r="E9" s="5" t="str">
        <f>VLOOKUP(AU9,DefaltMaster!$H$1:$J$26,3,FALSE)</f>
        <v>*06016</v>
      </c>
      <c r="F9" s="110">
        <v>0</v>
      </c>
      <c r="G9" s="5">
        <v>0</v>
      </c>
      <c r="H9" s="5">
        <v>1007</v>
      </c>
      <c r="I9" s="5"/>
      <c r="J9" s="5" t="str">
        <f>VLOOKUP(AT9,DefaltMaster!$R$1:$S$19,2,FALSE)</f>
        <v>*05035</v>
      </c>
      <c r="K9" s="5" t="s">
        <v>551</v>
      </c>
      <c r="L9" s="5"/>
      <c r="M9" s="5" t="str">
        <f t="shared" si="8"/>
        <v>Writer A4 Premium Mrp 84 [Single line]-148 page</v>
      </c>
      <c r="N9" s="5" t="s">
        <v>33</v>
      </c>
      <c r="O9" s="5"/>
      <c r="P9" s="5" t="s">
        <v>32</v>
      </c>
      <c r="Q9" s="5" t="s">
        <v>32</v>
      </c>
      <c r="R9" s="5" t="s">
        <v>32</v>
      </c>
      <c r="S9" s="5" t="s">
        <v>32</v>
      </c>
      <c r="T9" s="5" t="s">
        <v>32</v>
      </c>
      <c r="U9" s="5" t="s">
        <v>32</v>
      </c>
      <c r="V9" s="5" t="s">
        <v>34</v>
      </c>
      <c r="W9" s="105" t="s">
        <v>606</v>
      </c>
      <c r="X9" s="111" t="s">
        <v>607</v>
      </c>
      <c r="Y9" s="5" t="s">
        <v>32</v>
      </c>
      <c r="Z9" s="5" t="s">
        <v>32</v>
      </c>
      <c r="AA9" s="5" t="s">
        <v>35</v>
      </c>
      <c r="AB9" s="5" t="s">
        <v>35</v>
      </c>
      <c r="AC9" s="5" t="str">
        <f t="shared" si="9"/>
        <v>Rulling-Single line-[210 x 290]</v>
      </c>
      <c r="AD9" s="5" t="str">
        <f t="shared" si="1"/>
        <v>000150</v>
      </c>
      <c r="AE9" s="5"/>
      <c r="AF9" s="5"/>
      <c r="AG9" s="5"/>
      <c r="AH9" s="5"/>
      <c r="AI9" s="5" t="s">
        <v>394</v>
      </c>
      <c r="AJ9" s="5" t="s">
        <v>448</v>
      </c>
      <c r="AK9" s="5">
        <f t="shared" si="10"/>
        <v>47</v>
      </c>
      <c r="AL9" s="8" t="s">
        <v>404</v>
      </c>
      <c r="AM9" s="8" t="s">
        <v>604</v>
      </c>
      <c r="AN9" s="8" t="s">
        <v>404</v>
      </c>
      <c r="AO9" s="8">
        <v>1000</v>
      </c>
      <c r="AP9" s="13" t="s">
        <v>449</v>
      </c>
      <c r="AQ9" s="8">
        <v>148</v>
      </c>
      <c r="AR9" s="8">
        <v>4</v>
      </c>
      <c r="AS9" s="8" t="s">
        <v>467</v>
      </c>
      <c r="AT9" s="14" t="s">
        <v>486</v>
      </c>
      <c r="AU9" s="14" t="s">
        <v>487</v>
      </c>
      <c r="AV9" s="8">
        <v>6</v>
      </c>
      <c r="AW9" s="8">
        <v>30</v>
      </c>
      <c r="AX9" s="8" t="s">
        <v>488</v>
      </c>
      <c r="AY9" s="8" t="s">
        <v>489</v>
      </c>
      <c r="AZ9" s="8" t="s">
        <v>490</v>
      </c>
      <c r="BA9" s="8">
        <v>280</v>
      </c>
      <c r="BB9" s="9" t="s">
        <v>491</v>
      </c>
      <c r="BC9" s="9">
        <v>6</v>
      </c>
      <c r="BD9" s="96">
        <f t="shared" si="2"/>
        <v>166.66666666666666</v>
      </c>
      <c r="BE9" s="15">
        <f t="shared" si="3"/>
        <v>3.5317333333333333E-2</v>
      </c>
      <c r="BF9" s="8" t="s">
        <v>492</v>
      </c>
      <c r="BG9" s="8">
        <v>64</v>
      </c>
      <c r="BH9" s="97">
        <v>88</v>
      </c>
      <c r="BI9" s="8">
        <v>42</v>
      </c>
      <c r="BJ9" s="13">
        <v>12</v>
      </c>
      <c r="BK9" s="98">
        <f t="shared" si="4"/>
        <v>12.333333333333334</v>
      </c>
      <c r="BL9" s="98">
        <f t="shared" si="5"/>
        <v>0.29173759999999999</v>
      </c>
      <c r="BM9" s="99">
        <f t="shared" si="11"/>
        <v>12666.666666666666</v>
      </c>
      <c r="BN9" s="8" t="s">
        <v>404</v>
      </c>
      <c r="BO9" s="5" t="str">
        <f t="shared" si="12"/>
        <v>88.00X42.00</v>
      </c>
      <c r="BP9" s="5" t="str">
        <f t="shared" si="13"/>
        <v>Rulling-Single line-[210 x 290]</v>
      </c>
      <c r="BQ9" s="105" t="s">
        <v>655</v>
      </c>
      <c r="BR9" s="106">
        <f t="shared" si="14"/>
        <v>0.33333333333333331</v>
      </c>
    </row>
    <row r="10" spans="1:70" x14ac:dyDescent="0.25">
      <c r="A10" s="105" t="s">
        <v>656</v>
      </c>
      <c r="B10" s="5" t="str">
        <f t="shared" si="6"/>
        <v>Writer A4 Premium Mrp 84 [Unrulled]-148 page</v>
      </c>
      <c r="C10" s="5" t="str">
        <f t="shared" si="7"/>
        <v>Writer A4 Premium Mrp 84 [Unrulled]-148 page</v>
      </c>
      <c r="D10" s="5" t="str">
        <f>VLOOKUP(AP10,DefaltMaster!$U$1:$AB$14,8,FALSE)</f>
        <v>*11107</v>
      </c>
      <c r="E10" s="5" t="str">
        <f>VLOOKUP(AU10,DefaltMaster!$H$1:$J$26,3,FALSE)</f>
        <v>*06016</v>
      </c>
      <c r="F10" s="110">
        <v>0</v>
      </c>
      <c r="G10" s="5">
        <v>0</v>
      </c>
      <c r="H10" s="5">
        <v>1008</v>
      </c>
      <c r="I10" s="5"/>
      <c r="J10" s="5" t="str">
        <f>VLOOKUP(AT10,DefaltMaster!$R$1:$S$19,2,FALSE)</f>
        <v>*05036</v>
      </c>
      <c r="K10" s="5" t="s">
        <v>551</v>
      </c>
      <c r="L10" s="5"/>
      <c r="M10" s="5" t="str">
        <f t="shared" si="8"/>
        <v>Writer A4 Premium Mrp 84 [Unrulled]-148 page</v>
      </c>
      <c r="N10" s="5" t="s">
        <v>33</v>
      </c>
      <c r="O10" s="5"/>
      <c r="P10" s="5" t="s">
        <v>32</v>
      </c>
      <c r="Q10" s="5" t="s">
        <v>32</v>
      </c>
      <c r="R10" s="5" t="s">
        <v>32</v>
      </c>
      <c r="S10" s="5" t="s">
        <v>32</v>
      </c>
      <c r="T10" s="5" t="s">
        <v>32</v>
      </c>
      <c r="U10" s="5" t="s">
        <v>32</v>
      </c>
      <c r="V10" s="5" t="s">
        <v>34</v>
      </c>
      <c r="W10" s="105" t="s">
        <v>606</v>
      </c>
      <c r="X10" s="111" t="s">
        <v>607</v>
      </c>
      <c r="Y10" s="5" t="s">
        <v>32</v>
      </c>
      <c r="Z10" s="5" t="s">
        <v>32</v>
      </c>
      <c r="AA10" s="5" t="s">
        <v>35</v>
      </c>
      <c r="AB10" s="5" t="s">
        <v>35</v>
      </c>
      <c r="AC10" s="5" t="str">
        <f t="shared" si="9"/>
        <v>Rulling-Unrulled-[210 x 290]</v>
      </c>
      <c r="AD10" s="5" t="str">
        <f t="shared" si="1"/>
        <v>000153</v>
      </c>
      <c r="AE10" s="5"/>
      <c r="AF10" s="5"/>
      <c r="AG10" s="5"/>
      <c r="AH10" s="5"/>
      <c r="AI10" s="5" t="s">
        <v>394</v>
      </c>
      <c r="AJ10" s="5" t="s">
        <v>448</v>
      </c>
      <c r="AK10" s="5">
        <f t="shared" si="10"/>
        <v>44</v>
      </c>
      <c r="AL10" s="8" t="s">
        <v>404</v>
      </c>
      <c r="AM10" s="8" t="s">
        <v>604</v>
      </c>
      <c r="AN10" s="8" t="s">
        <v>404</v>
      </c>
      <c r="AO10" s="8">
        <v>1000</v>
      </c>
      <c r="AP10" s="13" t="s">
        <v>449</v>
      </c>
      <c r="AQ10" s="8">
        <v>148</v>
      </c>
      <c r="AR10" s="8">
        <v>4</v>
      </c>
      <c r="AS10" s="8" t="s">
        <v>467</v>
      </c>
      <c r="AT10" s="14" t="s">
        <v>493</v>
      </c>
      <c r="AU10" s="14" t="s">
        <v>487</v>
      </c>
      <c r="AV10" s="8">
        <v>6</v>
      </c>
      <c r="AW10" s="8">
        <v>30</v>
      </c>
      <c r="AX10" s="8" t="s">
        <v>488</v>
      </c>
      <c r="AY10" s="8" t="s">
        <v>489</v>
      </c>
      <c r="AZ10" s="8" t="s">
        <v>490</v>
      </c>
      <c r="BA10" s="8">
        <v>280</v>
      </c>
      <c r="BB10" s="9" t="s">
        <v>491</v>
      </c>
      <c r="BC10" s="9">
        <v>6</v>
      </c>
      <c r="BD10" s="96">
        <f t="shared" si="2"/>
        <v>166.66666666666666</v>
      </c>
      <c r="BE10" s="15">
        <f t="shared" si="3"/>
        <v>3.5317333333333333E-2</v>
      </c>
      <c r="BF10" s="8" t="s">
        <v>492</v>
      </c>
      <c r="BG10" s="8">
        <v>64</v>
      </c>
      <c r="BH10" s="97">
        <v>88</v>
      </c>
      <c r="BI10" s="8">
        <v>42</v>
      </c>
      <c r="BJ10" s="13">
        <v>12</v>
      </c>
      <c r="BK10" s="98">
        <f t="shared" si="4"/>
        <v>12.333333333333334</v>
      </c>
      <c r="BL10" s="98">
        <f t="shared" si="5"/>
        <v>0.29173759999999999</v>
      </c>
      <c r="BM10" s="99">
        <f t="shared" si="11"/>
        <v>12666.666666666666</v>
      </c>
      <c r="BN10" s="8" t="s">
        <v>404</v>
      </c>
      <c r="BO10" s="5" t="str">
        <f t="shared" si="12"/>
        <v>88.00X42.00</v>
      </c>
      <c r="BP10" s="5" t="str">
        <f t="shared" si="13"/>
        <v>Rulling-Unrulled-[210 x 290]</v>
      </c>
      <c r="BQ10" s="105" t="s">
        <v>656</v>
      </c>
      <c r="BR10" s="106">
        <f t="shared" si="14"/>
        <v>0.33333333333333331</v>
      </c>
    </row>
    <row r="11" spans="1:70" x14ac:dyDescent="0.25">
      <c r="A11" s="105" t="s">
        <v>657</v>
      </c>
      <c r="B11" s="5" t="str">
        <f t="shared" si="6"/>
        <v>Writer A4 Premium Mrp 84 [Hindi /Geometry]-148 page</v>
      </c>
      <c r="C11" s="5" t="str">
        <f t="shared" si="7"/>
        <v>Writer A4 Premium Mrp 84 [Hindi /Geometry]-148 page</v>
      </c>
      <c r="D11" s="5" t="str">
        <f>VLOOKUP(AP11,DefaltMaster!$U$1:$AB$14,8,FALSE)</f>
        <v>*11107</v>
      </c>
      <c r="E11" s="5" t="str">
        <f>VLOOKUP(AU11,DefaltMaster!$H$1:$J$26,3,FALSE)</f>
        <v>*06016</v>
      </c>
      <c r="F11" s="110">
        <v>0</v>
      </c>
      <c r="G11" s="5">
        <v>0</v>
      </c>
      <c r="H11" s="5">
        <v>1009</v>
      </c>
      <c r="I11" s="5"/>
      <c r="J11" s="5" t="str">
        <f>VLOOKUP(AT11,DefaltMaster!$R$1:$S$19,2,FALSE)</f>
        <v>*05033</v>
      </c>
      <c r="K11" s="5" t="s">
        <v>551</v>
      </c>
      <c r="L11" s="5"/>
      <c r="M11" s="5" t="str">
        <f t="shared" si="8"/>
        <v>Writer A4 Premium Mrp 84 [Hindi /Geometry]-148 page</v>
      </c>
      <c r="N11" s="5" t="s">
        <v>33</v>
      </c>
      <c r="O11" s="5"/>
      <c r="P11" s="5" t="s">
        <v>32</v>
      </c>
      <c r="Q11" s="5" t="s">
        <v>32</v>
      </c>
      <c r="R11" s="5" t="s">
        <v>32</v>
      </c>
      <c r="S11" s="5" t="s">
        <v>32</v>
      </c>
      <c r="T11" s="5" t="s">
        <v>32</v>
      </c>
      <c r="U11" s="5" t="s">
        <v>32</v>
      </c>
      <c r="V11" s="5" t="s">
        <v>34</v>
      </c>
      <c r="W11" s="105" t="s">
        <v>606</v>
      </c>
      <c r="X11" s="111" t="s">
        <v>607</v>
      </c>
      <c r="Y11" s="5" t="s">
        <v>32</v>
      </c>
      <c r="Z11" s="5" t="s">
        <v>32</v>
      </c>
      <c r="AA11" s="5" t="s">
        <v>35</v>
      </c>
      <c r="AB11" s="5" t="s">
        <v>35</v>
      </c>
      <c r="AC11" s="5" t="str">
        <f t="shared" si="9"/>
        <v>Rulling-Hindi /Geometry-[210 x 290]</v>
      </c>
      <c r="AD11" s="5" t="str">
        <f t="shared" si="1"/>
        <v>000138</v>
      </c>
      <c r="AE11" s="5"/>
      <c r="AF11" s="5"/>
      <c r="AG11" s="5"/>
      <c r="AH11" s="5"/>
      <c r="AI11" s="5" t="s">
        <v>394</v>
      </c>
      <c r="AJ11" s="5" t="s">
        <v>448</v>
      </c>
      <c r="AK11" s="5">
        <f t="shared" si="10"/>
        <v>51</v>
      </c>
      <c r="AL11" s="8" t="s">
        <v>404</v>
      </c>
      <c r="AM11" s="8" t="s">
        <v>604</v>
      </c>
      <c r="AN11" s="8" t="s">
        <v>404</v>
      </c>
      <c r="AO11" s="8">
        <v>1000</v>
      </c>
      <c r="AP11" s="13" t="s">
        <v>449</v>
      </c>
      <c r="AQ11" s="8">
        <v>148</v>
      </c>
      <c r="AR11" s="8">
        <v>4</v>
      </c>
      <c r="AS11" s="8" t="s">
        <v>467</v>
      </c>
      <c r="AT11" s="14" t="s">
        <v>540</v>
      </c>
      <c r="AU11" s="14" t="s">
        <v>487</v>
      </c>
      <c r="AV11" s="8">
        <v>6</v>
      </c>
      <c r="AW11" s="8">
        <v>30</v>
      </c>
      <c r="AX11" s="8" t="s">
        <v>488</v>
      </c>
      <c r="AY11" s="8" t="s">
        <v>489</v>
      </c>
      <c r="AZ11" s="8" t="s">
        <v>490</v>
      </c>
      <c r="BA11" s="8">
        <v>280</v>
      </c>
      <c r="BB11" s="9" t="s">
        <v>491</v>
      </c>
      <c r="BC11" s="9">
        <v>6</v>
      </c>
      <c r="BD11" s="96">
        <f t="shared" si="2"/>
        <v>166.66666666666666</v>
      </c>
      <c r="BE11" s="15">
        <f t="shared" si="3"/>
        <v>3.5317333333333333E-2</v>
      </c>
      <c r="BF11" s="8" t="s">
        <v>492</v>
      </c>
      <c r="BG11" s="8">
        <v>64</v>
      </c>
      <c r="BH11" s="97">
        <v>88</v>
      </c>
      <c r="BI11" s="8">
        <v>42</v>
      </c>
      <c r="BJ11" s="13">
        <v>12</v>
      </c>
      <c r="BK11" s="98">
        <f t="shared" si="4"/>
        <v>12.333333333333334</v>
      </c>
      <c r="BL11" s="98">
        <f t="shared" si="5"/>
        <v>0.29173759999999999</v>
      </c>
      <c r="BM11" s="99">
        <f t="shared" si="11"/>
        <v>12666.666666666666</v>
      </c>
      <c r="BN11" s="8" t="s">
        <v>404</v>
      </c>
      <c r="BO11" s="5" t="str">
        <f t="shared" si="12"/>
        <v>88.00X42.00</v>
      </c>
      <c r="BP11" s="5" t="str">
        <f t="shared" si="13"/>
        <v>Rulling-Hindi /Geometry-[210 x 290]</v>
      </c>
      <c r="BQ11" s="105" t="s">
        <v>657</v>
      </c>
      <c r="BR11" s="106">
        <f t="shared" si="14"/>
        <v>0.33333333333333331</v>
      </c>
    </row>
    <row r="12" spans="1:70" x14ac:dyDescent="0.25">
      <c r="A12" s="105" t="s">
        <v>658</v>
      </c>
      <c r="B12" s="5" t="str">
        <f t="shared" si="6"/>
        <v>Writer A4 Premium Mrp 104 [Single line]-184 page</v>
      </c>
      <c r="C12" s="5" t="str">
        <f t="shared" si="7"/>
        <v>Writer A4 Premium Mrp 104 [Single line]-184 page</v>
      </c>
      <c r="D12" s="5" t="str">
        <f>VLOOKUP(AP12,DefaltMaster!$U$1:$AB$14,8,FALSE)</f>
        <v>*11107</v>
      </c>
      <c r="E12" s="5" t="str">
        <f>VLOOKUP(AU12,DefaltMaster!$H$1:$J$26,3,FALSE)</f>
        <v>*06016</v>
      </c>
      <c r="F12" s="110">
        <v>0</v>
      </c>
      <c r="G12" s="5">
        <v>0</v>
      </c>
      <c r="H12" s="5">
        <v>1010</v>
      </c>
      <c r="I12" s="5"/>
      <c r="J12" s="5" t="str">
        <f>VLOOKUP(AT12,DefaltMaster!$R$1:$S$19,2,FALSE)</f>
        <v>*05035</v>
      </c>
      <c r="K12" s="5" t="s">
        <v>551</v>
      </c>
      <c r="L12" s="5"/>
      <c r="M12" s="5" t="str">
        <f t="shared" si="8"/>
        <v>Writer A4 Premium Mrp 104 [Single line]-184 page</v>
      </c>
      <c r="N12" s="5" t="s">
        <v>33</v>
      </c>
      <c r="O12" s="5"/>
      <c r="P12" s="5" t="s">
        <v>32</v>
      </c>
      <c r="Q12" s="5" t="s">
        <v>32</v>
      </c>
      <c r="R12" s="5" t="s">
        <v>32</v>
      </c>
      <c r="S12" s="5" t="s">
        <v>32</v>
      </c>
      <c r="T12" s="5" t="s">
        <v>32</v>
      </c>
      <c r="U12" s="5" t="s">
        <v>32</v>
      </c>
      <c r="V12" s="5" t="s">
        <v>34</v>
      </c>
      <c r="W12" s="105" t="s">
        <v>606</v>
      </c>
      <c r="X12" s="111" t="s">
        <v>607</v>
      </c>
      <c r="Y12" s="5" t="s">
        <v>32</v>
      </c>
      <c r="Z12" s="5" t="s">
        <v>32</v>
      </c>
      <c r="AA12" s="5" t="s">
        <v>35</v>
      </c>
      <c r="AB12" s="5" t="s">
        <v>35</v>
      </c>
      <c r="AC12" s="5" t="str">
        <f t="shared" si="9"/>
        <v>Rulling-Single line-[210 x 290]</v>
      </c>
      <c r="AD12" s="5" t="str">
        <f t="shared" si="1"/>
        <v>000150</v>
      </c>
      <c r="AE12" s="5"/>
      <c r="AF12" s="5"/>
      <c r="AG12" s="5"/>
      <c r="AH12" s="5"/>
      <c r="AI12" s="5" t="s">
        <v>394</v>
      </c>
      <c r="AJ12" s="5" t="s">
        <v>448</v>
      </c>
      <c r="AK12" s="5">
        <f t="shared" si="10"/>
        <v>48</v>
      </c>
      <c r="AL12" s="8" t="s">
        <v>405</v>
      </c>
      <c r="AM12" s="8" t="s">
        <v>604</v>
      </c>
      <c r="AN12" s="8" t="s">
        <v>405</v>
      </c>
      <c r="AO12" s="8">
        <v>1000</v>
      </c>
      <c r="AP12" s="13" t="s">
        <v>449</v>
      </c>
      <c r="AQ12" s="8">
        <v>184</v>
      </c>
      <c r="AR12" s="8">
        <v>4</v>
      </c>
      <c r="AS12" s="8" t="s">
        <v>467</v>
      </c>
      <c r="AT12" s="14" t="s">
        <v>486</v>
      </c>
      <c r="AU12" s="14" t="s">
        <v>487</v>
      </c>
      <c r="AV12" s="8">
        <v>5</v>
      </c>
      <c r="AW12" s="8">
        <v>25</v>
      </c>
      <c r="AX12" s="8" t="s">
        <v>488</v>
      </c>
      <c r="AY12" s="8" t="s">
        <v>489</v>
      </c>
      <c r="AZ12" s="8" t="s">
        <v>490</v>
      </c>
      <c r="BA12" s="8">
        <v>280</v>
      </c>
      <c r="BB12" s="9" t="s">
        <v>491</v>
      </c>
      <c r="BC12" s="9">
        <v>6</v>
      </c>
      <c r="BD12" s="96">
        <f t="shared" si="2"/>
        <v>166.66666666666666</v>
      </c>
      <c r="BE12" s="15">
        <f t="shared" si="3"/>
        <v>3.5317333333333333E-2</v>
      </c>
      <c r="BF12" s="8" t="s">
        <v>492</v>
      </c>
      <c r="BG12" s="8">
        <v>64</v>
      </c>
      <c r="BH12" s="97">
        <v>88</v>
      </c>
      <c r="BI12" s="8">
        <v>42</v>
      </c>
      <c r="BJ12" s="13">
        <v>12</v>
      </c>
      <c r="BK12" s="98">
        <f t="shared" si="4"/>
        <v>15.333333333333334</v>
      </c>
      <c r="BL12" s="98">
        <f t="shared" si="5"/>
        <v>0.36270079999999999</v>
      </c>
      <c r="BM12" s="99">
        <f t="shared" si="11"/>
        <v>15666.666666666666</v>
      </c>
      <c r="BN12" s="8" t="s">
        <v>405</v>
      </c>
      <c r="BO12" s="5" t="str">
        <f t="shared" si="12"/>
        <v>88.00X42.00</v>
      </c>
      <c r="BP12" s="5" t="str">
        <f t="shared" si="13"/>
        <v>Rulling-Single line-[210 x 290]</v>
      </c>
      <c r="BQ12" s="105" t="s">
        <v>658</v>
      </c>
      <c r="BR12" s="106">
        <f t="shared" si="14"/>
        <v>0.33333333333333331</v>
      </c>
    </row>
    <row r="13" spans="1:70" x14ac:dyDescent="0.25">
      <c r="A13" s="105" t="s">
        <v>659</v>
      </c>
      <c r="B13" s="5" t="str">
        <f t="shared" si="6"/>
        <v>Writer A4 Premium Mrp 104 [Unrulled]-184 page</v>
      </c>
      <c r="C13" s="5" t="str">
        <f t="shared" si="7"/>
        <v>Writer A4 Premium Mrp 104 [Unrulled]-184 page</v>
      </c>
      <c r="D13" s="5" t="str">
        <f>VLOOKUP(AP13,DefaltMaster!$U$1:$AB$14,8,FALSE)</f>
        <v>*11107</v>
      </c>
      <c r="E13" s="5" t="str">
        <f>VLOOKUP(AU13,DefaltMaster!$H$1:$J$26,3,FALSE)</f>
        <v>*06016</v>
      </c>
      <c r="F13" s="110">
        <v>0</v>
      </c>
      <c r="G13" s="5">
        <v>0</v>
      </c>
      <c r="H13" s="5">
        <v>1011</v>
      </c>
      <c r="I13" s="5"/>
      <c r="J13" s="5" t="str">
        <f>VLOOKUP(AT13,DefaltMaster!$R$1:$S$19,2,FALSE)</f>
        <v>*05036</v>
      </c>
      <c r="K13" s="5" t="s">
        <v>551</v>
      </c>
      <c r="L13" s="5"/>
      <c r="M13" s="5" t="str">
        <f t="shared" si="8"/>
        <v>Writer A4 Premium Mrp 104 [Unrulled]-184 page</v>
      </c>
      <c r="N13" s="5" t="s">
        <v>33</v>
      </c>
      <c r="O13" s="5"/>
      <c r="P13" s="5" t="s">
        <v>32</v>
      </c>
      <c r="Q13" s="5" t="s">
        <v>32</v>
      </c>
      <c r="R13" s="5" t="s">
        <v>32</v>
      </c>
      <c r="S13" s="5" t="s">
        <v>32</v>
      </c>
      <c r="T13" s="5" t="s">
        <v>32</v>
      </c>
      <c r="U13" s="5" t="s">
        <v>32</v>
      </c>
      <c r="V13" s="5" t="s">
        <v>34</v>
      </c>
      <c r="W13" s="105" t="s">
        <v>606</v>
      </c>
      <c r="X13" s="111" t="s">
        <v>607</v>
      </c>
      <c r="Y13" s="5" t="s">
        <v>32</v>
      </c>
      <c r="Z13" s="5" t="s">
        <v>32</v>
      </c>
      <c r="AA13" s="5" t="s">
        <v>35</v>
      </c>
      <c r="AB13" s="5" t="s">
        <v>35</v>
      </c>
      <c r="AC13" s="5" t="str">
        <f t="shared" si="9"/>
        <v>Rulling-Unrulled-[210 x 290]</v>
      </c>
      <c r="AD13" s="5" t="str">
        <f t="shared" si="1"/>
        <v>000153</v>
      </c>
      <c r="AE13" s="5"/>
      <c r="AF13" s="5"/>
      <c r="AG13" s="5"/>
      <c r="AH13" s="5"/>
      <c r="AI13" s="5" t="s">
        <v>394</v>
      </c>
      <c r="AJ13" s="5" t="s">
        <v>448</v>
      </c>
      <c r="AK13" s="5">
        <f t="shared" si="10"/>
        <v>45</v>
      </c>
      <c r="AL13" s="8" t="s">
        <v>405</v>
      </c>
      <c r="AM13" s="8" t="s">
        <v>604</v>
      </c>
      <c r="AN13" s="8" t="s">
        <v>405</v>
      </c>
      <c r="AO13" s="8">
        <v>1000</v>
      </c>
      <c r="AP13" s="13" t="s">
        <v>449</v>
      </c>
      <c r="AQ13" s="8">
        <v>184</v>
      </c>
      <c r="AR13" s="8">
        <v>4</v>
      </c>
      <c r="AS13" s="8" t="s">
        <v>467</v>
      </c>
      <c r="AT13" s="14" t="s">
        <v>493</v>
      </c>
      <c r="AU13" s="14" t="s">
        <v>487</v>
      </c>
      <c r="AV13" s="8">
        <v>5</v>
      </c>
      <c r="AW13" s="8">
        <v>25</v>
      </c>
      <c r="AX13" s="8" t="s">
        <v>488</v>
      </c>
      <c r="AY13" s="8" t="s">
        <v>489</v>
      </c>
      <c r="AZ13" s="8" t="s">
        <v>490</v>
      </c>
      <c r="BA13" s="8">
        <v>280</v>
      </c>
      <c r="BB13" s="9" t="s">
        <v>491</v>
      </c>
      <c r="BC13" s="9">
        <v>6</v>
      </c>
      <c r="BD13" s="96">
        <f t="shared" si="2"/>
        <v>166.66666666666666</v>
      </c>
      <c r="BE13" s="15">
        <f t="shared" si="3"/>
        <v>3.5317333333333333E-2</v>
      </c>
      <c r="BF13" s="8" t="s">
        <v>492</v>
      </c>
      <c r="BG13" s="8">
        <v>64</v>
      </c>
      <c r="BH13" s="97">
        <v>88</v>
      </c>
      <c r="BI13" s="8">
        <v>42</v>
      </c>
      <c r="BJ13" s="13">
        <v>12</v>
      </c>
      <c r="BK13" s="98">
        <f t="shared" si="4"/>
        <v>15.333333333333334</v>
      </c>
      <c r="BL13" s="98">
        <f t="shared" si="5"/>
        <v>0.36270079999999999</v>
      </c>
      <c r="BM13" s="99">
        <f t="shared" si="11"/>
        <v>15666.666666666666</v>
      </c>
      <c r="BN13" s="8" t="s">
        <v>405</v>
      </c>
      <c r="BO13" s="5" t="str">
        <f t="shared" si="12"/>
        <v>88.00X42.00</v>
      </c>
      <c r="BP13" s="5" t="str">
        <f t="shared" si="13"/>
        <v>Rulling-Unrulled-[210 x 290]</v>
      </c>
      <c r="BQ13" s="105" t="s">
        <v>659</v>
      </c>
      <c r="BR13" s="106">
        <f t="shared" si="14"/>
        <v>0.33333333333333331</v>
      </c>
    </row>
    <row r="14" spans="1:70" x14ac:dyDescent="0.25">
      <c r="A14" s="105" t="s">
        <v>660</v>
      </c>
      <c r="B14" s="5" t="str">
        <f t="shared" si="6"/>
        <v>Writer A4 Premium Mrp 104 [Hindi /Geometry]-184 page</v>
      </c>
      <c r="C14" s="5" t="str">
        <f t="shared" si="7"/>
        <v>Writer A4 Premium Mrp 104 [Hindi /Geometry]-184 page</v>
      </c>
      <c r="D14" s="5" t="str">
        <f>VLOOKUP(AP14,DefaltMaster!$U$1:$AB$14,8,FALSE)</f>
        <v>*11107</v>
      </c>
      <c r="E14" s="5" t="str">
        <f>VLOOKUP(AU14,DefaltMaster!$H$1:$J$26,3,FALSE)</f>
        <v>*06016</v>
      </c>
      <c r="F14" s="110">
        <v>0</v>
      </c>
      <c r="G14" s="5">
        <v>0</v>
      </c>
      <c r="H14" s="5">
        <v>1012</v>
      </c>
      <c r="I14" s="5"/>
      <c r="J14" s="5" t="str">
        <f>VLOOKUP(AT14,DefaltMaster!$R$1:$S$19,2,FALSE)</f>
        <v>*05033</v>
      </c>
      <c r="K14" s="5" t="s">
        <v>551</v>
      </c>
      <c r="L14" s="5"/>
      <c r="M14" s="5" t="str">
        <f t="shared" si="8"/>
        <v>Writer A4 Premium Mrp 104 [Hindi /Geometry]-184 page</v>
      </c>
      <c r="N14" s="5" t="s">
        <v>33</v>
      </c>
      <c r="O14" s="5"/>
      <c r="P14" s="5" t="s">
        <v>32</v>
      </c>
      <c r="Q14" s="5" t="s">
        <v>32</v>
      </c>
      <c r="R14" s="5" t="s">
        <v>32</v>
      </c>
      <c r="S14" s="5" t="s">
        <v>32</v>
      </c>
      <c r="T14" s="5" t="s">
        <v>32</v>
      </c>
      <c r="U14" s="5" t="s">
        <v>32</v>
      </c>
      <c r="V14" s="5" t="s">
        <v>34</v>
      </c>
      <c r="W14" s="105" t="s">
        <v>606</v>
      </c>
      <c r="X14" s="111" t="s">
        <v>607</v>
      </c>
      <c r="Y14" s="5" t="s">
        <v>32</v>
      </c>
      <c r="Z14" s="5" t="s">
        <v>32</v>
      </c>
      <c r="AA14" s="5" t="s">
        <v>35</v>
      </c>
      <c r="AB14" s="5" t="s">
        <v>35</v>
      </c>
      <c r="AC14" s="5" t="str">
        <f t="shared" si="9"/>
        <v>Rulling-Hindi /Geometry-[210 x 290]</v>
      </c>
      <c r="AD14" s="5" t="str">
        <f t="shared" si="1"/>
        <v>000138</v>
      </c>
      <c r="AE14" s="5"/>
      <c r="AF14" s="5"/>
      <c r="AG14" s="5"/>
      <c r="AH14" s="5"/>
      <c r="AI14" s="5" t="s">
        <v>394</v>
      </c>
      <c r="AJ14" s="5" t="s">
        <v>448</v>
      </c>
      <c r="AK14" s="5">
        <f t="shared" si="10"/>
        <v>52</v>
      </c>
      <c r="AL14" s="8" t="s">
        <v>405</v>
      </c>
      <c r="AM14" s="8" t="s">
        <v>604</v>
      </c>
      <c r="AN14" s="8" t="s">
        <v>405</v>
      </c>
      <c r="AO14" s="8">
        <v>1000</v>
      </c>
      <c r="AP14" s="13" t="s">
        <v>449</v>
      </c>
      <c r="AQ14" s="8">
        <v>184</v>
      </c>
      <c r="AR14" s="8">
        <v>4</v>
      </c>
      <c r="AS14" s="8" t="s">
        <v>467</v>
      </c>
      <c r="AT14" s="14" t="s">
        <v>540</v>
      </c>
      <c r="AU14" s="14" t="s">
        <v>487</v>
      </c>
      <c r="AV14" s="8">
        <v>5</v>
      </c>
      <c r="AW14" s="8">
        <v>25</v>
      </c>
      <c r="AX14" s="8" t="s">
        <v>488</v>
      </c>
      <c r="AY14" s="8" t="s">
        <v>489</v>
      </c>
      <c r="AZ14" s="8" t="s">
        <v>490</v>
      </c>
      <c r="BA14" s="8">
        <v>280</v>
      </c>
      <c r="BB14" s="9" t="s">
        <v>491</v>
      </c>
      <c r="BC14" s="9">
        <v>6</v>
      </c>
      <c r="BD14" s="96">
        <f t="shared" si="2"/>
        <v>166.66666666666666</v>
      </c>
      <c r="BE14" s="15">
        <f t="shared" si="3"/>
        <v>3.5317333333333333E-2</v>
      </c>
      <c r="BF14" s="8" t="s">
        <v>492</v>
      </c>
      <c r="BG14" s="8">
        <v>64</v>
      </c>
      <c r="BH14" s="97">
        <v>88</v>
      </c>
      <c r="BI14" s="8">
        <v>42</v>
      </c>
      <c r="BJ14" s="13">
        <v>12</v>
      </c>
      <c r="BK14" s="98">
        <f t="shared" si="4"/>
        <v>15.333333333333334</v>
      </c>
      <c r="BL14" s="98">
        <f t="shared" si="5"/>
        <v>0.36270079999999999</v>
      </c>
      <c r="BM14" s="99">
        <f t="shared" si="11"/>
        <v>15666.666666666666</v>
      </c>
      <c r="BN14" s="8" t="s">
        <v>405</v>
      </c>
      <c r="BO14" s="5" t="str">
        <f t="shared" si="12"/>
        <v>88.00X42.00</v>
      </c>
      <c r="BP14" s="5" t="str">
        <f t="shared" si="13"/>
        <v>Rulling-Hindi /Geometry-[210 x 290]</v>
      </c>
      <c r="BQ14" s="105" t="s">
        <v>660</v>
      </c>
      <c r="BR14" s="106">
        <f t="shared" si="14"/>
        <v>0.33333333333333331</v>
      </c>
    </row>
    <row r="15" spans="1:70" x14ac:dyDescent="0.25">
      <c r="A15" s="105" t="s">
        <v>661</v>
      </c>
      <c r="B15" s="5" t="str">
        <f t="shared" si="6"/>
        <v>Writer A4 Premium Mrp 124 [Single line]-212 page</v>
      </c>
      <c r="C15" s="5" t="str">
        <f t="shared" si="7"/>
        <v>Writer A4 Premium Mrp 124 [Single line]-212 page</v>
      </c>
      <c r="D15" s="5" t="str">
        <f>VLOOKUP(AP15,DefaltMaster!$U$1:$AB$14,8,FALSE)</f>
        <v>*11107</v>
      </c>
      <c r="E15" s="5" t="str">
        <f>VLOOKUP(AU15,DefaltMaster!$H$1:$J$26,3,FALSE)</f>
        <v>*06018</v>
      </c>
      <c r="F15" s="110">
        <v>0</v>
      </c>
      <c r="G15" s="5">
        <v>0</v>
      </c>
      <c r="H15" s="5">
        <v>1013</v>
      </c>
      <c r="I15" s="5"/>
      <c r="J15" s="5" t="str">
        <f>VLOOKUP(AT15,DefaltMaster!$R$1:$S$19,2,FALSE)</f>
        <v>*05035</v>
      </c>
      <c r="K15" s="5" t="s">
        <v>551</v>
      </c>
      <c r="L15" s="5"/>
      <c r="M15" s="5" t="str">
        <f t="shared" si="8"/>
        <v>Writer A4 Premium Mrp 124 [Single line]-212 page</v>
      </c>
      <c r="N15" s="5" t="s">
        <v>33</v>
      </c>
      <c r="O15" s="5"/>
      <c r="P15" s="5" t="s">
        <v>32</v>
      </c>
      <c r="Q15" s="5" t="s">
        <v>32</v>
      </c>
      <c r="R15" s="5" t="s">
        <v>32</v>
      </c>
      <c r="S15" s="5" t="s">
        <v>32</v>
      </c>
      <c r="T15" s="5" t="s">
        <v>32</v>
      </c>
      <c r="U15" s="5" t="s">
        <v>32</v>
      </c>
      <c r="V15" s="5" t="s">
        <v>34</v>
      </c>
      <c r="W15" s="105" t="s">
        <v>606</v>
      </c>
      <c r="X15" s="111" t="s">
        <v>607</v>
      </c>
      <c r="Y15" s="5" t="s">
        <v>32</v>
      </c>
      <c r="Z15" s="5" t="s">
        <v>32</v>
      </c>
      <c r="AA15" s="5" t="s">
        <v>35</v>
      </c>
      <c r="AB15" s="5" t="s">
        <v>35</v>
      </c>
      <c r="AC15" s="5" t="str">
        <f t="shared" si="9"/>
        <v>Rulling-Single line-[210 x 290]</v>
      </c>
      <c r="AD15" s="5" t="str">
        <f t="shared" si="1"/>
        <v>000150</v>
      </c>
      <c r="AE15" s="5"/>
      <c r="AF15" s="5"/>
      <c r="AG15" s="5"/>
      <c r="AH15" s="5"/>
      <c r="AI15" s="5" t="s">
        <v>394</v>
      </c>
      <c r="AJ15" s="5" t="s">
        <v>448</v>
      </c>
      <c r="AK15" s="5">
        <f t="shared" si="10"/>
        <v>48</v>
      </c>
      <c r="AL15" s="8" t="s">
        <v>406</v>
      </c>
      <c r="AM15" s="8" t="s">
        <v>604</v>
      </c>
      <c r="AN15" s="8" t="s">
        <v>406</v>
      </c>
      <c r="AO15" s="8">
        <v>1000</v>
      </c>
      <c r="AP15" s="13" t="s">
        <v>449</v>
      </c>
      <c r="AQ15" s="8">
        <v>212</v>
      </c>
      <c r="AR15" s="8">
        <v>4</v>
      </c>
      <c r="AS15" s="8" t="s">
        <v>467</v>
      </c>
      <c r="AT15" s="14" t="s">
        <v>486</v>
      </c>
      <c r="AU15" s="14" t="s">
        <v>494</v>
      </c>
      <c r="AV15" s="8">
        <v>4</v>
      </c>
      <c r="AW15" s="8">
        <v>20</v>
      </c>
      <c r="AX15" s="8" t="s">
        <v>495</v>
      </c>
      <c r="AY15" s="13" t="s">
        <v>496</v>
      </c>
      <c r="AZ15" s="8" t="s">
        <v>490</v>
      </c>
      <c r="BA15" s="8">
        <v>280</v>
      </c>
      <c r="BB15" s="9" t="s">
        <v>497</v>
      </c>
      <c r="BC15" s="9">
        <v>4</v>
      </c>
      <c r="BD15" s="96">
        <f t="shared" si="2"/>
        <v>250</v>
      </c>
      <c r="BE15" s="15">
        <f t="shared" si="3"/>
        <v>3.7800000000000007E-2</v>
      </c>
      <c r="BF15" s="8" t="s">
        <v>492</v>
      </c>
      <c r="BG15" s="8">
        <v>64</v>
      </c>
      <c r="BH15" s="97">
        <v>88</v>
      </c>
      <c r="BI15" s="8">
        <v>42</v>
      </c>
      <c r="BJ15" s="13">
        <v>12</v>
      </c>
      <c r="BK15" s="98">
        <f t="shared" si="4"/>
        <v>17.666666666666668</v>
      </c>
      <c r="BL15" s="98">
        <f t="shared" si="5"/>
        <v>0.4178944</v>
      </c>
      <c r="BM15" s="99">
        <f t="shared" si="11"/>
        <v>18000</v>
      </c>
      <c r="BN15" s="8" t="s">
        <v>406</v>
      </c>
      <c r="BO15" s="5" t="str">
        <f t="shared" si="12"/>
        <v>88.00X42.00</v>
      </c>
      <c r="BP15" s="5" t="str">
        <f t="shared" si="13"/>
        <v>Rulling-Single line-[210 x 290]</v>
      </c>
      <c r="BQ15" s="105" t="s">
        <v>661</v>
      </c>
      <c r="BR15" s="106">
        <f t="shared" si="14"/>
        <v>0.33333333333333331</v>
      </c>
    </row>
    <row r="16" spans="1:70" x14ac:dyDescent="0.25">
      <c r="A16" s="105" t="s">
        <v>662</v>
      </c>
      <c r="B16" s="5" t="str">
        <f t="shared" si="6"/>
        <v>Writer A4 Premium Mrp 124 [Unrulled]-212 page</v>
      </c>
      <c r="C16" s="5" t="str">
        <f t="shared" si="7"/>
        <v>Writer A4 Premium Mrp 124 [Unrulled]-212 page</v>
      </c>
      <c r="D16" s="5" t="str">
        <f>VLOOKUP(AP16,DefaltMaster!$U$1:$AB$14,8,FALSE)</f>
        <v>*11107</v>
      </c>
      <c r="E16" s="5" t="str">
        <f>VLOOKUP(AU16,DefaltMaster!$H$1:$J$26,3,FALSE)</f>
        <v>*06018</v>
      </c>
      <c r="F16" s="110">
        <v>0</v>
      </c>
      <c r="G16" s="5">
        <v>0</v>
      </c>
      <c r="H16" s="5">
        <v>1014</v>
      </c>
      <c r="I16" s="5"/>
      <c r="J16" s="5" t="str">
        <f>VLOOKUP(AT16,DefaltMaster!$R$1:$S$19,2,FALSE)</f>
        <v>*05036</v>
      </c>
      <c r="K16" s="5" t="s">
        <v>551</v>
      </c>
      <c r="L16" s="5"/>
      <c r="M16" s="5" t="str">
        <f t="shared" si="8"/>
        <v>Writer A4 Premium Mrp 124 [Unrulled]-212 page</v>
      </c>
      <c r="N16" s="5" t="s">
        <v>33</v>
      </c>
      <c r="O16" s="5"/>
      <c r="P16" s="5" t="s">
        <v>32</v>
      </c>
      <c r="Q16" s="5" t="s">
        <v>32</v>
      </c>
      <c r="R16" s="5" t="s">
        <v>32</v>
      </c>
      <c r="S16" s="5" t="s">
        <v>32</v>
      </c>
      <c r="T16" s="5" t="s">
        <v>32</v>
      </c>
      <c r="U16" s="5" t="s">
        <v>32</v>
      </c>
      <c r="V16" s="5" t="s">
        <v>34</v>
      </c>
      <c r="W16" s="105" t="s">
        <v>606</v>
      </c>
      <c r="X16" s="111" t="s">
        <v>607</v>
      </c>
      <c r="Y16" s="5" t="s">
        <v>32</v>
      </c>
      <c r="Z16" s="5" t="s">
        <v>32</v>
      </c>
      <c r="AA16" s="5" t="s">
        <v>35</v>
      </c>
      <c r="AB16" s="5" t="s">
        <v>35</v>
      </c>
      <c r="AC16" s="5" t="str">
        <f t="shared" si="9"/>
        <v>Rulling-Unrulled-[210 x 290]</v>
      </c>
      <c r="AD16" s="5" t="str">
        <f t="shared" si="1"/>
        <v>000153</v>
      </c>
      <c r="AE16" s="5"/>
      <c r="AF16" s="5"/>
      <c r="AG16" s="5"/>
      <c r="AH16" s="5"/>
      <c r="AI16" s="5" t="s">
        <v>394</v>
      </c>
      <c r="AJ16" s="5" t="s">
        <v>448</v>
      </c>
      <c r="AK16" s="5">
        <f t="shared" si="10"/>
        <v>45</v>
      </c>
      <c r="AL16" s="8" t="s">
        <v>406</v>
      </c>
      <c r="AM16" s="8" t="s">
        <v>604</v>
      </c>
      <c r="AN16" s="8" t="s">
        <v>406</v>
      </c>
      <c r="AO16" s="8">
        <v>1000</v>
      </c>
      <c r="AP16" s="13" t="s">
        <v>449</v>
      </c>
      <c r="AQ16" s="8">
        <v>212</v>
      </c>
      <c r="AR16" s="8">
        <v>4</v>
      </c>
      <c r="AS16" s="8" t="s">
        <v>467</v>
      </c>
      <c r="AT16" s="14" t="s">
        <v>493</v>
      </c>
      <c r="AU16" s="14" t="s">
        <v>494</v>
      </c>
      <c r="AV16" s="8">
        <v>4</v>
      </c>
      <c r="AW16" s="8">
        <v>20</v>
      </c>
      <c r="AX16" s="8" t="s">
        <v>495</v>
      </c>
      <c r="AY16" s="13" t="s">
        <v>496</v>
      </c>
      <c r="AZ16" s="8" t="s">
        <v>490</v>
      </c>
      <c r="BA16" s="8">
        <v>280</v>
      </c>
      <c r="BB16" s="9" t="s">
        <v>497</v>
      </c>
      <c r="BC16" s="9">
        <v>4</v>
      </c>
      <c r="BD16" s="96">
        <f t="shared" si="2"/>
        <v>250</v>
      </c>
      <c r="BE16" s="15">
        <f t="shared" si="3"/>
        <v>3.7800000000000007E-2</v>
      </c>
      <c r="BF16" s="8" t="s">
        <v>492</v>
      </c>
      <c r="BG16" s="8">
        <v>64</v>
      </c>
      <c r="BH16" s="97">
        <v>88</v>
      </c>
      <c r="BI16" s="8">
        <v>42</v>
      </c>
      <c r="BJ16" s="13">
        <v>12</v>
      </c>
      <c r="BK16" s="98">
        <f t="shared" si="4"/>
        <v>17.666666666666668</v>
      </c>
      <c r="BL16" s="98">
        <f t="shared" si="5"/>
        <v>0.4178944</v>
      </c>
      <c r="BM16" s="99">
        <f t="shared" si="11"/>
        <v>18000</v>
      </c>
      <c r="BN16" s="8" t="s">
        <v>406</v>
      </c>
      <c r="BO16" s="5" t="str">
        <f t="shared" si="12"/>
        <v>88.00X42.00</v>
      </c>
      <c r="BP16" s="5" t="str">
        <f t="shared" si="13"/>
        <v>Rulling-Unrulled-[210 x 290]</v>
      </c>
      <c r="BQ16" s="105" t="s">
        <v>662</v>
      </c>
      <c r="BR16" s="106">
        <f t="shared" si="14"/>
        <v>0.33333333333333331</v>
      </c>
    </row>
    <row r="17" spans="1:70" x14ac:dyDescent="0.25">
      <c r="A17" s="105" t="s">
        <v>663</v>
      </c>
      <c r="B17" s="5" t="str">
        <f t="shared" si="6"/>
        <v>Writer A4 Premium Mrp 124 [Hindi /Geometry]-212 page</v>
      </c>
      <c r="C17" s="5" t="str">
        <f t="shared" si="7"/>
        <v>Writer A4 Premium Mrp 124 [Hindi /Geometry]-212 page</v>
      </c>
      <c r="D17" s="5" t="str">
        <f>VLOOKUP(AP17,DefaltMaster!$U$1:$AB$14,8,FALSE)</f>
        <v>*11107</v>
      </c>
      <c r="E17" s="5" t="str">
        <f>VLOOKUP(AU17,DefaltMaster!$H$1:$J$26,3,FALSE)</f>
        <v>*06018</v>
      </c>
      <c r="F17" s="110">
        <v>0</v>
      </c>
      <c r="G17" s="5">
        <v>0</v>
      </c>
      <c r="H17" s="5">
        <v>1015</v>
      </c>
      <c r="I17" s="5"/>
      <c r="J17" s="5" t="str">
        <f>VLOOKUP(AT17,DefaltMaster!$R$1:$S$19,2,FALSE)</f>
        <v>*05033</v>
      </c>
      <c r="K17" s="5" t="s">
        <v>551</v>
      </c>
      <c r="L17" s="5"/>
      <c r="M17" s="5" t="str">
        <f t="shared" si="8"/>
        <v>Writer A4 Premium Mrp 124 [Hindi /Geometry]-212 page</v>
      </c>
      <c r="N17" s="5" t="s">
        <v>33</v>
      </c>
      <c r="O17" s="5"/>
      <c r="P17" s="5" t="s">
        <v>32</v>
      </c>
      <c r="Q17" s="5" t="s">
        <v>32</v>
      </c>
      <c r="R17" s="5" t="s">
        <v>32</v>
      </c>
      <c r="S17" s="5" t="s">
        <v>32</v>
      </c>
      <c r="T17" s="5" t="s">
        <v>32</v>
      </c>
      <c r="U17" s="5" t="s">
        <v>32</v>
      </c>
      <c r="V17" s="5" t="s">
        <v>34</v>
      </c>
      <c r="W17" s="105" t="s">
        <v>606</v>
      </c>
      <c r="X17" s="111" t="s">
        <v>607</v>
      </c>
      <c r="Y17" s="5" t="s">
        <v>32</v>
      </c>
      <c r="Z17" s="5" t="s">
        <v>32</v>
      </c>
      <c r="AA17" s="5" t="s">
        <v>35</v>
      </c>
      <c r="AB17" s="5" t="s">
        <v>35</v>
      </c>
      <c r="AC17" s="5" t="str">
        <f t="shared" si="9"/>
        <v>Rulling-Hindi /Geometry-[210 x 290]</v>
      </c>
      <c r="AD17" s="5" t="str">
        <f t="shared" si="1"/>
        <v>000138</v>
      </c>
      <c r="AE17" s="5"/>
      <c r="AF17" s="5"/>
      <c r="AG17" s="5"/>
      <c r="AH17" s="5"/>
      <c r="AI17" s="5" t="s">
        <v>394</v>
      </c>
      <c r="AJ17" s="5" t="s">
        <v>448</v>
      </c>
      <c r="AK17" s="5">
        <f t="shared" si="10"/>
        <v>52</v>
      </c>
      <c r="AL17" s="8" t="s">
        <v>406</v>
      </c>
      <c r="AM17" s="8" t="s">
        <v>604</v>
      </c>
      <c r="AN17" s="8" t="s">
        <v>406</v>
      </c>
      <c r="AO17" s="8">
        <v>1000</v>
      </c>
      <c r="AP17" s="13" t="s">
        <v>449</v>
      </c>
      <c r="AQ17" s="8">
        <v>212</v>
      </c>
      <c r="AR17" s="8">
        <v>4</v>
      </c>
      <c r="AS17" s="8" t="s">
        <v>467</v>
      </c>
      <c r="AT17" s="14" t="s">
        <v>540</v>
      </c>
      <c r="AU17" s="14" t="s">
        <v>494</v>
      </c>
      <c r="AV17" s="8">
        <v>4</v>
      </c>
      <c r="AW17" s="8">
        <v>20</v>
      </c>
      <c r="AX17" s="8" t="s">
        <v>495</v>
      </c>
      <c r="AY17" s="13" t="s">
        <v>496</v>
      </c>
      <c r="AZ17" s="8" t="s">
        <v>490</v>
      </c>
      <c r="BA17" s="8">
        <v>280</v>
      </c>
      <c r="BB17" s="9" t="s">
        <v>497</v>
      </c>
      <c r="BC17" s="9">
        <v>4</v>
      </c>
      <c r="BD17" s="96">
        <f t="shared" si="2"/>
        <v>250</v>
      </c>
      <c r="BE17" s="15">
        <f t="shared" si="3"/>
        <v>3.7800000000000007E-2</v>
      </c>
      <c r="BF17" s="8" t="s">
        <v>492</v>
      </c>
      <c r="BG17" s="8">
        <v>64</v>
      </c>
      <c r="BH17" s="97">
        <v>88</v>
      </c>
      <c r="BI17" s="8">
        <v>42</v>
      </c>
      <c r="BJ17" s="13">
        <v>12</v>
      </c>
      <c r="BK17" s="98">
        <f t="shared" si="4"/>
        <v>17.666666666666668</v>
      </c>
      <c r="BL17" s="98">
        <f t="shared" si="5"/>
        <v>0.4178944</v>
      </c>
      <c r="BM17" s="99">
        <f t="shared" si="11"/>
        <v>18000</v>
      </c>
      <c r="BN17" s="8" t="s">
        <v>406</v>
      </c>
      <c r="BO17" s="5" t="str">
        <f t="shared" si="12"/>
        <v>88.00X42.00</v>
      </c>
      <c r="BP17" s="5" t="str">
        <f t="shared" si="13"/>
        <v>Rulling-Hindi /Geometry-[210 x 290]</v>
      </c>
      <c r="BQ17" s="105" t="s">
        <v>663</v>
      </c>
      <c r="BR17" s="106">
        <f t="shared" si="14"/>
        <v>0.33333333333333331</v>
      </c>
    </row>
    <row r="18" spans="1:70" x14ac:dyDescent="0.25">
      <c r="A18" s="105" t="s">
        <v>664</v>
      </c>
      <c r="B18" s="5" t="str">
        <f t="shared" si="6"/>
        <v>Writer A4 Premium Mrp 160 [Single line]-276 page</v>
      </c>
      <c r="C18" s="5" t="str">
        <f t="shared" si="7"/>
        <v>Writer A4 Premium Mrp 160 [Single line]-276 page</v>
      </c>
      <c r="D18" s="5" t="str">
        <f>VLOOKUP(AP18,DefaltMaster!$U$1:$AB$14,8,FALSE)</f>
        <v>*11107</v>
      </c>
      <c r="E18" s="5" t="str">
        <f>VLOOKUP(AU18,DefaltMaster!$H$1:$J$26,3,FALSE)</f>
        <v>*06018</v>
      </c>
      <c r="F18" s="110">
        <v>0</v>
      </c>
      <c r="G18" s="5">
        <v>0</v>
      </c>
      <c r="H18" s="5">
        <v>1016</v>
      </c>
      <c r="I18" s="5"/>
      <c r="J18" s="5" t="str">
        <f>VLOOKUP(AT18,DefaltMaster!$R$1:$S$19,2,FALSE)</f>
        <v>*05035</v>
      </c>
      <c r="K18" s="5" t="s">
        <v>551</v>
      </c>
      <c r="L18" s="5"/>
      <c r="M18" s="5" t="str">
        <f t="shared" si="8"/>
        <v>Writer A4 Premium Mrp 160 [Single line]-276 page</v>
      </c>
      <c r="N18" s="5" t="s">
        <v>33</v>
      </c>
      <c r="O18" s="5"/>
      <c r="P18" s="5" t="s">
        <v>32</v>
      </c>
      <c r="Q18" s="5" t="s">
        <v>32</v>
      </c>
      <c r="R18" s="5" t="s">
        <v>32</v>
      </c>
      <c r="S18" s="5" t="s">
        <v>32</v>
      </c>
      <c r="T18" s="5" t="s">
        <v>32</v>
      </c>
      <c r="U18" s="5" t="s">
        <v>32</v>
      </c>
      <c r="V18" s="5" t="s">
        <v>34</v>
      </c>
      <c r="W18" s="105" t="s">
        <v>606</v>
      </c>
      <c r="X18" s="111" t="s">
        <v>607</v>
      </c>
      <c r="Y18" s="5" t="s">
        <v>32</v>
      </c>
      <c r="Z18" s="5" t="s">
        <v>32</v>
      </c>
      <c r="AA18" s="5" t="s">
        <v>35</v>
      </c>
      <c r="AB18" s="5" t="s">
        <v>35</v>
      </c>
      <c r="AC18" s="5" t="str">
        <f t="shared" si="9"/>
        <v>Rulling-Single line-[210 x 290]</v>
      </c>
      <c r="AD18" s="5" t="str">
        <f t="shared" si="1"/>
        <v>000150</v>
      </c>
      <c r="AE18" s="5"/>
      <c r="AF18" s="5"/>
      <c r="AG18" s="5"/>
      <c r="AH18" s="5"/>
      <c r="AI18" s="5" t="s">
        <v>394</v>
      </c>
      <c r="AJ18" s="5" t="s">
        <v>448</v>
      </c>
      <c r="AK18" s="5">
        <f t="shared" si="10"/>
        <v>48</v>
      </c>
      <c r="AL18" s="8" t="s">
        <v>407</v>
      </c>
      <c r="AM18" s="8" t="s">
        <v>604</v>
      </c>
      <c r="AN18" s="8" t="s">
        <v>407</v>
      </c>
      <c r="AO18" s="8">
        <v>1000</v>
      </c>
      <c r="AP18" s="13" t="s">
        <v>449</v>
      </c>
      <c r="AQ18" s="8">
        <v>276</v>
      </c>
      <c r="AR18" s="8">
        <v>4</v>
      </c>
      <c r="AS18" s="8" t="s">
        <v>467</v>
      </c>
      <c r="AT18" s="14" t="s">
        <v>486</v>
      </c>
      <c r="AU18" s="14" t="s">
        <v>494</v>
      </c>
      <c r="AV18" s="8">
        <v>3</v>
      </c>
      <c r="AW18" s="8">
        <v>15</v>
      </c>
      <c r="AX18" s="8" t="s">
        <v>495</v>
      </c>
      <c r="AY18" s="13" t="s">
        <v>496</v>
      </c>
      <c r="AZ18" s="8" t="s">
        <v>490</v>
      </c>
      <c r="BA18" s="8">
        <v>280</v>
      </c>
      <c r="BB18" s="9" t="s">
        <v>497</v>
      </c>
      <c r="BC18" s="9">
        <v>4</v>
      </c>
      <c r="BD18" s="96">
        <f t="shared" si="2"/>
        <v>250</v>
      </c>
      <c r="BE18" s="15">
        <f t="shared" si="3"/>
        <v>3.7800000000000007E-2</v>
      </c>
      <c r="BF18" s="8" t="s">
        <v>492</v>
      </c>
      <c r="BG18" s="8">
        <v>64</v>
      </c>
      <c r="BH18" s="97">
        <v>88</v>
      </c>
      <c r="BI18" s="8">
        <v>42</v>
      </c>
      <c r="BJ18" s="13">
        <v>12</v>
      </c>
      <c r="BK18" s="98">
        <f t="shared" si="4"/>
        <v>23</v>
      </c>
      <c r="BL18" s="98">
        <f t="shared" si="5"/>
        <v>0.54405119999999996</v>
      </c>
      <c r="BM18" s="99">
        <f t="shared" si="11"/>
        <v>23333.333333333332</v>
      </c>
      <c r="BN18" s="8" t="s">
        <v>407</v>
      </c>
      <c r="BO18" s="5" t="str">
        <f t="shared" si="12"/>
        <v>88.00X42.00</v>
      </c>
      <c r="BP18" s="5" t="str">
        <f t="shared" si="13"/>
        <v>Rulling-Single line-[210 x 290]</v>
      </c>
      <c r="BQ18" s="105" t="s">
        <v>664</v>
      </c>
      <c r="BR18" s="106">
        <f t="shared" si="14"/>
        <v>0.33333333333333331</v>
      </c>
    </row>
    <row r="19" spans="1:70" x14ac:dyDescent="0.25">
      <c r="A19" s="105" t="s">
        <v>665</v>
      </c>
      <c r="B19" s="5" t="str">
        <f t="shared" si="6"/>
        <v>Writer A4 Premium Mrp 160 [Unrulled]-276 page</v>
      </c>
      <c r="C19" s="5" t="str">
        <f t="shared" si="7"/>
        <v>Writer A4 Premium Mrp 160 [Unrulled]-276 page</v>
      </c>
      <c r="D19" s="5" t="str">
        <f>VLOOKUP(AP19,DefaltMaster!$U$1:$AB$14,8,FALSE)</f>
        <v>*11107</v>
      </c>
      <c r="E19" s="5" t="str">
        <f>VLOOKUP(AU19,DefaltMaster!$H$1:$J$26,3,FALSE)</f>
        <v>*06018</v>
      </c>
      <c r="F19" s="110">
        <v>0</v>
      </c>
      <c r="G19" s="5">
        <v>0</v>
      </c>
      <c r="H19" s="5">
        <v>1017</v>
      </c>
      <c r="I19" s="5"/>
      <c r="J19" s="5" t="str">
        <f>VLOOKUP(AT19,DefaltMaster!$R$1:$S$19,2,FALSE)</f>
        <v>*05036</v>
      </c>
      <c r="K19" s="5" t="s">
        <v>551</v>
      </c>
      <c r="L19" s="5"/>
      <c r="M19" s="5" t="str">
        <f t="shared" si="8"/>
        <v>Writer A4 Premium Mrp 160 [Unrulled]-276 page</v>
      </c>
      <c r="N19" s="5" t="s">
        <v>33</v>
      </c>
      <c r="O19" s="5"/>
      <c r="P19" s="5" t="s">
        <v>32</v>
      </c>
      <c r="Q19" s="5" t="s">
        <v>32</v>
      </c>
      <c r="R19" s="5" t="s">
        <v>32</v>
      </c>
      <c r="S19" s="5" t="s">
        <v>32</v>
      </c>
      <c r="T19" s="5" t="s">
        <v>32</v>
      </c>
      <c r="U19" s="5" t="s">
        <v>32</v>
      </c>
      <c r="V19" s="5" t="s">
        <v>34</v>
      </c>
      <c r="W19" s="105" t="s">
        <v>606</v>
      </c>
      <c r="X19" s="111" t="s">
        <v>607</v>
      </c>
      <c r="Y19" s="5" t="s">
        <v>32</v>
      </c>
      <c r="Z19" s="5" t="s">
        <v>32</v>
      </c>
      <c r="AA19" s="5" t="s">
        <v>35</v>
      </c>
      <c r="AB19" s="5" t="s">
        <v>35</v>
      </c>
      <c r="AC19" s="5" t="str">
        <f t="shared" si="9"/>
        <v>Rulling-Unrulled-[210 x 290]</v>
      </c>
      <c r="AD19" s="5" t="str">
        <f t="shared" si="1"/>
        <v>000153</v>
      </c>
      <c r="AE19" s="5"/>
      <c r="AF19" s="5"/>
      <c r="AG19" s="5"/>
      <c r="AH19" s="5"/>
      <c r="AI19" s="5" t="s">
        <v>394</v>
      </c>
      <c r="AJ19" s="5" t="s">
        <v>448</v>
      </c>
      <c r="AK19" s="5">
        <f t="shared" si="10"/>
        <v>45</v>
      </c>
      <c r="AL19" s="8" t="s">
        <v>407</v>
      </c>
      <c r="AM19" s="8" t="s">
        <v>604</v>
      </c>
      <c r="AN19" s="8" t="s">
        <v>407</v>
      </c>
      <c r="AO19" s="8">
        <v>1000</v>
      </c>
      <c r="AP19" s="13" t="s">
        <v>449</v>
      </c>
      <c r="AQ19" s="8">
        <v>276</v>
      </c>
      <c r="AR19" s="8">
        <v>4</v>
      </c>
      <c r="AS19" s="8" t="s">
        <v>467</v>
      </c>
      <c r="AT19" s="14" t="s">
        <v>493</v>
      </c>
      <c r="AU19" s="14" t="s">
        <v>494</v>
      </c>
      <c r="AV19" s="8">
        <v>3</v>
      </c>
      <c r="AW19" s="8">
        <v>15</v>
      </c>
      <c r="AX19" s="8" t="s">
        <v>495</v>
      </c>
      <c r="AY19" s="13" t="s">
        <v>496</v>
      </c>
      <c r="AZ19" s="8" t="s">
        <v>490</v>
      </c>
      <c r="BA19" s="8">
        <v>280</v>
      </c>
      <c r="BB19" s="9" t="s">
        <v>497</v>
      </c>
      <c r="BC19" s="9">
        <v>4</v>
      </c>
      <c r="BD19" s="96">
        <f t="shared" si="2"/>
        <v>250</v>
      </c>
      <c r="BE19" s="15">
        <f t="shared" si="3"/>
        <v>3.7800000000000007E-2</v>
      </c>
      <c r="BF19" s="8" t="s">
        <v>492</v>
      </c>
      <c r="BG19" s="8">
        <v>64</v>
      </c>
      <c r="BH19" s="97">
        <v>88</v>
      </c>
      <c r="BI19" s="8">
        <v>42</v>
      </c>
      <c r="BJ19" s="13">
        <v>12</v>
      </c>
      <c r="BK19" s="98">
        <f t="shared" si="4"/>
        <v>23</v>
      </c>
      <c r="BL19" s="98">
        <f t="shared" si="5"/>
        <v>0.54405119999999996</v>
      </c>
      <c r="BM19" s="99">
        <f t="shared" si="11"/>
        <v>23333.333333333332</v>
      </c>
      <c r="BN19" s="8" t="s">
        <v>407</v>
      </c>
      <c r="BO19" s="5" t="str">
        <f t="shared" si="12"/>
        <v>88.00X42.00</v>
      </c>
      <c r="BP19" s="5" t="str">
        <f t="shared" si="13"/>
        <v>Rulling-Unrulled-[210 x 290]</v>
      </c>
      <c r="BQ19" s="105" t="s">
        <v>665</v>
      </c>
      <c r="BR19" s="106">
        <f t="shared" si="14"/>
        <v>0.33333333333333331</v>
      </c>
    </row>
    <row r="20" spans="1:70" x14ac:dyDescent="0.25">
      <c r="A20" s="105" t="s">
        <v>666</v>
      </c>
      <c r="B20" s="5" t="str">
        <f t="shared" si="6"/>
        <v>Writer A4 Premium Mrp 200 [Single line]-356 page</v>
      </c>
      <c r="C20" s="5" t="str">
        <f t="shared" si="7"/>
        <v>Writer A4 Premium Mrp 200 [Single line]-356 page</v>
      </c>
      <c r="D20" s="5" t="str">
        <f>VLOOKUP(AP20,DefaltMaster!$U$1:$AB$14,8,FALSE)</f>
        <v>*11107</v>
      </c>
      <c r="E20" s="5" t="str">
        <f>VLOOKUP(AU20,DefaltMaster!$H$1:$J$26,3,FALSE)</f>
        <v>*06018</v>
      </c>
      <c r="F20" s="110">
        <v>0</v>
      </c>
      <c r="G20" s="5">
        <v>0</v>
      </c>
      <c r="H20" s="5">
        <v>1018</v>
      </c>
      <c r="I20" s="5"/>
      <c r="J20" s="5" t="str">
        <f>VLOOKUP(AT20,DefaltMaster!$R$1:$S$19,2,FALSE)</f>
        <v>*05035</v>
      </c>
      <c r="K20" s="5" t="s">
        <v>551</v>
      </c>
      <c r="L20" s="5"/>
      <c r="M20" s="5" t="str">
        <f t="shared" si="8"/>
        <v>Writer A4 Premium Mrp 200 [Single line]-356 page</v>
      </c>
      <c r="N20" s="5" t="s">
        <v>33</v>
      </c>
      <c r="O20" s="5"/>
      <c r="P20" s="5" t="s">
        <v>32</v>
      </c>
      <c r="Q20" s="5" t="s">
        <v>32</v>
      </c>
      <c r="R20" s="5" t="s">
        <v>32</v>
      </c>
      <c r="S20" s="5" t="s">
        <v>32</v>
      </c>
      <c r="T20" s="5" t="s">
        <v>32</v>
      </c>
      <c r="U20" s="5" t="s">
        <v>32</v>
      </c>
      <c r="V20" s="5" t="s">
        <v>34</v>
      </c>
      <c r="W20" s="105" t="s">
        <v>606</v>
      </c>
      <c r="X20" s="111" t="s">
        <v>607</v>
      </c>
      <c r="Y20" s="5" t="s">
        <v>32</v>
      </c>
      <c r="Z20" s="5" t="s">
        <v>32</v>
      </c>
      <c r="AA20" s="5" t="s">
        <v>35</v>
      </c>
      <c r="AB20" s="5" t="s">
        <v>35</v>
      </c>
      <c r="AC20" s="5" t="str">
        <f t="shared" si="9"/>
        <v>Rulling-Single line-[210 x 290]</v>
      </c>
      <c r="AD20" s="5" t="str">
        <f t="shared" si="1"/>
        <v>000150</v>
      </c>
      <c r="AE20" s="5"/>
      <c r="AF20" s="5"/>
      <c r="AG20" s="5"/>
      <c r="AH20" s="5"/>
      <c r="AI20" s="5" t="s">
        <v>394</v>
      </c>
      <c r="AJ20" s="5" t="s">
        <v>448</v>
      </c>
      <c r="AK20" s="5">
        <f t="shared" si="10"/>
        <v>48</v>
      </c>
      <c r="AL20" s="8" t="s">
        <v>408</v>
      </c>
      <c r="AM20" s="8" t="s">
        <v>604</v>
      </c>
      <c r="AN20" s="8" t="s">
        <v>408</v>
      </c>
      <c r="AO20" s="8">
        <v>1000</v>
      </c>
      <c r="AP20" s="13" t="s">
        <v>449</v>
      </c>
      <c r="AQ20" s="8">
        <v>356</v>
      </c>
      <c r="AR20" s="8">
        <v>4</v>
      </c>
      <c r="AS20" s="8" t="s">
        <v>467</v>
      </c>
      <c r="AT20" s="14" t="s">
        <v>486</v>
      </c>
      <c r="AU20" s="14" t="s">
        <v>494</v>
      </c>
      <c r="AV20" s="8">
        <v>3</v>
      </c>
      <c r="AW20" s="8">
        <v>12</v>
      </c>
      <c r="AX20" s="8" t="s">
        <v>495</v>
      </c>
      <c r="AY20" s="13" t="s">
        <v>496</v>
      </c>
      <c r="AZ20" s="8" t="s">
        <v>490</v>
      </c>
      <c r="BA20" s="8">
        <v>280</v>
      </c>
      <c r="BB20" s="9" t="s">
        <v>497</v>
      </c>
      <c r="BC20" s="9">
        <v>4</v>
      </c>
      <c r="BD20" s="96">
        <f t="shared" si="2"/>
        <v>250</v>
      </c>
      <c r="BE20" s="15">
        <f t="shared" si="3"/>
        <v>3.7800000000000007E-2</v>
      </c>
      <c r="BF20" s="8" t="s">
        <v>492</v>
      </c>
      <c r="BG20" s="8">
        <v>64</v>
      </c>
      <c r="BH20" s="97">
        <v>88</v>
      </c>
      <c r="BI20" s="8">
        <v>42</v>
      </c>
      <c r="BJ20" s="13">
        <v>12</v>
      </c>
      <c r="BK20" s="98">
        <f t="shared" si="4"/>
        <v>29.666666666666668</v>
      </c>
      <c r="BL20" s="98">
        <f t="shared" si="5"/>
        <v>0.70174720000000002</v>
      </c>
      <c r="BM20" s="99">
        <f t="shared" si="11"/>
        <v>30000</v>
      </c>
      <c r="BN20" s="8" t="s">
        <v>408</v>
      </c>
      <c r="BO20" s="5" t="str">
        <f t="shared" si="12"/>
        <v>88.00X42.00</v>
      </c>
      <c r="BP20" s="5" t="str">
        <f t="shared" si="13"/>
        <v>Rulling-Single line-[210 x 290]</v>
      </c>
      <c r="BQ20" s="105" t="s">
        <v>666</v>
      </c>
      <c r="BR20" s="106">
        <f t="shared" si="14"/>
        <v>0.33333333333333331</v>
      </c>
    </row>
    <row r="21" spans="1:70" x14ac:dyDescent="0.25">
      <c r="A21" s="105" t="s">
        <v>667</v>
      </c>
      <c r="B21" s="5" t="str">
        <f t="shared" si="6"/>
        <v>Writer A4 Premium Mrp 200 [Unrulled]-356 page</v>
      </c>
      <c r="C21" s="5" t="str">
        <f t="shared" si="7"/>
        <v>Writer A4 Premium Mrp 200 [Unrulled]-356 page</v>
      </c>
      <c r="D21" s="5" t="str">
        <f>VLOOKUP(AP21,DefaltMaster!$U$1:$AB$14,8,FALSE)</f>
        <v>*11107</v>
      </c>
      <c r="E21" s="5" t="str">
        <f>VLOOKUP(AU21,DefaltMaster!$H$1:$J$26,3,FALSE)</f>
        <v>*06018</v>
      </c>
      <c r="F21" s="110">
        <v>0</v>
      </c>
      <c r="G21" s="5">
        <v>0</v>
      </c>
      <c r="H21" s="5">
        <v>1019</v>
      </c>
      <c r="I21" s="5"/>
      <c r="J21" s="5" t="str">
        <f>VLOOKUP(AT21,DefaltMaster!$R$1:$S$19,2,FALSE)</f>
        <v>*05036</v>
      </c>
      <c r="K21" s="5" t="s">
        <v>551</v>
      </c>
      <c r="L21" s="5"/>
      <c r="M21" s="5" t="str">
        <f t="shared" si="8"/>
        <v>Writer A4 Premium Mrp 200 [Unrulled]-356 page</v>
      </c>
      <c r="N21" s="5" t="s">
        <v>33</v>
      </c>
      <c r="O21" s="5"/>
      <c r="P21" s="5" t="s">
        <v>32</v>
      </c>
      <c r="Q21" s="5" t="s">
        <v>32</v>
      </c>
      <c r="R21" s="5" t="s">
        <v>32</v>
      </c>
      <c r="S21" s="5" t="s">
        <v>32</v>
      </c>
      <c r="T21" s="5" t="s">
        <v>32</v>
      </c>
      <c r="U21" s="5" t="s">
        <v>32</v>
      </c>
      <c r="V21" s="5" t="s">
        <v>34</v>
      </c>
      <c r="W21" s="105" t="s">
        <v>606</v>
      </c>
      <c r="X21" s="111" t="s">
        <v>607</v>
      </c>
      <c r="Y21" s="5" t="s">
        <v>32</v>
      </c>
      <c r="Z21" s="5" t="s">
        <v>32</v>
      </c>
      <c r="AA21" s="5" t="s">
        <v>35</v>
      </c>
      <c r="AB21" s="5" t="s">
        <v>35</v>
      </c>
      <c r="AC21" s="5" t="str">
        <f t="shared" si="9"/>
        <v>Rulling-Unrulled-[210 x 290]</v>
      </c>
      <c r="AD21" s="5" t="str">
        <f t="shared" si="1"/>
        <v>000153</v>
      </c>
      <c r="AE21" s="5"/>
      <c r="AF21" s="5"/>
      <c r="AG21" s="5"/>
      <c r="AH21" s="5"/>
      <c r="AI21" s="5" t="s">
        <v>394</v>
      </c>
      <c r="AJ21" s="5" t="s">
        <v>448</v>
      </c>
      <c r="AK21" s="5">
        <f t="shared" si="10"/>
        <v>45</v>
      </c>
      <c r="AL21" s="8" t="s">
        <v>408</v>
      </c>
      <c r="AM21" s="8" t="s">
        <v>604</v>
      </c>
      <c r="AN21" s="8" t="s">
        <v>408</v>
      </c>
      <c r="AO21" s="8">
        <v>1000</v>
      </c>
      <c r="AP21" s="13" t="s">
        <v>449</v>
      </c>
      <c r="AQ21" s="8">
        <v>356</v>
      </c>
      <c r="AR21" s="8">
        <v>4</v>
      </c>
      <c r="AS21" s="8" t="s">
        <v>467</v>
      </c>
      <c r="AT21" s="14" t="s">
        <v>493</v>
      </c>
      <c r="AU21" s="14" t="s">
        <v>494</v>
      </c>
      <c r="AV21" s="8">
        <v>3</v>
      </c>
      <c r="AW21" s="8">
        <v>12</v>
      </c>
      <c r="AX21" s="8" t="s">
        <v>495</v>
      </c>
      <c r="AY21" s="13" t="s">
        <v>496</v>
      </c>
      <c r="AZ21" s="8" t="s">
        <v>490</v>
      </c>
      <c r="BA21" s="8">
        <v>280</v>
      </c>
      <c r="BB21" s="9" t="s">
        <v>497</v>
      </c>
      <c r="BC21" s="9">
        <v>4</v>
      </c>
      <c r="BD21" s="96">
        <f t="shared" si="2"/>
        <v>250</v>
      </c>
      <c r="BE21" s="15">
        <f t="shared" si="3"/>
        <v>3.7800000000000007E-2</v>
      </c>
      <c r="BF21" s="8" t="s">
        <v>492</v>
      </c>
      <c r="BG21" s="8">
        <v>64</v>
      </c>
      <c r="BH21" s="97">
        <v>88</v>
      </c>
      <c r="BI21" s="8">
        <v>42</v>
      </c>
      <c r="BJ21" s="13">
        <v>12</v>
      </c>
      <c r="BK21" s="98">
        <f t="shared" si="4"/>
        <v>29.666666666666668</v>
      </c>
      <c r="BL21" s="98">
        <f t="shared" si="5"/>
        <v>0.70174720000000002</v>
      </c>
      <c r="BM21" s="99">
        <f t="shared" si="11"/>
        <v>30000</v>
      </c>
      <c r="BN21" s="8" t="s">
        <v>408</v>
      </c>
      <c r="BO21" s="5" t="str">
        <f t="shared" si="12"/>
        <v>88.00X42.00</v>
      </c>
      <c r="BP21" s="5" t="str">
        <f t="shared" si="13"/>
        <v>Rulling-Unrulled-[210 x 290]</v>
      </c>
      <c r="BQ21" s="105" t="s">
        <v>667</v>
      </c>
      <c r="BR21" s="106">
        <f t="shared" si="14"/>
        <v>0.33333333333333331</v>
      </c>
    </row>
    <row r="22" spans="1:70" x14ac:dyDescent="0.25">
      <c r="A22" s="105" t="s">
        <v>668</v>
      </c>
      <c r="B22" s="5" t="str">
        <f t="shared" si="6"/>
        <v>Writer Long Book Premium Mrp 33 [Single line]-76 page</v>
      </c>
      <c r="C22" s="5"/>
      <c r="D22" s="5"/>
      <c r="E22" s="5"/>
      <c r="F22" s="110"/>
      <c r="G22" s="5"/>
      <c r="H22" s="5"/>
      <c r="I22" s="5"/>
      <c r="J22" s="5"/>
      <c r="K22" s="5"/>
      <c r="L22" s="5"/>
      <c r="M22" s="5" t="str">
        <f t="shared" si="8"/>
        <v>Writer Long Book Premium Mrp 33 [Single line]-76 page</v>
      </c>
      <c r="N22" s="5"/>
      <c r="O22" s="5"/>
      <c r="P22" s="5"/>
      <c r="Q22" s="5"/>
      <c r="R22" s="5"/>
      <c r="S22" s="5"/>
      <c r="T22" s="5"/>
      <c r="U22" s="5"/>
      <c r="V22" s="5"/>
      <c r="W22" s="105"/>
      <c r="X22" s="111"/>
      <c r="Y22" s="5"/>
      <c r="Z22" s="5"/>
      <c r="AA22" s="5"/>
      <c r="AB22" s="5"/>
      <c r="AC22" s="5"/>
      <c r="AD22" s="5"/>
      <c r="AE22" s="5"/>
      <c r="AF22" s="5"/>
      <c r="AG22" s="5"/>
      <c r="AH22" s="5"/>
      <c r="AI22" s="5"/>
      <c r="AJ22" s="5"/>
      <c r="AK22" s="5"/>
      <c r="AL22" s="8" t="s">
        <v>416</v>
      </c>
      <c r="AM22" s="8" t="s">
        <v>604</v>
      </c>
      <c r="AN22" s="8" t="s">
        <v>416</v>
      </c>
      <c r="AO22" s="8">
        <v>1000</v>
      </c>
      <c r="AP22" s="13" t="s">
        <v>451</v>
      </c>
      <c r="AQ22" s="8">
        <v>76</v>
      </c>
      <c r="AR22" s="10">
        <v>4</v>
      </c>
      <c r="AS22" s="8" t="s">
        <v>467</v>
      </c>
      <c r="AT22" s="14" t="s">
        <v>486</v>
      </c>
      <c r="AU22" s="14" t="s">
        <v>487</v>
      </c>
      <c r="AV22" s="8">
        <v>15</v>
      </c>
      <c r="AW22" s="8">
        <v>75</v>
      </c>
      <c r="AX22" s="8" t="s">
        <v>488</v>
      </c>
      <c r="AY22" s="13" t="s">
        <v>489</v>
      </c>
      <c r="AZ22" s="8" t="s">
        <v>490</v>
      </c>
      <c r="BA22" s="8">
        <v>250</v>
      </c>
      <c r="BB22" s="9" t="s">
        <v>505</v>
      </c>
      <c r="BC22" s="9">
        <v>6</v>
      </c>
      <c r="BD22" s="96">
        <f>IF(BA22=0,0,AO22/BC22)</f>
        <v>166.66666666666666</v>
      </c>
      <c r="BE22" s="15">
        <f>LEFT(BB22,4)/1000*RIGHT(BB22,3)/1000*BA22/1000*BD22/1000</f>
        <v>2.3479166666666666E-2</v>
      </c>
      <c r="BF22" s="8" t="s">
        <v>492</v>
      </c>
      <c r="BG22" s="16">
        <v>54</v>
      </c>
      <c r="BH22" s="97">
        <v>80</v>
      </c>
      <c r="BI22" s="8">
        <v>34.5</v>
      </c>
      <c r="BJ22" s="13">
        <v>12</v>
      </c>
      <c r="BK22" s="98">
        <f>AQ22/BJ22</f>
        <v>6.333333333333333</v>
      </c>
      <c r="BL22" s="98">
        <f>BH22/100*BI22/100*BG22/1000*BK22*AO22/1000</f>
        <v>9.4392000000000004E-2</v>
      </c>
      <c r="BM22" s="99">
        <f>+AO22*(AQ22+AR22)/BJ22</f>
        <v>6666.666666666667</v>
      </c>
      <c r="BN22" s="8" t="s">
        <v>416</v>
      </c>
      <c r="BO22" s="5" t="str">
        <f>TEXT(BH22,"00.00")&amp;"X"&amp;TEXT(BI22,"00.00")</f>
        <v>80.00X34.50</v>
      </c>
      <c r="BP22" s="5" t="str">
        <f>"Rulling-"&amp;AT22&amp;"-["&amp;AP22&amp;"]"</f>
        <v>Rulling-Single line-[168 x 265]</v>
      </c>
      <c r="BQ22" s="105" t="s">
        <v>680</v>
      </c>
      <c r="BR22" s="106">
        <f>AR22/BJ22</f>
        <v>0.33333333333333331</v>
      </c>
    </row>
    <row r="23" spans="1:70" x14ac:dyDescent="0.25">
      <c r="A23" s="105" t="s">
        <v>669</v>
      </c>
      <c r="B23" s="5" t="str">
        <f t="shared" si="6"/>
        <v>Writer Long Book Premium Mrp 33 [Unrulled]-76 page</v>
      </c>
      <c r="C23" s="5"/>
      <c r="D23" s="5"/>
      <c r="E23" s="5"/>
      <c r="F23" s="110"/>
      <c r="G23" s="5"/>
      <c r="H23" s="5"/>
      <c r="I23" s="5"/>
      <c r="J23" s="5"/>
      <c r="K23" s="5"/>
      <c r="L23" s="5"/>
      <c r="M23" s="5" t="str">
        <f t="shared" si="8"/>
        <v>Writer Long Book Premium Mrp 33 [Unrulled]-76 page</v>
      </c>
      <c r="N23" s="5"/>
      <c r="O23" s="5"/>
      <c r="P23" s="5"/>
      <c r="Q23" s="5"/>
      <c r="R23" s="5"/>
      <c r="S23" s="5"/>
      <c r="T23" s="5"/>
      <c r="U23" s="5"/>
      <c r="V23" s="5"/>
      <c r="W23" s="105"/>
      <c r="X23" s="111"/>
      <c r="Y23" s="5"/>
      <c r="Z23" s="5"/>
      <c r="AA23" s="5"/>
      <c r="AB23" s="5"/>
      <c r="AC23" s="5"/>
      <c r="AD23" s="5"/>
      <c r="AE23" s="5"/>
      <c r="AF23" s="5"/>
      <c r="AG23" s="5"/>
      <c r="AH23" s="5"/>
      <c r="AI23" s="5"/>
      <c r="AJ23" s="5"/>
      <c r="AK23" s="5"/>
      <c r="AL23" s="8" t="s">
        <v>416</v>
      </c>
      <c r="AM23" s="8" t="s">
        <v>604</v>
      </c>
      <c r="AN23" s="8" t="s">
        <v>416</v>
      </c>
      <c r="AO23" s="8">
        <v>1000</v>
      </c>
      <c r="AP23" s="13" t="s">
        <v>451</v>
      </c>
      <c r="AQ23" s="8">
        <v>76</v>
      </c>
      <c r="AR23" s="10">
        <v>4</v>
      </c>
      <c r="AS23" s="8" t="s">
        <v>467</v>
      </c>
      <c r="AT23" s="14" t="s">
        <v>493</v>
      </c>
      <c r="AU23" s="14" t="s">
        <v>487</v>
      </c>
      <c r="AV23" s="8">
        <v>15</v>
      </c>
      <c r="AW23" s="8">
        <v>75</v>
      </c>
      <c r="AX23" s="8" t="s">
        <v>488</v>
      </c>
      <c r="AY23" s="13" t="s">
        <v>489</v>
      </c>
      <c r="AZ23" s="8" t="s">
        <v>490</v>
      </c>
      <c r="BA23" s="8">
        <v>250</v>
      </c>
      <c r="BB23" s="9" t="s">
        <v>505</v>
      </c>
      <c r="BC23" s="9">
        <v>6</v>
      </c>
      <c r="BD23" s="96">
        <f t="shared" ref="BD23:BD24" si="15">IF(BA23=0,0,AO23/BC23)</f>
        <v>166.66666666666666</v>
      </c>
      <c r="BE23" s="15">
        <f t="shared" ref="BE23:BE24" si="16">LEFT(BB23,4)/1000*RIGHT(BB23,3)/1000*BA23/1000*BD23/1000</f>
        <v>2.3479166666666666E-2</v>
      </c>
      <c r="BF23" s="8" t="s">
        <v>492</v>
      </c>
      <c r="BG23" s="16">
        <v>54</v>
      </c>
      <c r="BH23" s="97">
        <v>80</v>
      </c>
      <c r="BI23" s="8">
        <v>34.5</v>
      </c>
      <c r="BJ23" s="13">
        <v>12</v>
      </c>
      <c r="BK23" s="98">
        <f t="shared" ref="BK23:BK24" si="17">AQ23/BJ23</f>
        <v>6.333333333333333</v>
      </c>
      <c r="BL23" s="98">
        <f t="shared" ref="BL23:BL24" si="18">BH23/100*BI23/100*BG23/1000*BK23*AO23/1000</f>
        <v>9.4392000000000004E-2</v>
      </c>
      <c r="BM23" s="99">
        <f t="shared" ref="BM23:BM24" si="19">+AO23*(AQ23+AR23)/BJ23</f>
        <v>6666.666666666667</v>
      </c>
      <c r="BN23" s="8" t="s">
        <v>416</v>
      </c>
      <c r="BO23" s="5" t="str">
        <f t="shared" ref="BO23:BO24" si="20">TEXT(BH23,"00.00")&amp;"X"&amp;TEXT(BI23,"00.00")</f>
        <v>80.00X34.50</v>
      </c>
      <c r="BP23" s="5" t="str">
        <f t="shared" ref="BP23:BP24" si="21">"Rulling-"&amp;AT23&amp;"-["&amp;AP23&amp;"]"</f>
        <v>Rulling-Unrulled-[168 x 265]</v>
      </c>
      <c r="BQ23" s="105" t="s">
        <v>680</v>
      </c>
      <c r="BR23" s="106">
        <f t="shared" ref="BR23:BR24" si="22">AR23/BJ23</f>
        <v>0.33333333333333331</v>
      </c>
    </row>
    <row r="24" spans="1:70" x14ac:dyDescent="0.25">
      <c r="A24" s="105" t="s">
        <v>670</v>
      </c>
      <c r="B24" s="5" t="str">
        <f t="shared" si="6"/>
        <v>Writer Long Book Premium Mrp 33 [Hindi /Geometry]-76 page</v>
      </c>
      <c r="C24" s="5"/>
      <c r="D24" s="5"/>
      <c r="E24" s="5"/>
      <c r="F24" s="110"/>
      <c r="G24" s="5"/>
      <c r="H24" s="5"/>
      <c r="I24" s="5"/>
      <c r="J24" s="5"/>
      <c r="K24" s="5"/>
      <c r="L24" s="5"/>
      <c r="M24" s="5" t="str">
        <f t="shared" si="8"/>
        <v>Writer Long Book Premium Mrp 33 [Hindi /Geometry]-76 page</v>
      </c>
      <c r="N24" s="5"/>
      <c r="O24" s="5"/>
      <c r="P24" s="5"/>
      <c r="Q24" s="5"/>
      <c r="R24" s="5"/>
      <c r="S24" s="5"/>
      <c r="T24" s="5"/>
      <c r="U24" s="5"/>
      <c r="V24" s="5"/>
      <c r="W24" s="105"/>
      <c r="X24" s="111"/>
      <c r="Y24" s="5"/>
      <c r="Z24" s="5"/>
      <c r="AA24" s="5"/>
      <c r="AB24" s="5"/>
      <c r="AC24" s="5"/>
      <c r="AD24" s="5"/>
      <c r="AE24" s="5"/>
      <c r="AF24" s="5"/>
      <c r="AG24" s="5"/>
      <c r="AH24" s="5"/>
      <c r="AI24" s="5"/>
      <c r="AJ24" s="5"/>
      <c r="AK24" s="5"/>
      <c r="AL24" s="8" t="s">
        <v>416</v>
      </c>
      <c r="AM24" s="8" t="s">
        <v>604</v>
      </c>
      <c r="AN24" s="8" t="s">
        <v>416</v>
      </c>
      <c r="AO24" s="8">
        <v>1000</v>
      </c>
      <c r="AP24" s="13" t="s">
        <v>451</v>
      </c>
      <c r="AQ24" s="8">
        <v>76</v>
      </c>
      <c r="AR24" s="10">
        <v>4</v>
      </c>
      <c r="AS24" s="8" t="s">
        <v>467</v>
      </c>
      <c r="AT24" s="14" t="s">
        <v>540</v>
      </c>
      <c r="AU24" s="14" t="s">
        <v>487</v>
      </c>
      <c r="AV24" s="8">
        <v>15</v>
      </c>
      <c r="AW24" s="8">
        <v>75</v>
      </c>
      <c r="AX24" s="8" t="s">
        <v>488</v>
      </c>
      <c r="AY24" s="13" t="s">
        <v>489</v>
      </c>
      <c r="AZ24" s="8" t="s">
        <v>490</v>
      </c>
      <c r="BA24" s="8">
        <v>250</v>
      </c>
      <c r="BB24" s="9" t="s">
        <v>505</v>
      </c>
      <c r="BC24" s="9">
        <v>6</v>
      </c>
      <c r="BD24" s="96">
        <f t="shared" si="15"/>
        <v>166.66666666666666</v>
      </c>
      <c r="BE24" s="15">
        <f t="shared" si="16"/>
        <v>2.3479166666666666E-2</v>
      </c>
      <c r="BF24" s="8" t="s">
        <v>492</v>
      </c>
      <c r="BG24" s="16">
        <v>54</v>
      </c>
      <c r="BH24" s="97">
        <v>80</v>
      </c>
      <c r="BI24" s="8">
        <v>34.5</v>
      </c>
      <c r="BJ24" s="13">
        <v>12</v>
      </c>
      <c r="BK24" s="98">
        <f t="shared" si="17"/>
        <v>6.333333333333333</v>
      </c>
      <c r="BL24" s="98">
        <f t="shared" si="18"/>
        <v>9.4392000000000004E-2</v>
      </c>
      <c r="BM24" s="99">
        <f t="shared" si="19"/>
        <v>6666.666666666667</v>
      </c>
      <c r="BN24" s="8" t="s">
        <v>416</v>
      </c>
      <c r="BO24" s="5" t="str">
        <f t="shared" si="20"/>
        <v>80.00X34.50</v>
      </c>
      <c r="BP24" s="5" t="str">
        <f t="shared" si="21"/>
        <v>Rulling-Hindi /Geometry-[168 x 265]</v>
      </c>
      <c r="BQ24" s="105" t="s">
        <v>680</v>
      </c>
      <c r="BR24" s="106">
        <f t="shared" si="22"/>
        <v>0.33333333333333331</v>
      </c>
    </row>
    <row r="25" spans="1:70" x14ac:dyDescent="0.25">
      <c r="A25" s="105" t="s">
        <v>671</v>
      </c>
      <c r="B25" s="5" t="str">
        <f t="shared" si="6"/>
        <v>Writer Long Book Premium  Mrp 50 [Single line]-124 page</v>
      </c>
      <c r="C25" s="5"/>
      <c r="D25" s="5"/>
      <c r="E25" s="5"/>
      <c r="F25" s="110"/>
      <c r="G25" s="5"/>
      <c r="H25" s="5"/>
      <c r="I25" s="5"/>
      <c r="J25" s="5"/>
      <c r="K25" s="5"/>
      <c r="L25" s="5"/>
      <c r="M25" s="5" t="str">
        <f t="shared" si="8"/>
        <v>Writer Long Book Premium  Mrp 50 [Single line]-124 page</v>
      </c>
      <c r="N25" s="5"/>
      <c r="O25" s="5"/>
      <c r="P25" s="5"/>
      <c r="Q25" s="5"/>
      <c r="R25" s="5"/>
      <c r="S25" s="5"/>
      <c r="T25" s="5"/>
      <c r="U25" s="5"/>
      <c r="V25" s="5"/>
      <c r="W25" s="105"/>
      <c r="X25" s="111"/>
      <c r="Y25" s="5"/>
      <c r="Z25" s="5"/>
      <c r="AA25" s="5"/>
      <c r="AB25" s="5"/>
      <c r="AC25" s="5"/>
      <c r="AD25" s="5"/>
      <c r="AE25" s="5"/>
      <c r="AF25" s="5"/>
      <c r="AG25" s="5"/>
      <c r="AH25" s="5"/>
      <c r="AI25" s="5"/>
      <c r="AJ25" s="5"/>
      <c r="AK25" s="5"/>
      <c r="AL25" s="8" t="s">
        <v>417</v>
      </c>
      <c r="AM25" s="8" t="s">
        <v>604</v>
      </c>
      <c r="AN25" s="8" t="s">
        <v>417</v>
      </c>
      <c r="AO25" s="8">
        <v>1000</v>
      </c>
      <c r="AP25" s="13" t="s">
        <v>451</v>
      </c>
      <c r="AQ25" s="8">
        <v>124</v>
      </c>
      <c r="AR25" s="10">
        <v>4</v>
      </c>
      <c r="AS25" s="8" t="s">
        <v>467</v>
      </c>
      <c r="AT25" s="14" t="s">
        <v>486</v>
      </c>
      <c r="AU25" s="14" t="s">
        <v>487</v>
      </c>
      <c r="AV25" s="8">
        <v>10</v>
      </c>
      <c r="AW25" s="8">
        <v>50</v>
      </c>
      <c r="AX25" s="8" t="s">
        <v>488</v>
      </c>
      <c r="AY25" s="13" t="s">
        <v>489</v>
      </c>
      <c r="AZ25" s="8" t="s">
        <v>490</v>
      </c>
      <c r="BA25" s="8">
        <v>250</v>
      </c>
      <c r="BB25" s="9" t="s">
        <v>505</v>
      </c>
      <c r="BC25" s="9">
        <v>6</v>
      </c>
      <c r="BD25" s="96">
        <f>IF(BA25=0,0,AO25/BC25)</f>
        <v>166.66666666666666</v>
      </c>
      <c r="BE25" s="15">
        <f>LEFT(BB25,4)/1000*RIGHT(BB25,3)/1000*BA25/1000*BD25/1000</f>
        <v>2.3479166666666666E-2</v>
      </c>
      <c r="BF25" s="8" t="s">
        <v>492</v>
      </c>
      <c r="BG25" s="16">
        <v>54</v>
      </c>
      <c r="BH25" s="97">
        <v>80</v>
      </c>
      <c r="BI25" s="8">
        <v>34.5</v>
      </c>
      <c r="BJ25" s="13">
        <v>12</v>
      </c>
      <c r="BK25" s="98">
        <f>AQ25/BJ25</f>
        <v>10.333333333333334</v>
      </c>
      <c r="BL25" s="98">
        <f>BH25/100*BI25/100*BG25/1000*BK25*AO25/1000</f>
        <v>0.15400800000000003</v>
      </c>
      <c r="BM25" s="99">
        <f>+AO25*(AQ25+AR25)/BJ25</f>
        <v>10666.666666666666</v>
      </c>
      <c r="BN25" s="8" t="s">
        <v>417</v>
      </c>
      <c r="BO25" s="5" t="str">
        <f>TEXT(BH25,"00.00")&amp;"X"&amp;TEXT(BI25,"00.00")</f>
        <v>80.00X34.50</v>
      </c>
      <c r="BP25" s="5" t="str">
        <f>"Rulling-"&amp;AT25&amp;"-["&amp;AP25&amp;"]"</f>
        <v>Rulling-Single line-[168 x 265]</v>
      </c>
      <c r="BQ25" s="105" t="s">
        <v>681</v>
      </c>
      <c r="BR25" s="106">
        <f>AR25/BJ25</f>
        <v>0.33333333333333331</v>
      </c>
    </row>
    <row r="26" spans="1:70" x14ac:dyDescent="0.25">
      <c r="A26" s="105" t="s">
        <v>672</v>
      </c>
      <c r="B26" s="5" t="str">
        <f t="shared" si="6"/>
        <v>Writer Long Book Premium  Mrp 50 [Unrulled]-124 page</v>
      </c>
      <c r="C26" s="5"/>
      <c r="D26" s="5"/>
      <c r="E26" s="5"/>
      <c r="F26" s="110"/>
      <c r="G26" s="5"/>
      <c r="H26" s="5"/>
      <c r="I26" s="5"/>
      <c r="J26" s="5"/>
      <c r="K26" s="5"/>
      <c r="L26" s="5"/>
      <c r="M26" s="5" t="str">
        <f t="shared" si="8"/>
        <v>Writer Long Book Premium  Mrp 50 [Unrulled]-124 page</v>
      </c>
      <c r="N26" s="5"/>
      <c r="O26" s="5"/>
      <c r="P26" s="5"/>
      <c r="Q26" s="5"/>
      <c r="R26" s="5"/>
      <c r="S26" s="5"/>
      <c r="T26" s="5"/>
      <c r="U26" s="5"/>
      <c r="V26" s="5"/>
      <c r="W26" s="105"/>
      <c r="X26" s="111"/>
      <c r="Y26" s="5"/>
      <c r="Z26" s="5"/>
      <c r="AA26" s="5"/>
      <c r="AB26" s="5"/>
      <c r="AC26" s="5"/>
      <c r="AD26" s="5"/>
      <c r="AE26" s="5"/>
      <c r="AF26" s="5"/>
      <c r="AG26" s="5"/>
      <c r="AH26" s="5"/>
      <c r="AI26" s="5"/>
      <c r="AJ26" s="5"/>
      <c r="AK26" s="5"/>
      <c r="AL26" s="8" t="s">
        <v>417</v>
      </c>
      <c r="AM26" s="8" t="s">
        <v>604</v>
      </c>
      <c r="AN26" s="8" t="s">
        <v>417</v>
      </c>
      <c r="AO26" s="8">
        <v>1000</v>
      </c>
      <c r="AP26" s="13" t="s">
        <v>451</v>
      </c>
      <c r="AQ26" s="8">
        <v>124</v>
      </c>
      <c r="AR26" s="10">
        <v>4</v>
      </c>
      <c r="AS26" s="8" t="s">
        <v>467</v>
      </c>
      <c r="AT26" s="14" t="s">
        <v>493</v>
      </c>
      <c r="AU26" s="14" t="s">
        <v>487</v>
      </c>
      <c r="AV26" s="8">
        <v>10</v>
      </c>
      <c r="AW26" s="8">
        <v>50</v>
      </c>
      <c r="AX26" s="8" t="s">
        <v>488</v>
      </c>
      <c r="AY26" s="13" t="s">
        <v>489</v>
      </c>
      <c r="AZ26" s="8" t="s">
        <v>490</v>
      </c>
      <c r="BA26" s="8">
        <v>250</v>
      </c>
      <c r="BB26" s="9" t="s">
        <v>505</v>
      </c>
      <c r="BC26" s="9">
        <v>6</v>
      </c>
      <c r="BD26" s="96">
        <f t="shared" ref="BD26:BD27" si="23">IF(BA26=0,0,AO26/BC26)</f>
        <v>166.66666666666666</v>
      </c>
      <c r="BE26" s="15">
        <f t="shared" ref="BE26:BE27" si="24">LEFT(BB26,4)/1000*RIGHT(BB26,3)/1000*BA26/1000*BD26/1000</f>
        <v>2.3479166666666666E-2</v>
      </c>
      <c r="BF26" s="8" t="s">
        <v>492</v>
      </c>
      <c r="BG26" s="16">
        <v>54</v>
      </c>
      <c r="BH26" s="97">
        <v>80</v>
      </c>
      <c r="BI26" s="8">
        <v>34.5</v>
      </c>
      <c r="BJ26" s="13">
        <v>12</v>
      </c>
      <c r="BK26" s="98">
        <f t="shared" ref="BK26:BK27" si="25">AQ26/BJ26</f>
        <v>10.333333333333334</v>
      </c>
      <c r="BL26" s="98">
        <f t="shared" ref="BL26:BL27" si="26">BH26/100*BI26/100*BG26/1000*BK26*AO26/1000</f>
        <v>0.15400800000000003</v>
      </c>
      <c r="BM26" s="99">
        <f t="shared" ref="BM26:BM27" si="27">+AO26*(AQ26+AR26)/BJ26</f>
        <v>10666.666666666666</v>
      </c>
      <c r="BN26" s="8" t="s">
        <v>417</v>
      </c>
      <c r="BO26" s="5" t="str">
        <f t="shared" ref="BO26:BO27" si="28">TEXT(BH26,"00.00")&amp;"X"&amp;TEXT(BI26,"00.00")</f>
        <v>80.00X34.50</v>
      </c>
      <c r="BP26" s="5" t="str">
        <f t="shared" ref="BP26:BP27" si="29">"Rulling-"&amp;AT26&amp;"-["&amp;AP26&amp;"]"</f>
        <v>Rulling-Unrulled-[168 x 265]</v>
      </c>
      <c r="BQ26" s="105" t="s">
        <v>681</v>
      </c>
      <c r="BR26" s="106">
        <f t="shared" ref="BR26:BR27" si="30">AR26/BJ26</f>
        <v>0.33333333333333331</v>
      </c>
    </row>
    <row r="27" spans="1:70" x14ac:dyDescent="0.25">
      <c r="A27" s="105" t="s">
        <v>673</v>
      </c>
      <c r="B27" s="5" t="str">
        <f t="shared" si="6"/>
        <v>Writer Long Book Premium  Mrp 50 [Hindi /Geometry]-124 page</v>
      </c>
      <c r="C27" s="5"/>
      <c r="D27" s="5"/>
      <c r="E27" s="5"/>
      <c r="F27" s="110"/>
      <c r="G27" s="5"/>
      <c r="H27" s="5"/>
      <c r="I27" s="5"/>
      <c r="J27" s="5"/>
      <c r="K27" s="5"/>
      <c r="L27" s="5"/>
      <c r="M27" s="5" t="str">
        <f t="shared" si="8"/>
        <v>Writer Long Book Premium  Mrp 50 [Hindi /Geometry]-124 page</v>
      </c>
      <c r="N27" s="5"/>
      <c r="O27" s="5"/>
      <c r="P27" s="5"/>
      <c r="Q27" s="5"/>
      <c r="R27" s="5"/>
      <c r="S27" s="5"/>
      <c r="T27" s="5"/>
      <c r="U27" s="5"/>
      <c r="V27" s="5"/>
      <c r="W27" s="105"/>
      <c r="X27" s="111"/>
      <c r="Y27" s="5"/>
      <c r="Z27" s="5"/>
      <c r="AA27" s="5"/>
      <c r="AB27" s="5"/>
      <c r="AC27" s="5"/>
      <c r="AD27" s="5"/>
      <c r="AE27" s="5"/>
      <c r="AF27" s="5"/>
      <c r="AG27" s="5"/>
      <c r="AH27" s="5"/>
      <c r="AI27" s="5"/>
      <c r="AJ27" s="5"/>
      <c r="AK27" s="5"/>
      <c r="AL27" s="8" t="s">
        <v>417</v>
      </c>
      <c r="AM27" s="8" t="s">
        <v>604</v>
      </c>
      <c r="AN27" s="8" t="s">
        <v>417</v>
      </c>
      <c r="AO27" s="8">
        <v>1000</v>
      </c>
      <c r="AP27" s="13" t="s">
        <v>451</v>
      </c>
      <c r="AQ27" s="8">
        <v>124</v>
      </c>
      <c r="AR27" s="10">
        <v>4</v>
      </c>
      <c r="AS27" s="8" t="s">
        <v>467</v>
      </c>
      <c r="AT27" s="14" t="s">
        <v>540</v>
      </c>
      <c r="AU27" s="14" t="s">
        <v>487</v>
      </c>
      <c r="AV27" s="8">
        <v>10</v>
      </c>
      <c r="AW27" s="8">
        <v>50</v>
      </c>
      <c r="AX27" s="8" t="s">
        <v>488</v>
      </c>
      <c r="AY27" s="13" t="s">
        <v>489</v>
      </c>
      <c r="AZ27" s="8" t="s">
        <v>490</v>
      </c>
      <c r="BA27" s="8">
        <v>250</v>
      </c>
      <c r="BB27" s="9" t="s">
        <v>505</v>
      </c>
      <c r="BC27" s="9">
        <v>6</v>
      </c>
      <c r="BD27" s="96">
        <f t="shared" si="23"/>
        <v>166.66666666666666</v>
      </c>
      <c r="BE27" s="15">
        <f t="shared" si="24"/>
        <v>2.3479166666666666E-2</v>
      </c>
      <c r="BF27" s="8" t="s">
        <v>492</v>
      </c>
      <c r="BG27" s="16">
        <v>54</v>
      </c>
      <c r="BH27" s="97">
        <v>80</v>
      </c>
      <c r="BI27" s="8">
        <v>34.5</v>
      </c>
      <c r="BJ27" s="13">
        <v>12</v>
      </c>
      <c r="BK27" s="98">
        <f t="shared" si="25"/>
        <v>10.333333333333334</v>
      </c>
      <c r="BL27" s="98">
        <f t="shared" si="26"/>
        <v>0.15400800000000003</v>
      </c>
      <c r="BM27" s="99">
        <f t="shared" si="27"/>
        <v>10666.666666666666</v>
      </c>
      <c r="BN27" s="8" t="s">
        <v>417</v>
      </c>
      <c r="BO27" s="5" t="str">
        <f t="shared" si="28"/>
        <v>80.00X34.50</v>
      </c>
      <c r="BP27" s="5" t="str">
        <f t="shared" si="29"/>
        <v>Rulling-Hindi /Geometry-[168 x 265]</v>
      </c>
      <c r="BQ27" s="105" t="s">
        <v>681</v>
      </c>
      <c r="BR27" s="106">
        <f t="shared" si="30"/>
        <v>0.33333333333333331</v>
      </c>
    </row>
    <row r="28" spans="1:70" x14ac:dyDescent="0.25">
      <c r="A28" s="105" t="s">
        <v>674</v>
      </c>
      <c r="B28" s="5" t="str">
        <f t="shared" si="6"/>
        <v>Writer Long Book Premum  Mrp 66 [Single line]-172 page</v>
      </c>
      <c r="C28" s="5"/>
      <c r="D28" s="5"/>
      <c r="E28" s="5"/>
      <c r="F28" s="110"/>
      <c r="G28" s="5"/>
      <c r="H28" s="5"/>
      <c r="I28" s="5"/>
      <c r="J28" s="5"/>
      <c r="K28" s="5"/>
      <c r="L28" s="5"/>
      <c r="M28" s="5" t="str">
        <f t="shared" si="8"/>
        <v>Writer Long Book Premum  Mrp 66 [Single line]-172 page</v>
      </c>
      <c r="N28" s="5"/>
      <c r="O28" s="5"/>
      <c r="P28" s="5"/>
      <c r="Q28" s="5"/>
      <c r="R28" s="5"/>
      <c r="S28" s="5"/>
      <c r="T28" s="5"/>
      <c r="U28" s="5"/>
      <c r="V28" s="5"/>
      <c r="W28" s="105"/>
      <c r="X28" s="111"/>
      <c r="Y28" s="5"/>
      <c r="Z28" s="5"/>
      <c r="AA28" s="5"/>
      <c r="AB28" s="5"/>
      <c r="AC28" s="5"/>
      <c r="AD28" s="5"/>
      <c r="AE28" s="5"/>
      <c r="AF28" s="5"/>
      <c r="AG28" s="5"/>
      <c r="AH28" s="5"/>
      <c r="AI28" s="5"/>
      <c r="AJ28" s="5"/>
      <c r="AK28" s="5"/>
      <c r="AL28" s="8" t="s">
        <v>418</v>
      </c>
      <c r="AM28" s="8" t="s">
        <v>604</v>
      </c>
      <c r="AN28" s="8" t="s">
        <v>418</v>
      </c>
      <c r="AO28" s="8">
        <v>1000</v>
      </c>
      <c r="AP28" s="13" t="s">
        <v>451</v>
      </c>
      <c r="AQ28" s="8">
        <v>172</v>
      </c>
      <c r="AR28" s="10">
        <v>4</v>
      </c>
      <c r="AS28" s="8" t="s">
        <v>467</v>
      </c>
      <c r="AT28" s="14" t="s">
        <v>486</v>
      </c>
      <c r="AU28" s="14" t="s">
        <v>487</v>
      </c>
      <c r="AV28" s="8">
        <v>8</v>
      </c>
      <c r="AW28" s="8">
        <v>40</v>
      </c>
      <c r="AX28" s="8" t="s">
        <v>488</v>
      </c>
      <c r="AY28" s="13" t="s">
        <v>489</v>
      </c>
      <c r="AZ28" s="8" t="s">
        <v>490</v>
      </c>
      <c r="BA28" s="8">
        <v>250</v>
      </c>
      <c r="BB28" s="9" t="s">
        <v>505</v>
      </c>
      <c r="BC28" s="9">
        <v>6</v>
      </c>
      <c r="BD28" s="96">
        <f>IF(BA28=0,0,AO28/BC28)</f>
        <v>166.66666666666666</v>
      </c>
      <c r="BE28" s="15">
        <f>LEFT(BB28,4)/1000*RIGHT(BB28,3)/1000*BA28/1000*BD28/1000</f>
        <v>2.3479166666666666E-2</v>
      </c>
      <c r="BF28" s="8" t="s">
        <v>492</v>
      </c>
      <c r="BG28" s="16">
        <v>54</v>
      </c>
      <c r="BH28" s="97">
        <v>80</v>
      </c>
      <c r="BI28" s="8">
        <v>34.5</v>
      </c>
      <c r="BJ28" s="13">
        <v>12</v>
      </c>
      <c r="BK28" s="98">
        <f>AQ28/BJ28</f>
        <v>14.333333333333334</v>
      </c>
      <c r="BL28" s="98">
        <f>BH28/100*BI28/100*BG28/1000*BK28*AO28/1000</f>
        <v>0.21362400000000004</v>
      </c>
      <c r="BM28" s="99">
        <f>+AO28*(AQ28+AR28)/BJ28</f>
        <v>14666.666666666666</v>
      </c>
      <c r="BN28" s="8" t="s">
        <v>418</v>
      </c>
      <c r="BO28" s="5" t="str">
        <f>TEXT(BH28,"00.00")&amp;"X"&amp;TEXT(BI28,"00.00")</f>
        <v>80.00X34.50</v>
      </c>
      <c r="BP28" s="5" t="str">
        <f>"Rulling-"&amp;AT28&amp;"-["&amp;AP28&amp;"]"</f>
        <v>Rulling-Single line-[168 x 265]</v>
      </c>
      <c r="BQ28" s="105" t="s">
        <v>682</v>
      </c>
      <c r="BR28" s="106">
        <f>AR28/BJ28</f>
        <v>0.33333333333333331</v>
      </c>
    </row>
    <row r="29" spans="1:70" x14ac:dyDescent="0.25">
      <c r="A29" s="105" t="s">
        <v>675</v>
      </c>
      <c r="B29" s="5" t="str">
        <f t="shared" si="6"/>
        <v>Writer Long Book Premum  Mrp 66 [Unrulled]-172 page</v>
      </c>
      <c r="C29" s="5"/>
      <c r="D29" s="5"/>
      <c r="E29" s="5"/>
      <c r="F29" s="110"/>
      <c r="G29" s="5"/>
      <c r="H29" s="5"/>
      <c r="I29" s="5"/>
      <c r="J29" s="5"/>
      <c r="K29" s="5"/>
      <c r="L29" s="5"/>
      <c r="M29" s="5" t="str">
        <f t="shared" si="8"/>
        <v>Writer Long Book Premum  Mrp 66 [Unrulled]-172 page</v>
      </c>
      <c r="N29" s="5"/>
      <c r="O29" s="5"/>
      <c r="P29" s="5"/>
      <c r="Q29" s="5"/>
      <c r="R29" s="5"/>
      <c r="S29" s="5"/>
      <c r="T29" s="5"/>
      <c r="U29" s="5"/>
      <c r="V29" s="5"/>
      <c r="W29" s="105"/>
      <c r="X29" s="111"/>
      <c r="Y29" s="5"/>
      <c r="Z29" s="5"/>
      <c r="AA29" s="5"/>
      <c r="AB29" s="5"/>
      <c r="AC29" s="5"/>
      <c r="AD29" s="5"/>
      <c r="AE29" s="5"/>
      <c r="AF29" s="5"/>
      <c r="AG29" s="5"/>
      <c r="AH29" s="5"/>
      <c r="AI29" s="5"/>
      <c r="AJ29" s="5"/>
      <c r="AK29" s="5"/>
      <c r="AL29" s="8" t="s">
        <v>418</v>
      </c>
      <c r="AM29" s="8" t="s">
        <v>604</v>
      </c>
      <c r="AN29" s="8" t="s">
        <v>418</v>
      </c>
      <c r="AO29" s="8">
        <v>1000</v>
      </c>
      <c r="AP29" s="13" t="s">
        <v>451</v>
      </c>
      <c r="AQ29" s="8">
        <v>172</v>
      </c>
      <c r="AR29" s="10">
        <v>4</v>
      </c>
      <c r="AS29" s="8" t="s">
        <v>467</v>
      </c>
      <c r="AT29" s="14" t="s">
        <v>493</v>
      </c>
      <c r="AU29" s="14" t="s">
        <v>487</v>
      </c>
      <c r="AV29" s="8">
        <v>8</v>
      </c>
      <c r="AW29" s="8">
        <v>40</v>
      </c>
      <c r="AX29" s="8" t="s">
        <v>488</v>
      </c>
      <c r="AY29" s="13" t="s">
        <v>489</v>
      </c>
      <c r="AZ29" s="8" t="s">
        <v>490</v>
      </c>
      <c r="BA29" s="8">
        <v>250</v>
      </c>
      <c r="BB29" s="9" t="s">
        <v>505</v>
      </c>
      <c r="BC29" s="9">
        <v>6</v>
      </c>
      <c r="BD29" s="96">
        <f t="shared" ref="BD29:BD30" si="31">IF(BA29=0,0,AO29/BC29)</f>
        <v>166.66666666666666</v>
      </c>
      <c r="BE29" s="15">
        <f t="shared" ref="BE29:BE30" si="32">LEFT(BB29,4)/1000*RIGHT(BB29,3)/1000*BA29/1000*BD29/1000</f>
        <v>2.3479166666666666E-2</v>
      </c>
      <c r="BF29" s="8" t="s">
        <v>492</v>
      </c>
      <c r="BG29" s="16">
        <v>54</v>
      </c>
      <c r="BH29" s="97">
        <v>80</v>
      </c>
      <c r="BI29" s="8">
        <v>34.5</v>
      </c>
      <c r="BJ29" s="13">
        <v>12</v>
      </c>
      <c r="BK29" s="98">
        <f t="shared" ref="BK29:BK30" si="33">AQ29/BJ29</f>
        <v>14.333333333333334</v>
      </c>
      <c r="BL29" s="98">
        <f t="shared" ref="BL29:BL30" si="34">BH29/100*BI29/100*BG29/1000*BK29*AO29/1000</f>
        <v>0.21362400000000004</v>
      </c>
      <c r="BM29" s="99">
        <f t="shared" ref="BM29:BM30" si="35">+AO29*(AQ29+AR29)/BJ29</f>
        <v>14666.666666666666</v>
      </c>
      <c r="BN29" s="8" t="s">
        <v>418</v>
      </c>
      <c r="BO29" s="5" t="str">
        <f t="shared" ref="BO29:BO30" si="36">TEXT(BH29,"00.00")&amp;"X"&amp;TEXT(BI29,"00.00")</f>
        <v>80.00X34.50</v>
      </c>
      <c r="BP29" s="5" t="str">
        <f t="shared" ref="BP29:BP30" si="37">"Rulling-"&amp;AT29&amp;"-["&amp;AP29&amp;"]"</f>
        <v>Rulling-Unrulled-[168 x 265]</v>
      </c>
      <c r="BQ29" s="105" t="s">
        <v>682</v>
      </c>
      <c r="BR29" s="106">
        <f t="shared" ref="BR29:BR30" si="38">AR29/BJ29</f>
        <v>0.33333333333333331</v>
      </c>
    </row>
    <row r="30" spans="1:70" x14ac:dyDescent="0.25">
      <c r="A30" s="105" t="s">
        <v>676</v>
      </c>
      <c r="B30" s="5" t="str">
        <f t="shared" si="6"/>
        <v>Writer Long Book Premum  Mrp 66 [Hindi /Geometry]-172 page</v>
      </c>
      <c r="C30" s="5"/>
      <c r="D30" s="5"/>
      <c r="E30" s="5"/>
      <c r="F30" s="110"/>
      <c r="G30" s="5"/>
      <c r="H30" s="5"/>
      <c r="I30" s="5"/>
      <c r="J30" s="5"/>
      <c r="K30" s="5"/>
      <c r="L30" s="5"/>
      <c r="M30" s="5" t="str">
        <f t="shared" si="8"/>
        <v>Writer Long Book Premum  Mrp 66 [Hindi /Geometry]-172 page</v>
      </c>
      <c r="N30" s="5"/>
      <c r="O30" s="5"/>
      <c r="P30" s="5"/>
      <c r="Q30" s="5"/>
      <c r="R30" s="5"/>
      <c r="S30" s="5"/>
      <c r="T30" s="5"/>
      <c r="U30" s="5"/>
      <c r="V30" s="5"/>
      <c r="W30" s="105"/>
      <c r="X30" s="111"/>
      <c r="Y30" s="5"/>
      <c r="Z30" s="5"/>
      <c r="AA30" s="5"/>
      <c r="AB30" s="5"/>
      <c r="AC30" s="5"/>
      <c r="AD30" s="5"/>
      <c r="AE30" s="5"/>
      <c r="AF30" s="5"/>
      <c r="AG30" s="5"/>
      <c r="AH30" s="5"/>
      <c r="AI30" s="5"/>
      <c r="AJ30" s="5"/>
      <c r="AK30" s="5"/>
      <c r="AL30" s="8" t="s">
        <v>418</v>
      </c>
      <c r="AM30" s="8" t="s">
        <v>604</v>
      </c>
      <c r="AN30" s="8" t="s">
        <v>418</v>
      </c>
      <c r="AO30" s="8">
        <v>1000</v>
      </c>
      <c r="AP30" s="13" t="s">
        <v>451</v>
      </c>
      <c r="AQ30" s="8">
        <v>172</v>
      </c>
      <c r="AR30" s="10">
        <v>4</v>
      </c>
      <c r="AS30" s="8" t="s">
        <v>467</v>
      </c>
      <c r="AT30" s="14" t="s">
        <v>540</v>
      </c>
      <c r="AU30" s="14" t="s">
        <v>487</v>
      </c>
      <c r="AV30" s="8">
        <v>8</v>
      </c>
      <c r="AW30" s="8">
        <v>40</v>
      </c>
      <c r="AX30" s="8" t="s">
        <v>488</v>
      </c>
      <c r="AY30" s="13" t="s">
        <v>489</v>
      </c>
      <c r="AZ30" s="8" t="s">
        <v>490</v>
      </c>
      <c r="BA30" s="8">
        <v>250</v>
      </c>
      <c r="BB30" s="9" t="s">
        <v>505</v>
      </c>
      <c r="BC30" s="9">
        <v>6</v>
      </c>
      <c r="BD30" s="96">
        <f t="shared" si="31"/>
        <v>166.66666666666666</v>
      </c>
      <c r="BE30" s="15">
        <f t="shared" si="32"/>
        <v>2.3479166666666666E-2</v>
      </c>
      <c r="BF30" s="8" t="s">
        <v>492</v>
      </c>
      <c r="BG30" s="16">
        <v>54</v>
      </c>
      <c r="BH30" s="97">
        <v>80</v>
      </c>
      <c r="BI30" s="8">
        <v>34.5</v>
      </c>
      <c r="BJ30" s="13">
        <v>12</v>
      </c>
      <c r="BK30" s="98">
        <f t="shared" si="33"/>
        <v>14.333333333333334</v>
      </c>
      <c r="BL30" s="98">
        <f t="shared" si="34"/>
        <v>0.21362400000000004</v>
      </c>
      <c r="BM30" s="99">
        <f t="shared" si="35"/>
        <v>14666.666666666666</v>
      </c>
      <c r="BN30" s="8" t="s">
        <v>418</v>
      </c>
      <c r="BO30" s="5" t="str">
        <f t="shared" si="36"/>
        <v>80.00X34.50</v>
      </c>
      <c r="BP30" s="5" t="str">
        <f t="shared" si="37"/>
        <v>Rulling-Hindi /Geometry-[168 x 265]</v>
      </c>
      <c r="BQ30" s="105" t="s">
        <v>682</v>
      </c>
      <c r="BR30" s="106">
        <f t="shared" si="38"/>
        <v>0.33333333333333331</v>
      </c>
    </row>
    <row r="31" spans="1:70" x14ac:dyDescent="0.25">
      <c r="A31" s="105" t="s">
        <v>677</v>
      </c>
      <c r="B31" s="5" t="str">
        <f t="shared" si="6"/>
        <v>Writer Convent Premium  Mrp 32 [Single line]-84 page</v>
      </c>
      <c r="C31" s="5"/>
      <c r="D31" s="5"/>
      <c r="E31" s="5"/>
      <c r="F31" s="110"/>
      <c r="G31" s="5"/>
      <c r="H31" s="5"/>
      <c r="I31" s="5"/>
      <c r="J31" s="5"/>
      <c r="K31" s="5"/>
      <c r="L31" s="5"/>
      <c r="M31" s="5" t="str">
        <f t="shared" si="8"/>
        <v>Writer Convent Premium  Mrp 32 [Single line]-84 page</v>
      </c>
      <c r="N31" s="5"/>
      <c r="O31" s="5"/>
      <c r="P31" s="5"/>
      <c r="Q31" s="5"/>
      <c r="R31" s="5"/>
      <c r="S31" s="5"/>
      <c r="T31" s="5"/>
      <c r="U31" s="5"/>
      <c r="V31" s="5"/>
      <c r="W31" s="105"/>
      <c r="X31" s="111"/>
      <c r="Y31" s="5"/>
      <c r="Z31" s="5"/>
      <c r="AA31" s="5"/>
      <c r="AB31" s="5"/>
      <c r="AC31" s="5"/>
      <c r="AD31" s="5"/>
      <c r="AE31" s="5"/>
      <c r="AF31" s="5"/>
      <c r="AG31" s="5"/>
      <c r="AH31" s="5"/>
      <c r="AI31" s="5"/>
      <c r="AJ31" s="5"/>
      <c r="AK31" s="5"/>
      <c r="AL31" s="8" t="s">
        <v>427</v>
      </c>
      <c r="AM31" s="8" t="s">
        <v>604</v>
      </c>
      <c r="AN31" s="8" t="s">
        <v>427</v>
      </c>
      <c r="AO31" s="8">
        <v>1000</v>
      </c>
      <c r="AP31" s="13" t="s">
        <v>456</v>
      </c>
      <c r="AQ31" s="8">
        <v>84</v>
      </c>
      <c r="AR31" s="8">
        <v>4</v>
      </c>
      <c r="AS31" s="8" t="s">
        <v>467</v>
      </c>
      <c r="AT31" s="14" t="s">
        <v>486</v>
      </c>
      <c r="AU31" s="14" t="s">
        <v>487</v>
      </c>
      <c r="AV31" s="8">
        <v>15</v>
      </c>
      <c r="AW31" s="8">
        <v>75</v>
      </c>
      <c r="AX31" s="8" t="s">
        <v>495</v>
      </c>
      <c r="AY31" s="13" t="s">
        <v>500</v>
      </c>
      <c r="AZ31" s="8" t="s">
        <v>490</v>
      </c>
      <c r="BA31" s="8">
        <v>260</v>
      </c>
      <c r="BB31" s="9" t="s">
        <v>517</v>
      </c>
      <c r="BC31" s="9">
        <v>8</v>
      </c>
      <c r="BD31" s="96">
        <f t="shared" ref="BD31:BD62" si="39">IF(BA31=0,0,AO31/BC31)</f>
        <v>125</v>
      </c>
      <c r="BE31" s="15">
        <f t="shared" ref="BE31:BE62" si="40">LEFT(BB31,4)/1000*RIGHT(BB31,3)/1000*BA31/1000*BD31/1000</f>
        <v>2.2931999999999998E-2</v>
      </c>
      <c r="BF31" s="8" t="s">
        <v>492</v>
      </c>
      <c r="BG31" s="16">
        <v>54</v>
      </c>
      <c r="BH31" s="97">
        <v>96</v>
      </c>
      <c r="BI31" s="8">
        <v>36.5</v>
      </c>
      <c r="BJ31" s="13">
        <v>16</v>
      </c>
      <c r="BK31" s="98">
        <f t="shared" ref="BK31:BK62" si="41">AQ31/BJ31</f>
        <v>5.25</v>
      </c>
      <c r="BL31" s="98">
        <f t="shared" ref="BL31:BL62" si="42">BH31/100*BI31/100*BG31/1000*BK31*AO31/1000</f>
        <v>9.9338399999999979E-2</v>
      </c>
      <c r="BM31" s="99">
        <f t="shared" ref="BM31:BM62" si="43">+AO31*(AQ31+AR31)/BJ31</f>
        <v>5500</v>
      </c>
      <c r="BN31" s="8" t="s">
        <v>427</v>
      </c>
      <c r="BO31" s="5" t="str">
        <f t="shared" ref="BO31:BO62" si="44">TEXT(BH31,"00.00")&amp;"X"&amp;TEXT(BI31,"00.00")</f>
        <v>96.00X36.50</v>
      </c>
      <c r="BP31" s="5" t="str">
        <f t="shared" ref="BP31:BP62" si="45">"Rulling-"&amp;AT31&amp;"-["&amp;AP31&amp;"]"</f>
        <v>Rulling-Single line-[180 x 240]</v>
      </c>
      <c r="BQ31" s="105" t="s">
        <v>692</v>
      </c>
      <c r="BR31" s="106">
        <f t="shared" ref="BR31:BR62" si="46">AR31/BJ31</f>
        <v>0.25</v>
      </c>
    </row>
    <row r="32" spans="1:70" x14ac:dyDescent="0.25">
      <c r="A32" s="105" t="s">
        <v>678</v>
      </c>
      <c r="B32" s="5" t="str">
        <f t="shared" si="6"/>
        <v>Writer Convent Premium  Mrp 32 [English]-84 page</v>
      </c>
      <c r="C32" s="5"/>
      <c r="D32" s="5"/>
      <c r="E32" s="5"/>
      <c r="F32" s="110"/>
      <c r="G32" s="5"/>
      <c r="H32" s="5"/>
      <c r="I32" s="5"/>
      <c r="J32" s="5"/>
      <c r="K32" s="5"/>
      <c r="L32" s="5"/>
      <c r="M32" s="5" t="str">
        <f t="shared" si="8"/>
        <v>Writer Convent Premium  Mrp 32 [English]-84 page</v>
      </c>
      <c r="N32" s="5"/>
      <c r="O32" s="5"/>
      <c r="P32" s="5"/>
      <c r="Q32" s="5"/>
      <c r="R32" s="5"/>
      <c r="S32" s="5"/>
      <c r="T32" s="5"/>
      <c r="U32" s="5"/>
      <c r="V32" s="5"/>
      <c r="W32" s="105"/>
      <c r="X32" s="111"/>
      <c r="Y32" s="5"/>
      <c r="Z32" s="5"/>
      <c r="AA32" s="5"/>
      <c r="AB32" s="5"/>
      <c r="AC32" s="5"/>
      <c r="AD32" s="5"/>
      <c r="AE32" s="5"/>
      <c r="AF32" s="5"/>
      <c r="AG32" s="5"/>
      <c r="AH32" s="5"/>
      <c r="AI32" s="5"/>
      <c r="AJ32" s="5"/>
      <c r="AK32" s="5"/>
      <c r="AL32" s="8" t="s">
        <v>427</v>
      </c>
      <c r="AM32" s="8" t="s">
        <v>604</v>
      </c>
      <c r="AN32" s="8" t="s">
        <v>427</v>
      </c>
      <c r="AO32" s="8">
        <v>1000</v>
      </c>
      <c r="AP32" s="13" t="s">
        <v>456</v>
      </c>
      <c r="AQ32" s="8">
        <v>84</v>
      </c>
      <c r="AR32" s="8">
        <v>4</v>
      </c>
      <c r="AS32" s="8" t="s">
        <v>467</v>
      </c>
      <c r="AT32" s="14" t="s">
        <v>518</v>
      </c>
      <c r="AU32" s="14" t="s">
        <v>487</v>
      </c>
      <c r="AV32" s="8">
        <v>15</v>
      </c>
      <c r="AW32" s="8">
        <v>75</v>
      </c>
      <c r="AX32" s="8" t="s">
        <v>495</v>
      </c>
      <c r="AY32" s="13" t="s">
        <v>500</v>
      </c>
      <c r="AZ32" s="8" t="s">
        <v>490</v>
      </c>
      <c r="BA32" s="8">
        <v>260</v>
      </c>
      <c r="BB32" s="9" t="s">
        <v>517</v>
      </c>
      <c r="BC32" s="9">
        <v>8</v>
      </c>
      <c r="BD32" s="96">
        <f t="shared" si="39"/>
        <v>125</v>
      </c>
      <c r="BE32" s="15">
        <f t="shared" si="40"/>
        <v>2.2931999999999998E-2</v>
      </c>
      <c r="BF32" s="8" t="s">
        <v>492</v>
      </c>
      <c r="BG32" s="16">
        <v>54</v>
      </c>
      <c r="BH32" s="97">
        <v>96</v>
      </c>
      <c r="BI32" s="8">
        <v>36.5</v>
      </c>
      <c r="BJ32" s="13">
        <v>16</v>
      </c>
      <c r="BK32" s="98">
        <f t="shared" si="41"/>
        <v>5.25</v>
      </c>
      <c r="BL32" s="98">
        <f t="shared" si="42"/>
        <v>9.9338399999999979E-2</v>
      </c>
      <c r="BM32" s="99">
        <f t="shared" si="43"/>
        <v>5500</v>
      </c>
      <c r="BN32" s="8" t="s">
        <v>427</v>
      </c>
      <c r="BO32" s="5" t="str">
        <f t="shared" si="44"/>
        <v>96.00X36.50</v>
      </c>
      <c r="BP32" s="5" t="str">
        <f t="shared" si="45"/>
        <v>Rulling-English-[180 x 240]</v>
      </c>
      <c r="BQ32" s="105" t="s">
        <v>693</v>
      </c>
      <c r="BR32" s="106">
        <f t="shared" si="46"/>
        <v>0.25</v>
      </c>
    </row>
    <row r="33" spans="1:70" x14ac:dyDescent="0.25">
      <c r="A33" s="105" t="s">
        <v>679</v>
      </c>
      <c r="B33" s="5" t="str">
        <f t="shared" si="6"/>
        <v>Writer Convent Premium  Mrp 32 [10 mm Squire (small)]-84 page</v>
      </c>
      <c r="C33" s="5"/>
      <c r="D33" s="5"/>
      <c r="E33" s="5"/>
      <c r="F33" s="110"/>
      <c r="G33" s="5"/>
      <c r="H33" s="5"/>
      <c r="I33" s="5"/>
      <c r="J33" s="5"/>
      <c r="K33" s="5"/>
      <c r="L33" s="5"/>
      <c r="M33" s="5" t="str">
        <f t="shared" si="8"/>
        <v>Writer Convent Premium  Mrp 32 [10 mm Squire (small)]-84 page</v>
      </c>
      <c r="N33" s="5"/>
      <c r="O33" s="5"/>
      <c r="P33" s="5"/>
      <c r="Q33" s="5"/>
      <c r="R33" s="5"/>
      <c r="S33" s="5"/>
      <c r="T33" s="5"/>
      <c r="U33" s="5"/>
      <c r="V33" s="5"/>
      <c r="W33" s="105"/>
      <c r="X33" s="111"/>
      <c r="Y33" s="5"/>
      <c r="Z33" s="5"/>
      <c r="AA33" s="5"/>
      <c r="AB33" s="5"/>
      <c r="AC33" s="5"/>
      <c r="AD33" s="5"/>
      <c r="AE33" s="5"/>
      <c r="AF33" s="5"/>
      <c r="AG33" s="5"/>
      <c r="AH33" s="5"/>
      <c r="AI33" s="5"/>
      <c r="AJ33" s="5"/>
      <c r="AK33" s="5"/>
      <c r="AL33" s="8" t="s">
        <v>427</v>
      </c>
      <c r="AM33" s="8" t="s">
        <v>604</v>
      </c>
      <c r="AN33" s="8" t="s">
        <v>427</v>
      </c>
      <c r="AO33" s="8">
        <v>1000</v>
      </c>
      <c r="AP33" s="13" t="s">
        <v>456</v>
      </c>
      <c r="AQ33" s="8">
        <v>84</v>
      </c>
      <c r="AR33" s="8">
        <v>4</v>
      </c>
      <c r="AS33" s="8" t="s">
        <v>467</v>
      </c>
      <c r="AT33" s="14" t="s">
        <v>1009</v>
      </c>
      <c r="AU33" s="14" t="s">
        <v>487</v>
      </c>
      <c r="AV33" s="8">
        <v>15</v>
      </c>
      <c r="AW33" s="8">
        <v>75</v>
      </c>
      <c r="AX33" s="8" t="s">
        <v>495</v>
      </c>
      <c r="AY33" s="13" t="s">
        <v>500</v>
      </c>
      <c r="AZ33" s="8" t="s">
        <v>490</v>
      </c>
      <c r="BA33" s="8">
        <v>260</v>
      </c>
      <c r="BB33" s="9" t="s">
        <v>517</v>
      </c>
      <c r="BC33" s="9">
        <v>8</v>
      </c>
      <c r="BD33" s="96">
        <f t="shared" si="39"/>
        <v>125</v>
      </c>
      <c r="BE33" s="15">
        <f t="shared" si="40"/>
        <v>2.2931999999999998E-2</v>
      </c>
      <c r="BF33" s="8" t="s">
        <v>492</v>
      </c>
      <c r="BG33" s="16">
        <v>54</v>
      </c>
      <c r="BH33" s="97">
        <v>96</v>
      </c>
      <c r="BI33" s="8">
        <v>36.5</v>
      </c>
      <c r="BJ33" s="13">
        <v>16</v>
      </c>
      <c r="BK33" s="98">
        <f t="shared" si="41"/>
        <v>5.25</v>
      </c>
      <c r="BL33" s="98">
        <f t="shared" si="42"/>
        <v>9.9338399999999979E-2</v>
      </c>
      <c r="BM33" s="99">
        <f t="shared" si="43"/>
        <v>5500</v>
      </c>
      <c r="BN33" s="8" t="s">
        <v>427</v>
      </c>
      <c r="BO33" s="5" t="str">
        <f t="shared" si="44"/>
        <v>96.00X36.50</v>
      </c>
      <c r="BP33" s="5" t="str">
        <f t="shared" si="45"/>
        <v>Rulling-10 mm Squire (small)-[180 x 240]</v>
      </c>
      <c r="BQ33" s="105" t="s">
        <v>694</v>
      </c>
      <c r="BR33" s="106">
        <f t="shared" si="46"/>
        <v>0.25</v>
      </c>
    </row>
    <row r="34" spans="1:70" x14ac:dyDescent="0.25">
      <c r="A34" s="105" t="s">
        <v>680</v>
      </c>
      <c r="B34" s="5" t="str">
        <f t="shared" si="6"/>
        <v>Writer Convent Premium  Mrp 32 [12 mm Squire ( Medium)]-84 page</v>
      </c>
      <c r="C34" s="5"/>
      <c r="D34" s="5"/>
      <c r="E34" s="5"/>
      <c r="F34" s="110"/>
      <c r="G34" s="5"/>
      <c r="H34" s="5"/>
      <c r="I34" s="5"/>
      <c r="J34" s="5"/>
      <c r="K34" s="5"/>
      <c r="L34" s="5"/>
      <c r="M34" s="5" t="str">
        <f t="shared" si="8"/>
        <v>Writer Convent Premium  Mrp 32 [12 mm Squire ( Medium)]-84 page</v>
      </c>
      <c r="N34" s="5"/>
      <c r="O34" s="5"/>
      <c r="P34" s="5"/>
      <c r="Q34" s="5"/>
      <c r="R34" s="5"/>
      <c r="S34" s="5"/>
      <c r="T34" s="5"/>
      <c r="U34" s="5"/>
      <c r="V34" s="5"/>
      <c r="W34" s="105"/>
      <c r="X34" s="111"/>
      <c r="Y34" s="5"/>
      <c r="Z34" s="5"/>
      <c r="AA34" s="5"/>
      <c r="AB34" s="5"/>
      <c r="AC34" s="5"/>
      <c r="AD34" s="5"/>
      <c r="AE34" s="5"/>
      <c r="AF34" s="5"/>
      <c r="AG34" s="5"/>
      <c r="AH34" s="5"/>
      <c r="AI34" s="5"/>
      <c r="AJ34" s="5"/>
      <c r="AK34" s="5"/>
      <c r="AL34" s="8" t="s">
        <v>427</v>
      </c>
      <c r="AM34" s="8" t="s">
        <v>604</v>
      </c>
      <c r="AN34" s="8" t="s">
        <v>427</v>
      </c>
      <c r="AO34" s="8">
        <v>1000</v>
      </c>
      <c r="AP34" s="13" t="s">
        <v>456</v>
      </c>
      <c r="AQ34" s="8">
        <v>84</v>
      </c>
      <c r="AR34" s="8">
        <v>4</v>
      </c>
      <c r="AS34" s="8" t="s">
        <v>467</v>
      </c>
      <c r="AT34" s="14" t="s">
        <v>1010</v>
      </c>
      <c r="AU34" s="14" t="s">
        <v>487</v>
      </c>
      <c r="AV34" s="8">
        <v>15</v>
      </c>
      <c r="AW34" s="8">
        <v>75</v>
      </c>
      <c r="AX34" s="8" t="s">
        <v>495</v>
      </c>
      <c r="AY34" s="13" t="s">
        <v>500</v>
      </c>
      <c r="AZ34" s="8" t="s">
        <v>490</v>
      </c>
      <c r="BA34" s="8">
        <v>260</v>
      </c>
      <c r="BB34" s="9" t="s">
        <v>517</v>
      </c>
      <c r="BC34" s="9">
        <v>8</v>
      </c>
      <c r="BD34" s="96">
        <f t="shared" si="39"/>
        <v>125</v>
      </c>
      <c r="BE34" s="15">
        <f t="shared" si="40"/>
        <v>2.2931999999999998E-2</v>
      </c>
      <c r="BF34" s="8" t="s">
        <v>492</v>
      </c>
      <c r="BG34" s="16">
        <v>54</v>
      </c>
      <c r="BH34" s="97">
        <v>96</v>
      </c>
      <c r="BI34" s="8">
        <v>36.5</v>
      </c>
      <c r="BJ34" s="13">
        <v>16</v>
      </c>
      <c r="BK34" s="98">
        <f t="shared" si="41"/>
        <v>5.25</v>
      </c>
      <c r="BL34" s="98">
        <f t="shared" si="42"/>
        <v>9.9338399999999979E-2</v>
      </c>
      <c r="BM34" s="99">
        <f t="shared" si="43"/>
        <v>5500</v>
      </c>
      <c r="BN34" s="8" t="s">
        <v>427</v>
      </c>
      <c r="BO34" s="5" t="str">
        <f t="shared" si="44"/>
        <v>96.00X36.50</v>
      </c>
      <c r="BP34" s="5" t="str">
        <f t="shared" si="45"/>
        <v>Rulling-12 mm Squire ( Medium)-[180 x 240]</v>
      </c>
      <c r="BQ34" s="105" t="s">
        <v>694</v>
      </c>
      <c r="BR34" s="106">
        <f t="shared" si="46"/>
        <v>0.25</v>
      </c>
    </row>
    <row r="35" spans="1:70" x14ac:dyDescent="0.25">
      <c r="A35" s="105" t="s">
        <v>681</v>
      </c>
      <c r="B35" s="5" t="str">
        <f t="shared" si="6"/>
        <v>Writer Convent Premium  Mrp 32 [18 mm Squire (Big)]-84 page</v>
      </c>
      <c r="C35" s="5"/>
      <c r="D35" s="5"/>
      <c r="E35" s="5"/>
      <c r="F35" s="110"/>
      <c r="G35" s="5"/>
      <c r="H35" s="5"/>
      <c r="I35" s="5"/>
      <c r="J35" s="5"/>
      <c r="K35" s="5"/>
      <c r="L35" s="5"/>
      <c r="M35" s="5" t="str">
        <f t="shared" si="8"/>
        <v>Writer Convent Premium  Mrp 32 [18 mm Squire (Big)]-84 page</v>
      </c>
      <c r="N35" s="5"/>
      <c r="O35" s="5"/>
      <c r="P35" s="5"/>
      <c r="Q35" s="5"/>
      <c r="R35" s="5"/>
      <c r="S35" s="5"/>
      <c r="T35" s="5"/>
      <c r="U35" s="5"/>
      <c r="V35" s="5"/>
      <c r="W35" s="105"/>
      <c r="X35" s="111"/>
      <c r="Y35" s="5"/>
      <c r="Z35" s="5"/>
      <c r="AA35" s="5"/>
      <c r="AB35" s="5"/>
      <c r="AC35" s="5"/>
      <c r="AD35" s="5"/>
      <c r="AE35" s="5"/>
      <c r="AF35" s="5"/>
      <c r="AG35" s="5"/>
      <c r="AH35" s="5"/>
      <c r="AI35" s="5"/>
      <c r="AJ35" s="5"/>
      <c r="AK35" s="5"/>
      <c r="AL35" s="8" t="s">
        <v>427</v>
      </c>
      <c r="AM35" s="8" t="s">
        <v>604</v>
      </c>
      <c r="AN35" s="8" t="s">
        <v>427</v>
      </c>
      <c r="AO35" s="8">
        <v>1000</v>
      </c>
      <c r="AP35" s="13" t="s">
        <v>456</v>
      </c>
      <c r="AQ35" s="8">
        <v>84</v>
      </c>
      <c r="AR35" s="8">
        <v>4</v>
      </c>
      <c r="AS35" s="8" t="s">
        <v>467</v>
      </c>
      <c r="AT35" s="14" t="s">
        <v>1011</v>
      </c>
      <c r="AU35" s="14" t="s">
        <v>487</v>
      </c>
      <c r="AV35" s="8">
        <v>15</v>
      </c>
      <c r="AW35" s="8">
        <v>75</v>
      </c>
      <c r="AX35" s="8" t="s">
        <v>495</v>
      </c>
      <c r="AY35" s="13" t="s">
        <v>500</v>
      </c>
      <c r="AZ35" s="8" t="s">
        <v>490</v>
      </c>
      <c r="BA35" s="8">
        <v>260</v>
      </c>
      <c r="BB35" s="9" t="s">
        <v>517</v>
      </c>
      <c r="BC35" s="9">
        <v>8</v>
      </c>
      <c r="BD35" s="96">
        <f t="shared" si="39"/>
        <v>125</v>
      </c>
      <c r="BE35" s="15">
        <f t="shared" si="40"/>
        <v>2.2931999999999998E-2</v>
      </c>
      <c r="BF35" s="8" t="s">
        <v>492</v>
      </c>
      <c r="BG35" s="16">
        <v>54</v>
      </c>
      <c r="BH35" s="97">
        <v>96</v>
      </c>
      <c r="BI35" s="8">
        <v>36.5</v>
      </c>
      <c r="BJ35" s="13">
        <v>16</v>
      </c>
      <c r="BK35" s="98">
        <f t="shared" si="41"/>
        <v>5.25</v>
      </c>
      <c r="BL35" s="98">
        <f t="shared" si="42"/>
        <v>9.9338399999999979E-2</v>
      </c>
      <c r="BM35" s="99">
        <f t="shared" si="43"/>
        <v>5500</v>
      </c>
      <c r="BN35" s="8" t="s">
        <v>427</v>
      </c>
      <c r="BO35" s="5" t="str">
        <f t="shared" si="44"/>
        <v>96.00X36.50</v>
      </c>
      <c r="BP35" s="5" t="str">
        <f t="shared" si="45"/>
        <v>Rulling-18 mm Squire (Big)-[180 x 240]</v>
      </c>
      <c r="BQ35" s="105" t="s">
        <v>694</v>
      </c>
      <c r="BR35" s="106">
        <f t="shared" si="46"/>
        <v>0.25</v>
      </c>
    </row>
    <row r="36" spans="1:70" x14ac:dyDescent="0.25">
      <c r="A36" s="105" t="s">
        <v>682</v>
      </c>
      <c r="B36" s="5" t="str">
        <f t="shared" si="6"/>
        <v>Writer Convent Premium  Mrp 32 [Hindi /Geometry]-84 page</v>
      </c>
      <c r="C36" s="5"/>
      <c r="D36" s="5"/>
      <c r="E36" s="5"/>
      <c r="F36" s="110"/>
      <c r="G36" s="5"/>
      <c r="H36" s="5"/>
      <c r="I36" s="5"/>
      <c r="J36" s="5"/>
      <c r="K36" s="5"/>
      <c r="L36" s="5"/>
      <c r="M36" s="5" t="str">
        <f t="shared" si="8"/>
        <v>Writer Convent Premium  Mrp 32 [Hindi /Geometry]-84 page</v>
      </c>
      <c r="N36" s="5"/>
      <c r="O36" s="5"/>
      <c r="P36" s="5"/>
      <c r="Q36" s="5"/>
      <c r="R36" s="5"/>
      <c r="S36" s="5"/>
      <c r="T36" s="5"/>
      <c r="U36" s="5"/>
      <c r="V36" s="5"/>
      <c r="W36" s="105"/>
      <c r="X36" s="111"/>
      <c r="Y36" s="5"/>
      <c r="Z36" s="5"/>
      <c r="AA36" s="5"/>
      <c r="AB36" s="5"/>
      <c r="AC36" s="5"/>
      <c r="AD36" s="5"/>
      <c r="AE36" s="5"/>
      <c r="AF36" s="5"/>
      <c r="AG36" s="5"/>
      <c r="AH36" s="5"/>
      <c r="AI36" s="5"/>
      <c r="AJ36" s="5"/>
      <c r="AK36" s="5"/>
      <c r="AL36" s="8" t="s">
        <v>427</v>
      </c>
      <c r="AM36" s="8" t="s">
        <v>604</v>
      </c>
      <c r="AN36" s="8" t="s">
        <v>427</v>
      </c>
      <c r="AO36" s="8">
        <v>1000</v>
      </c>
      <c r="AP36" s="13" t="s">
        <v>456</v>
      </c>
      <c r="AQ36" s="8">
        <v>84</v>
      </c>
      <c r="AR36" s="8">
        <v>4</v>
      </c>
      <c r="AS36" s="8" t="s">
        <v>467</v>
      </c>
      <c r="AT36" s="14" t="s">
        <v>540</v>
      </c>
      <c r="AU36" s="14" t="s">
        <v>487</v>
      </c>
      <c r="AV36" s="8">
        <v>15</v>
      </c>
      <c r="AW36" s="8">
        <v>75</v>
      </c>
      <c r="AX36" s="8" t="s">
        <v>495</v>
      </c>
      <c r="AY36" s="13" t="s">
        <v>500</v>
      </c>
      <c r="AZ36" s="8" t="s">
        <v>490</v>
      </c>
      <c r="BA36" s="8">
        <v>260</v>
      </c>
      <c r="BB36" s="9" t="s">
        <v>517</v>
      </c>
      <c r="BC36" s="9">
        <v>8</v>
      </c>
      <c r="BD36" s="96">
        <f t="shared" si="39"/>
        <v>125</v>
      </c>
      <c r="BE36" s="15">
        <f t="shared" si="40"/>
        <v>2.2931999999999998E-2</v>
      </c>
      <c r="BF36" s="8" t="s">
        <v>492</v>
      </c>
      <c r="BG36" s="16">
        <v>54</v>
      </c>
      <c r="BH36" s="97">
        <v>96</v>
      </c>
      <c r="BI36" s="8">
        <v>36.5</v>
      </c>
      <c r="BJ36" s="13">
        <v>16</v>
      </c>
      <c r="BK36" s="98">
        <f t="shared" si="41"/>
        <v>5.25</v>
      </c>
      <c r="BL36" s="98">
        <f t="shared" si="42"/>
        <v>9.9338399999999979E-2</v>
      </c>
      <c r="BM36" s="99">
        <f t="shared" si="43"/>
        <v>5500</v>
      </c>
      <c r="BN36" s="8" t="s">
        <v>427</v>
      </c>
      <c r="BO36" s="5" t="str">
        <f t="shared" si="44"/>
        <v>96.00X36.50</v>
      </c>
      <c r="BP36" s="5" t="str">
        <f t="shared" si="45"/>
        <v>Rulling-Hindi /Geometry-[180 x 240]</v>
      </c>
      <c r="BQ36" s="105" t="s">
        <v>694</v>
      </c>
      <c r="BR36" s="106">
        <f t="shared" si="46"/>
        <v>0.25</v>
      </c>
    </row>
    <row r="37" spans="1:70" x14ac:dyDescent="0.25">
      <c r="A37" s="105" t="s">
        <v>683</v>
      </c>
      <c r="B37" s="5" t="str">
        <f t="shared" si="6"/>
        <v>Writer Convent Premium  Mrp 32 [English /Geometry]-84 page</v>
      </c>
      <c r="C37" s="5"/>
      <c r="D37" s="5"/>
      <c r="E37" s="5"/>
      <c r="F37" s="110"/>
      <c r="G37" s="5"/>
      <c r="H37" s="5"/>
      <c r="I37" s="5"/>
      <c r="J37" s="5"/>
      <c r="K37" s="5"/>
      <c r="L37" s="5"/>
      <c r="M37" s="5" t="str">
        <f t="shared" si="8"/>
        <v>Writer Convent Premium  Mrp 32 [English /Geometry]-84 page</v>
      </c>
      <c r="N37" s="5"/>
      <c r="O37" s="5"/>
      <c r="P37" s="5"/>
      <c r="Q37" s="5"/>
      <c r="R37" s="5"/>
      <c r="S37" s="5"/>
      <c r="T37" s="5"/>
      <c r="U37" s="5"/>
      <c r="V37" s="5"/>
      <c r="W37" s="105"/>
      <c r="X37" s="111"/>
      <c r="Y37" s="5"/>
      <c r="Z37" s="5"/>
      <c r="AA37" s="5"/>
      <c r="AB37" s="5"/>
      <c r="AC37" s="5"/>
      <c r="AD37" s="5"/>
      <c r="AE37" s="5"/>
      <c r="AF37" s="5"/>
      <c r="AG37" s="5"/>
      <c r="AH37" s="5"/>
      <c r="AI37" s="5"/>
      <c r="AJ37" s="5"/>
      <c r="AK37" s="5"/>
      <c r="AL37" s="8" t="s">
        <v>427</v>
      </c>
      <c r="AM37" s="8" t="s">
        <v>604</v>
      </c>
      <c r="AN37" s="8" t="s">
        <v>427</v>
      </c>
      <c r="AO37" s="8">
        <v>1000</v>
      </c>
      <c r="AP37" s="13" t="s">
        <v>456</v>
      </c>
      <c r="AQ37" s="8">
        <v>84</v>
      </c>
      <c r="AR37" s="8">
        <v>4</v>
      </c>
      <c r="AS37" s="8" t="s">
        <v>467</v>
      </c>
      <c r="AT37" s="14" t="s">
        <v>539</v>
      </c>
      <c r="AU37" s="14" t="s">
        <v>487</v>
      </c>
      <c r="AV37" s="8">
        <v>15</v>
      </c>
      <c r="AW37" s="8">
        <v>75</v>
      </c>
      <c r="AX37" s="8" t="s">
        <v>495</v>
      </c>
      <c r="AY37" s="13" t="s">
        <v>500</v>
      </c>
      <c r="AZ37" s="8" t="s">
        <v>490</v>
      </c>
      <c r="BA37" s="8">
        <v>260</v>
      </c>
      <c r="BB37" s="9" t="s">
        <v>517</v>
      </c>
      <c r="BC37" s="9">
        <v>8</v>
      </c>
      <c r="BD37" s="96">
        <f t="shared" si="39"/>
        <v>125</v>
      </c>
      <c r="BE37" s="15">
        <f t="shared" si="40"/>
        <v>2.2931999999999998E-2</v>
      </c>
      <c r="BF37" s="8" t="s">
        <v>492</v>
      </c>
      <c r="BG37" s="16">
        <v>54</v>
      </c>
      <c r="BH37" s="97">
        <v>96</v>
      </c>
      <c r="BI37" s="8">
        <v>36.5</v>
      </c>
      <c r="BJ37" s="13">
        <v>16</v>
      </c>
      <c r="BK37" s="98">
        <f t="shared" si="41"/>
        <v>5.25</v>
      </c>
      <c r="BL37" s="98">
        <f t="shared" si="42"/>
        <v>9.9338399999999979E-2</v>
      </c>
      <c r="BM37" s="99">
        <f t="shared" si="43"/>
        <v>5500</v>
      </c>
      <c r="BN37" s="8" t="s">
        <v>427</v>
      </c>
      <c r="BO37" s="5" t="str">
        <f t="shared" si="44"/>
        <v>96.00X36.50</v>
      </c>
      <c r="BP37" s="5" t="str">
        <f t="shared" si="45"/>
        <v>Rulling-English /Geometry-[180 x 240]</v>
      </c>
      <c r="BQ37" s="105" t="s">
        <v>694</v>
      </c>
      <c r="BR37" s="106">
        <f t="shared" si="46"/>
        <v>0.25</v>
      </c>
    </row>
    <row r="38" spans="1:70" x14ac:dyDescent="0.25">
      <c r="A38" s="105" t="s">
        <v>684</v>
      </c>
      <c r="B38" s="5" t="str">
        <f t="shared" si="6"/>
        <v>Writer Convent Premium  Mrp 32 [3 In 1]-84 page</v>
      </c>
      <c r="C38" s="5"/>
      <c r="D38" s="5"/>
      <c r="E38" s="5"/>
      <c r="F38" s="110"/>
      <c r="G38" s="5"/>
      <c r="H38" s="5"/>
      <c r="I38" s="5"/>
      <c r="J38" s="5"/>
      <c r="K38" s="5"/>
      <c r="L38" s="5"/>
      <c r="M38" s="5" t="str">
        <f t="shared" si="8"/>
        <v>Writer Convent Premium  Mrp 32 [3 In 1]-84 page</v>
      </c>
      <c r="N38" s="5"/>
      <c r="O38" s="5"/>
      <c r="P38" s="5"/>
      <c r="Q38" s="5"/>
      <c r="R38" s="5"/>
      <c r="S38" s="5"/>
      <c r="T38" s="5"/>
      <c r="U38" s="5"/>
      <c r="V38" s="5"/>
      <c r="W38" s="105"/>
      <c r="X38" s="111"/>
      <c r="Y38" s="5"/>
      <c r="Z38" s="5"/>
      <c r="AA38" s="5"/>
      <c r="AB38" s="5"/>
      <c r="AC38" s="5"/>
      <c r="AD38" s="5"/>
      <c r="AE38" s="5"/>
      <c r="AF38" s="5"/>
      <c r="AG38" s="5"/>
      <c r="AH38" s="5"/>
      <c r="AI38" s="5"/>
      <c r="AJ38" s="5"/>
      <c r="AK38" s="5"/>
      <c r="AL38" s="8" t="s">
        <v>427</v>
      </c>
      <c r="AM38" s="8" t="s">
        <v>604</v>
      </c>
      <c r="AN38" s="8" t="s">
        <v>427</v>
      </c>
      <c r="AO38" s="8">
        <v>1000</v>
      </c>
      <c r="AP38" s="13" t="s">
        <v>456</v>
      </c>
      <c r="AQ38" s="8">
        <v>84</v>
      </c>
      <c r="AR38" s="8">
        <v>4</v>
      </c>
      <c r="AS38" s="14" t="s">
        <v>1014</v>
      </c>
      <c r="AT38" s="14" t="s">
        <v>1012</v>
      </c>
      <c r="AU38" s="14" t="s">
        <v>487</v>
      </c>
      <c r="AV38" s="8">
        <v>15</v>
      </c>
      <c r="AW38" s="8">
        <v>75</v>
      </c>
      <c r="AX38" s="8" t="s">
        <v>495</v>
      </c>
      <c r="AY38" s="13" t="s">
        <v>500</v>
      </c>
      <c r="AZ38" s="8" t="s">
        <v>490</v>
      </c>
      <c r="BA38" s="8">
        <v>260</v>
      </c>
      <c r="BB38" s="9" t="s">
        <v>517</v>
      </c>
      <c r="BC38" s="9">
        <v>8</v>
      </c>
      <c r="BD38" s="96">
        <f t="shared" si="39"/>
        <v>125</v>
      </c>
      <c r="BE38" s="15">
        <f t="shared" si="40"/>
        <v>2.2931999999999998E-2</v>
      </c>
      <c r="BF38" s="8" t="s">
        <v>492</v>
      </c>
      <c r="BG38" s="16">
        <v>54</v>
      </c>
      <c r="BH38" s="97">
        <v>96</v>
      </c>
      <c r="BI38" s="8">
        <v>36.5</v>
      </c>
      <c r="BJ38" s="13">
        <v>16</v>
      </c>
      <c r="BK38" s="98">
        <f t="shared" si="41"/>
        <v>5.25</v>
      </c>
      <c r="BL38" s="98">
        <f t="shared" si="42"/>
        <v>9.9338399999999979E-2</v>
      </c>
      <c r="BM38" s="99">
        <f t="shared" si="43"/>
        <v>5500</v>
      </c>
      <c r="BN38" s="8" t="s">
        <v>427</v>
      </c>
      <c r="BO38" s="5" t="str">
        <f t="shared" si="44"/>
        <v>96.00X36.50</v>
      </c>
      <c r="BP38" s="5" t="str">
        <f t="shared" si="45"/>
        <v>Rulling-3 In 1-[180 x 240]</v>
      </c>
      <c r="BQ38" s="105" t="s">
        <v>694</v>
      </c>
      <c r="BR38" s="106">
        <f t="shared" si="46"/>
        <v>0.25</v>
      </c>
    </row>
    <row r="39" spans="1:70" x14ac:dyDescent="0.25">
      <c r="A39" s="105" t="s">
        <v>685</v>
      </c>
      <c r="B39" s="5" t="str">
        <f t="shared" si="6"/>
        <v>Writer Convent Premium  Mrp 32 [Five Line English]-84 page</v>
      </c>
      <c r="C39" s="5"/>
      <c r="D39" s="5"/>
      <c r="E39" s="5"/>
      <c r="F39" s="110"/>
      <c r="G39" s="5"/>
      <c r="H39" s="5"/>
      <c r="I39" s="5"/>
      <c r="J39" s="5"/>
      <c r="K39" s="5"/>
      <c r="L39" s="5"/>
      <c r="M39" s="5" t="str">
        <f t="shared" si="8"/>
        <v>Writer Convent Premium  Mrp 32 [Five Line English]-84 page</v>
      </c>
      <c r="N39" s="5"/>
      <c r="O39" s="5"/>
      <c r="P39" s="5"/>
      <c r="Q39" s="5"/>
      <c r="R39" s="5"/>
      <c r="S39" s="5"/>
      <c r="T39" s="5"/>
      <c r="U39" s="5"/>
      <c r="V39" s="5"/>
      <c r="W39" s="105"/>
      <c r="X39" s="111"/>
      <c r="Y39" s="5"/>
      <c r="Z39" s="5"/>
      <c r="AA39" s="5"/>
      <c r="AB39" s="5"/>
      <c r="AC39" s="5"/>
      <c r="AD39" s="5"/>
      <c r="AE39" s="5"/>
      <c r="AF39" s="5"/>
      <c r="AG39" s="5"/>
      <c r="AH39" s="5"/>
      <c r="AI39" s="5"/>
      <c r="AJ39" s="5"/>
      <c r="AK39" s="5"/>
      <c r="AL39" s="8" t="s">
        <v>427</v>
      </c>
      <c r="AM39" s="8" t="s">
        <v>604</v>
      </c>
      <c r="AN39" s="8" t="s">
        <v>427</v>
      </c>
      <c r="AO39" s="8">
        <v>1000</v>
      </c>
      <c r="AP39" s="13" t="s">
        <v>456</v>
      </c>
      <c r="AQ39" s="8">
        <v>84</v>
      </c>
      <c r="AR39" s="8">
        <v>4</v>
      </c>
      <c r="AS39" s="8" t="s">
        <v>467</v>
      </c>
      <c r="AT39" s="14" t="s">
        <v>1013</v>
      </c>
      <c r="AU39" s="14" t="s">
        <v>487</v>
      </c>
      <c r="AV39" s="8">
        <v>15</v>
      </c>
      <c r="AW39" s="8">
        <v>75</v>
      </c>
      <c r="AX39" s="8" t="s">
        <v>495</v>
      </c>
      <c r="AY39" s="13" t="s">
        <v>500</v>
      </c>
      <c r="AZ39" s="8" t="s">
        <v>490</v>
      </c>
      <c r="BA39" s="8">
        <v>260</v>
      </c>
      <c r="BB39" s="9" t="s">
        <v>517</v>
      </c>
      <c r="BC39" s="9">
        <v>8</v>
      </c>
      <c r="BD39" s="96">
        <f t="shared" si="39"/>
        <v>125</v>
      </c>
      <c r="BE39" s="15">
        <f t="shared" si="40"/>
        <v>2.2931999999999998E-2</v>
      </c>
      <c r="BF39" s="8" t="s">
        <v>492</v>
      </c>
      <c r="BG39" s="16">
        <v>54</v>
      </c>
      <c r="BH39" s="97">
        <v>96</v>
      </c>
      <c r="BI39" s="8">
        <v>36.5</v>
      </c>
      <c r="BJ39" s="13">
        <v>16</v>
      </c>
      <c r="BK39" s="98">
        <f t="shared" si="41"/>
        <v>5.25</v>
      </c>
      <c r="BL39" s="98">
        <f t="shared" si="42"/>
        <v>9.9338399999999979E-2</v>
      </c>
      <c r="BM39" s="99">
        <f t="shared" si="43"/>
        <v>5500</v>
      </c>
      <c r="BN39" s="8" t="s">
        <v>427</v>
      </c>
      <c r="BO39" s="5" t="str">
        <f t="shared" si="44"/>
        <v>96.00X36.50</v>
      </c>
      <c r="BP39" s="5" t="str">
        <f t="shared" si="45"/>
        <v>Rulling-Five Line English-[180 x 240]</v>
      </c>
      <c r="BQ39" s="105" t="s">
        <v>694</v>
      </c>
      <c r="BR39" s="106">
        <f t="shared" si="46"/>
        <v>0.25</v>
      </c>
    </row>
    <row r="40" spans="1:70" x14ac:dyDescent="0.25">
      <c r="A40" s="105" t="s">
        <v>686</v>
      </c>
      <c r="B40" s="5" t="str">
        <f t="shared" si="6"/>
        <v>Writer Convent Premium  Mrp 32 [Double Line]-84 page</v>
      </c>
      <c r="C40" s="5"/>
      <c r="D40" s="5"/>
      <c r="E40" s="5"/>
      <c r="F40" s="110"/>
      <c r="G40" s="5"/>
      <c r="H40" s="5"/>
      <c r="I40" s="5"/>
      <c r="J40" s="5"/>
      <c r="K40" s="5"/>
      <c r="L40" s="5"/>
      <c r="M40" s="5" t="str">
        <f t="shared" si="8"/>
        <v>Writer Convent Premium  Mrp 32 [Double Line]-84 page</v>
      </c>
      <c r="N40" s="5"/>
      <c r="O40" s="5"/>
      <c r="P40" s="5"/>
      <c r="Q40" s="5"/>
      <c r="R40" s="5"/>
      <c r="S40" s="5"/>
      <c r="T40" s="5"/>
      <c r="U40" s="5"/>
      <c r="V40" s="5"/>
      <c r="W40" s="105"/>
      <c r="X40" s="111"/>
      <c r="Y40" s="5"/>
      <c r="Z40" s="5"/>
      <c r="AA40" s="5"/>
      <c r="AB40" s="5"/>
      <c r="AC40" s="5"/>
      <c r="AD40" s="5"/>
      <c r="AE40" s="5"/>
      <c r="AF40" s="5"/>
      <c r="AG40" s="5"/>
      <c r="AH40" s="5"/>
      <c r="AI40" s="5"/>
      <c r="AJ40" s="5"/>
      <c r="AK40" s="5"/>
      <c r="AL40" s="8" t="s">
        <v>427</v>
      </c>
      <c r="AM40" s="8" t="s">
        <v>604</v>
      </c>
      <c r="AN40" s="8" t="s">
        <v>427</v>
      </c>
      <c r="AO40" s="8">
        <v>1000</v>
      </c>
      <c r="AP40" s="13" t="s">
        <v>456</v>
      </c>
      <c r="AQ40" s="8">
        <v>84</v>
      </c>
      <c r="AR40" s="8">
        <v>4</v>
      </c>
      <c r="AS40" s="8" t="s">
        <v>467</v>
      </c>
      <c r="AT40" s="14" t="s">
        <v>538</v>
      </c>
      <c r="AU40" s="14" t="s">
        <v>487</v>
      </c>
      <c r="AV40" s="8">
        <v>15</v>
      </c>
      <c r="AW40" s="8">
        <v>75</v>
      </c>
      <c r="AX40" s="8" t="s">
        <v>495</v>
      </c>
      <c r="AY40" s="13" t="s">
        <v>500</v>
      </c>
      <c r="AZ40" s="8" t="s">
        <v>490</v>
      </c>
      <c r="BA40" s="8">
        <v>260</v>
      </c>
      <c r="BB40" s="9" t="s">
        <v>517</v>
      </c>
      <c r="BC40" s="9">
        <v>8</v>
      </c>
      <c r="BD40" s="96">
        <f t="shared" si="39"/>
        <v>125</v>
      </c>
      <c r="BE40" s="15">
        <f t="shared" si="40"/>
        <v>2.2931999999999998E-2</v>
      </c>
      <c r="BF40" s="8" t="s">
        <v>492</v>
      </c>
      <c r="BG40" s="16">
        <v>54</v>
      </c>
      <c r="BH40" s="97">
        <v>96</v>
      </c>
      <c r="BI40" s="8">
        <v>36.5</v>
      </c>
      <c r="BJ40" s="13">
        <v>16</v>
      </c>
      <c r="BK40" s="98">
        <f t="shared" si="41"/>
        <v>5.25</v>
      </c>
      <c r="BL40" s="98">
        <f t="shared" si="42"/>
        <v>9.9338399999999979E-2</v>
      </c>
      <c r="BM40" s="99">
        <f t="shared" si="43"/>
        <v>5500</v>
      </c>
      <c r="BN40" s="8" t="s">
        <v>427</v>
      </c>
      <c r="BO40" s="5" t="str">
        <f t="shared" si="44"/>
        <v>96.00X36.50</v>
      </c>
      <c r="BP40" s="5" t="str">
        <f t="shared" si="45"/>
        <v>Rulling-Double Line-[180 x 240]</v>
      </c>
      <c r="BQ40" s="105" t="s">
        <v>694</v>
      </c>
      <c r="BR40" s="106">
        <f t="shared" si="46"/>
        <v>0.25</v>
      </c>
    </row>
    <row r="41" spans="1:70" x14ac:dyDescent="0.25">
      <c r="A41" s="105" t="s">
        <v>687</v>
      </c>
      <c r="B41" s="5" t="str">
        <f t="shared" si="6"/>
        <v>Writer Convent Premium  Mrp 44 [Single line]-112 page</v>
      </c>
      <c r="C41" s="5"/>
      <c r="D41" s="5"/>
      <c r="E41" s="5"/>
      <c r="F41" s="110"/>
      <c r="G41" s="5"/>
      <c r="H41" s="5"/>
      <c r="I41" s="5"/>
      <c r="J41" s="5"/>
      <c r="K41" s="5"/>
      <c r="L41" s="5"/>
      <c r="M41" s="5" t="str">
        <f t="shared" si="8"/>
        <v>Writer Convent Premium  Mrp 44 [Single line]-112 page</v>
      </c>
      <c r="N41" s="5"/>
      <c r="O41" s="5"/>
      <c r="P41" s="5"/>
      <c r="Q41" s="5"/>
      <c r="R41" s="5"/>
      <c r="S41" s="5"/>
      <c r="T41" s="5"/>
      <c r="U41" s="5"/>
      <c r="V41" s="5"/>
      <c r="W41" s="105"/>
      <c r="X41" s="111"/>
      <c r="Y41" s="5"/>
      <c r="Z41" s="5"/>
      <c r="AA41" s="5"/>
      <c r="AB41" s="5"/>
      <c r="AC41" s="5"/>
      <c r="AD41" s="5"/>
      <c r="AE41" s="5"/>
      <c r="AF41" s="5"/>
      <c r="AG41" s="5"/>
      <c r="AH41" s="5"/>
      <c r="AI41" s="5"/>
      <c r="AJ41" s="5"/>
      <c r="AK41" s="5"/>
      <c r="AL41" s="8" t="s">
        <v>428</v>
      </c>
      <c r="AM41" s="8" t="s">
        <v>604</v>
      </c>
      <c r="AN41" s="8" t="s">
        <v>428</v>
      </c>
      <c r="AO41" s="8">
        <v>1000</v>
      </c>
      <c r="AP41" s="13" t="s">
        <v>456</v>
      </c>
      <c r="AQ41" s="8">
        <v>112</v>
      </c>
      <c r="AR41" s="8">
        <v>4</v>
      </c>
      <c r="AS41" s="8" t="s">
        <v>467</v>
      </c>
      <c r="AT41" s="14" t="s">
        <v>486</v>
      </c>
      <c r="AU41" s="14" t="s">
        <v>487</v>
      </c>
      <c r="AV41" s="8">
        <v>15</v>
      </c>
      <c r="AW41" s="8">
        <v>75</v>
      </c>
      <c r="AX41" s="8" t="s">
        <v>495</v>
      </c>
      <c r="AY41" s="13" t="s">
        <v>500</v>
      </c>
      <c r="AZ41" s="8" t="s">
        <v>490</v>
      </c>
      <c r="BA41" s="8">
        <v>260</v>
      </c>
      <c r="BB41" s="9" t="s">
        <v>517</v>
      </c>
      <c r="BC41" s="9">
        <v>8</v>
      </c>
      <c r="BD41" s="96">
        <f t="shared" si="39"/>
        <v>125</v>
      </c>
      <c r="BE41" s="15">
        <f t="shared" si="40"/>
        <v>2.2931999999999998E-2</v>
      </c>
      <c r="BF41" s="8" t="s">
        <v>492</v>
      </c>
      <c r="BG41" s="16">
        <v>54</v>
      </c>
      <c r="BH41" s="97">
        <v>96</v>
      </c>
      <c r="BI41" s="8">
        <v>36.5</v>
      </c>
      <c r="BJ41" s="13">
        <v>16</v>
      </c>
      <c r="BK41" s="98">
        <f t="shared" si="41"/>
        <v>7</v>
      </c>
      <c r="BL41" s="98">
        <f t="shared" si="42"/>
        <v>0.13245119999999999</v>
      </c>
      <c r="BM41" s="99">
        <f t="shared" si="43"/>
        <v>7250</v>
      </c>
      <c r="BN41" s="8" t="s">
        <v>428</v>
      </c>
      <c r="BO41" s="5" t="str">
        <f t="shared" si="44"/>
        <v>96.00X36.50</v>
      </c>
      <c r="BP41" s="5" t="str">
        <f t="shared" si="45"/>
        <v>Rulling-Single line-[180 x 240]</v>
      </c>
      <c r="BQ41" s="105" t="s">
        <v>697</v>
      </c>
      <c r="BR41" s="106">
        <f t="shared" si="46"/>
        <v>0.25</v>
      </c>
    </row>
    <row r="42" spans="1:70" x14ac:dyDescent="0.25">
      <c r="A42" s="105" t="s">
        <v>688</v>
      </c>
      <c r="B42" s="5" t="str">
        <f t="shared" si="6"/>
        <v>Writer Convent Premium  Mrp 44 [English]-112 page</v>
      </c>
      <c r="C42" s="5"/>
      <c r="D42" s="5"/>
      <c r="E42" s="5"/>
      <c r="F42" s="110"/>
      <c r="G42" s="5"/>
      <c r="H42" s="5"/>
      <c r="I42" s="5"/>
      <c r="J42" s="5"/>
      <c r="K42" s="5"/>
      <c r="L42" s="5"/>
      <c r="M42" s="5" t="str">
        <f t="shared" si="8"/>
        <v>Writer Convent Premium  Mrp 44 [English]-112 page</v>
      </c>
      <c r="N42" s="5"/>
      <c r="O42" s="5"/>
      <c r="P42" s="5"/>
      <c r="Q42" s="5"/>
      <c r="R42" s="5"/>
      <c r="S42" s="5"/>
      <c r="T42" s="5"/>
      <c r="U42" s="5"/>
      <c r="V42" s="5"/>
      <c r="W42" s="105"/>
      <c r="X42" s="111"/>
      <c r="Y42" s="5"/>
      <c r="Z42" s="5"/>
      <c r="AA42" s="5"/>
      <c r="AB42" s="5"/>
      <c r="AC42" s="5"/>
      <c r="AD42" s="5"/>
      <c r="AE42" s="5"/>
      <c r="AF42" s="5"/>
      <c r="AG42" s="5"/>
      <c r="AH42" s="5"/>
      <c r="AI42" s="5"/>
      <c r="AJ42" s="5"/>
      <c r="AK42" s="5"/>
      <c r="AL42" s="8" t="s">
        <v>428</v>
      </c>
      <c r="AM42" s="8" t="s">
        <v>604</v>
      </c>
      <c r="AN42" s="8" t="s">
        <v>428</v>
      </c>
      <c r="AO42" s="8">
        <v>1000</v>
      </c>
      <c r="AP42" s="13" t="s">
        <v>456</v>
      </c>
      <c r="AQ42" s="8">
        <v>112</v>
      </c>
      <c r="AR42" s="8">
        <v>4</v>
      </c>
      <c r="AS42" s="8" t="s">
        <v>467</v>
      </c>
      <c r="AT42" s="14" t="s">
        <v>518</v>
      </c>
      <c r="AU42" s="14" t="s">
        <v>487</v>
      </c>
      <c r="AV42" s="8">
        <v>15</v>
      </c>
      <c r="AW42" s="8">
        <v>75</v>
      </c>
      <c r="AX42" s="8" t="s">
        <v>495</v>
      </c>
      <c r="AY42" s="13" t="s">
        <v>500</v>
      </c>
      <c r="AZ42" s="8" t="s">
        <v>490</v>
      </c>
      <c r="BA42" s="8">
        <v>260</v>
      </c>
      <c r="BB42" s="9" t="s">
        <v>517</v>
      </c>
      <c r="BC42" s="9">
        <v>8</v>
      </c>
      <c r="BD42" s="96">
        <f t="shared" si="39"/>
        <v>125</v>
      </c>
      <c r="BE42" s="15">
        <f t="shared" si="40"/>
        <v>2.2931999999999998E-2</v>
      </c>
      <c r="BF42" s="8" t="s">
        <v>492</v>
      </c>
      <c r="BG42" s="16">
        <v>54</v>
      </c>
      <c r="BH42" s="97">
        <v>96</v>
      </c>
      <c r="BI42" s="8">
        <v>36.5</v>
      </c>
      <c r="BJ42" s="13">
        <v>16</v>
      </c>
      <c r="BK42" s="98">
        <f t="shared" si="41"/>
        <v>7</v>
      </c>
      <c r="BL42" s="98">
        <f t="shared" si="42"/>
        <v>0.13245119999999999</v>
      </c>
      <c r="BM42" s="99">
        <f t="shared" si="43"/>
        <v>7250</v>
      </c>
      <c r="BN42" s="8" t="s">
        <v>428</v>
      </c>
      <c r="BO42" s="5" t="str">
        <f t="shared" si="44"/>
        <v>96.00X36.50</v>
      </c>
      <c r="BP42" s="5" t="str">
        <f t="shared" si="45"/>
        <v>Rulling-English-[180 x 240]</v>
      </c>
      <c r="BQ42" s="105" t="s">
        <v>698</v>
      </c>
      <c r="BR42" s="106">
        <f t="shared" si="46"/>
        <v>0.25</v>
      </c>
    </row>
    <row r="43" spans="1:70" x14ac:dyDescent="0.25">
      <c r="A43" s="105" t="s">
        <v>689</v>
      </c>
      <c r="B43" s="5" t="str">
        <f t="shared" si="6"/>
        <v>Writer Convent Premium  Mrp 44 [10 mm Squire (small)]-112 page</v>
      </c>
      <c r="C43" s="5"/>
      <c r="D43" s="5"/>
      <c r="E43" s="5"/>
      <c r="F43" s="110"/>
      <c r="G43" s="5"/>
      <c r="H43" s="5"/>
      <c r="I43" s="5"/>
      <c r="J43" s="5"/>
      <c r="K43" s="5"/>
      <c r="L43" s="5"/>
      <c r="M43" s="5" t="str">
        <f t="shared" si="8"/>
        <v>Writer Convent Premium  Mrp 44 [10 mm Squire (small)]-112 page</v>
      </c>
      <c r="N43" s="5"/>
      <c r="O43" s="5"/>
      <c r="P43" s="5"/>
      <c r="Q43" s="5"/>
      <c r="R43" s="5"/>
      <c r="S43" s="5"/>
      <c r="T43" s="5"/>
      <c r="U43" s="5"/>
      <c r="V43" s="5"/>
      <c r="W43" s="105"/>
      <c r="X43" s="111"/>
      <c r="Y43" s="5"/>
      <c r="Z43" s="5"/>
      <c r="AA43" s="5"/>
      <c r="AB43" s="5"/>
      <c r="AC43" s="5"/>
      <c r="AD43" s="5"/>
      <c r="AE43" s="5"/>
      <c r="AF43" s="5"/>
      <c r="AG43" s="5"/>
      <c r="AH43" s="5"/>
      <c r="AI43" s="5"/>
      <c r="AJ43" s="5"/>
      <c r="AK43" s="5"/>
      <c r="AL43" s="8" t="s">
        <v>428</v>
      </c>
      <c r="AM43" s="8" t="s">
        <v>604</v>
      </c>
      <c r="AN43" s="8" t="s">
        <v>428</v>
      </c>
      <c r="AO43" s="8">
        <v>1000</v>
      </c>
      <c r="AP43" s="13" t="s">
        <v>456</v>
      </c>
      <c r="AQ43" s="8">
        <v>112</v>
      </c>
      <c r="AR43" s="8">
        <v>4</v>
      </c>
      <c r="AS43" s="8" t="s">
        <v>467</v>
      </c>
      <c r="AT43" s="14" t="s">
        <v>1009</v>
      </c>
      <c r="AU43" s="14" t="s">
        <v>487</v>
      </c>
      <c r="AV43" s="8">
        <v>15</v>
      </c>
      <c r="AW43" s="8">
        <v>75</v>
      </c>
      <c r="AX43" s="8" t="s">
        <v>495</v>
      </c>
      <c r="AY43" s="13" t="s">
        <v>500</v>
      </c>
      <c r="AZ43" s="8" t="s">
        <v>490</v>
      </c>
      <c r="BA43" s="8">
        <v>260</v>
      </c>
      <c r="BB43" s="9" t="s">
        <v>517</v>
      </c>
      <c r="BC43" s="9">
        <v>8</v>
      </c>
      <c r="BD43" s="96">
        <f t="shared" si="39"/>
        <v>125</v>
      </c>
      <c r="BE43" s="15">
        <f t="shared" si="40"/>
        <v>2.2931999999999998E-2</v>
      </c>
      <c r="BF43" s="8" t="s">
        <v>492</v>
      </c>
      <c r="BG43" s="16">
        <v>54</v>
      </c>
      <c r="BH43" s="97">
        <v>96</v>
      </c>
      <c r="BI43" s="8">
        <v>36.5</v>
      </c>
      <c r="BJ43" s="13">
        <v>16</v>
      </c>
      <c r="BK43" s="98">
        <f t="shared" si="41"/>
        <v>7</v>
      </c>
      <c r="BL43" s="98">
        <f t="shared" si="42"/>
        <v>0.13245119999999999</v>
      </c>
      <c r="BM43" s="99">
        <f t="shared" si="43"/>
        <v>7250</v>
      </c>
      <c r="BN43" s="8" t="s">
        <v>428</v>
      </c>
      <c r="BO43" s="5" t="str">
        <f t="shared" si="44"/>
        <v>96.00X36.50</v>
      </c>
      <c r="BP43" s="5" t="str">
        <f t="shared" si="45"/>
        <v>Rulling-10 mm Squire (small)-[180 x 240]</v>
      </c>
      <c r="BQ43" s="105" t="s">
        <v>699</v>
      </c>
      <c r="BR43" s="106">
        <f t="shared" si="46"/>
        <v>0.25</v>
      </c>
    </row>
    <row r="44" spans="1:70" x14ac:dyDescent="0.25">
      <c r="A44" s="105" t="s">
        <v>690</v>
      </c>
      <c r="B44" s="5" t="str">
        <f t="shared" si="6"/>
        <v>Writer Convent Premium  Mrp 44 [12 mm Squire ( Medium)]-112 page</v>
      </c>
      <c r="C44" s="5"/>
      <c r="D44" s="5"/>
      <c r="E44" s="5"/>
      <c r="F44" s="110"/>
      <c r="G44" s="5"/>
      <c r="H44" s="5"/>
      <c r="I44" s="5"/>
      <c r="J44" s="5"/>
      <c r="K44" s="5"/>
      <c r="L44" s="5"/>
      <c r="M44" s="5" t="str">
        <f t="shared" si="8"/>
        <v>Writer Convent Premium  Mrp 44 [12 mm Squire ( Medium)]-112 page</v>
      </c>
      <c r="N44" s="5"/>
      <c r="O44" s="5"/>
      <c r="P44" s="5"/>
      <c r="Q44" s="5"/>
      <c r="R44" s="5"/>
      <c r="S44" s="5"/>
      <c r="T44" s="5"/>
      <c r="U44" s="5"/>
      <c r="V44" s="5"/>
      <c r="W44" s="105"/>
      <c r="X44" s="111"/>
      <c r="Y44" s="5"/>
      <c r="Z44" s="5"/>
      <c r="AA44" s="5"/>
      <c r="AB44" s="5"/>
      <c r="AC44" s="5"/>
      <c r="AD44" s="5"/>
      <c r="AE44" s="5"/>
      <c r="AF44" s="5"/>
      <c r="AG44" s="5"/>
      <c r="AH44" s="5"/>
      <c r="AI44" s="5"/>
      <c r="AJ44" s="5"/>
      <c r="AK44" s="5"/>
      <c r="AL44" s="8" t="s">
        <v>428</v>
      </c>
      <c r="AM44" s="8" t="s">
        <v>604</v>
      </c>
      <c r="AN44" s="8" t="s">
        <v>428</v>
      </c>
      <c r="AO44" s="8">
        <v>1000</v>
      </c>
      <c r="AP44" s="13" t="s">
        <v>456</v>
      </c>
      <c r="AQ44" s="8">
        <v>112</v>
      </c>
      <c r="AR44" s="8">
        <v>4</v>
      </c>
      <c r="AS44" s="8" t="s">
        <v>467</v>
      </c>
      <c r="AT44" s="14" t="s">
        <v>1010</v>
      </c>
      <c r="AU44" s="14" t="s">
        <v>487</v>
      </c>
      <c r="AV44" s="8">
        <v>15</v>
      </c>
      <c r="AW44" s="8">
        <v>75</v>
      </c>
      <c r="AX44" s="8" t="s">
        <v>495</v>
      </c>
      <c r="AY44" s="13" t="s">
        <v>500</v>
      </c>
      <c r="AZ44" s="8" t="s">
        <v>490</v>
      </c>
      <c r="BA44" s="8">
        <v>260</v>
      </c>
      <c r="BB44" s="9" t="s">
        <v>517</v>
      </c>
      <c r="BC44" s="9">
        <v>8</v>
      </c>
      <c r="BD44" s="96">
        <f t="shared" si="39"/>
        <v>125</v>
      </c>
      <c r="BE44" s="15">
        <f t="shared" si="40"/>
        <v>2.2931999999999998E-2</v>
      </c>
      <c r="BF44" s="8" t="s">
        <v>492</v>
      </c>
      <c r="BG44" s="16">
        <v>54</v>
      </c>
      <c r="BH44" s="97">
        <v>96</v>
      </c>
      <c r="BI44" s="8">
        <v>36.5</v>
      </c>
      <c r="BJ44" s="13">
        <v>16</v>
      </c>
      <c r="BK44" s="98">
        <f t="shared" si="41"/>
        <v>7</v>
      </c>
      <c r="BL44" s="98">
        <f t="shared" si="42"/>
        <v>0.13245119999999999</v>
      </c>
      <c r="BM44" s="99">
        <f t="shared" si="43"/>
        <v>7250</v>
      </c>
      <c r="BN44" s="8" t="s">
        <v>428</v>
      </c>
      <c r="BO44" s="5" t="str">
        <f t="shared" si="44"/>
        <v>96.00X36.50</v>
      </c>
      <c r="BP44" s="5" t="str">
        <f t="shared" si="45"/>
        <v>Rulling-12 mm Squire ( Medium)-[180 x 240]</v>
      </c>
      <c r="BQ44" s="105" t="s">
        <v>700</v>
      </c>
      <c r="BR44" s="106">
        <f t="shared" si="46"/>
        <v>0.25</v>
      </c>
    </row>
    <row r="45" spans="1:70" x14ac:dyDescent="0.25">
      <c r="A45" s="105" t="s">
        <v>691</v>
      </c>
      <c r="B45" s="5" t="str">
        <f t="shared" si="6"/>
        <v>Writer Convent Premium  Mrp 44 [18 mm Squire (Big)]-112 page</v>
      </c>
      <c r="C45" s="5"/>
      <c r="D45" s="5"/>
      <c r="E45" s="5"/>
      <c r="F45" s="110"/>
      <c r="G45" s="5"/>
      <c r="H45" s="5"/>
      <c r="I45" s="5"/>
      <c r="J45" s="5"/>
      <c r="K45" s="5"/>
      <c r="L45" s="5"/>
      <c r="M45" s="5" t="str">
        <f t="shared" si="8"/>
        <v>Writer Convent Premium  Mrp 44 [18 mm Squire (Big)]-112 page</v>
      </c>
      <c r="N45" s="5"/>
      <c r="O45" s="5"/>
      <c r="P45" s="5"/>
      <c r="Q45" s="5"/>
      <c r="R45" s="5"/>
      <c r="S45" s="5"/>
      <c r="T45" s="5"/>
      <c r="U45" s="5"/>
      <c r="V45" s="5"/>
      <c r="W45" s="105"/>
      <c r="X45" s="111"/>
      <c r="Y45" s="5"/>
      <c r="Z45" s="5"/>
      <c r="AA45" s="5"/>
      <c r="AB45" s="5"/>
      <c r="AC45" s="5"/>
      <c r="AD45" s="5"/>
      <c r="AE45" s="5"/>
      <c r="AF45" s="5"/>
      <c r="AG45" s="5"/>
      <c r="AH45" s="5"/>
      <c r="AI45" s="5"/>
      <c r="AJ45" s="5"/>
      <c r="AK45" s="5"/>
      <c r="AL45" s="8" t="s">
        <v>428</v>
      </c>
      <c r="AM45" s="8" t="s">
        <v>604</v>
      </c>
      <c r="AN45" s="8" t="s">
        <v>428</v>
      </c>
      <c r="AO45" s="8">
        <v>1000</v>
      </c>
      <c r="AP45" s="13" t="s">
        <v>456</v>
      </c>
      <c r="AQ45" s="8">
        <v>112</v>
      </c>
      <c r="AR45" s="8">
        <v>4</v>
      </c>
      <c r="AS45" s="8" t="s">
        <v>467</v>
      </c>
      <c r="AT45" s="14" t="s">
        <v>1011</v>
      </c>
      <c r="AU45" s="14" t="s">
        <v>487</v>
      </c>
      <c r="AV45" s="8">
        <v>15</v>
      </c>
      <c r="AW45" s="8">
        <v>75</v>
      </c>
      <c r="AX45" s="8" t="s">
        <v>495</v>
      </c>
      <c r="AY45" s="13" t="s">
        <v>500</v>
      </c>
      <c r="AZ45" s="8" t="s">
        <v>490</v>
      </c>
      <c r="BA45" s="8">
        <v>260</v>
      </c>
      <c r="BB45" s="9" t="s">
        <v>517</v>
      </c>
      <c r="BC45" s="9">
        <v>8</v>
      </c>
      <c r="BD45" s="96">
        <f t="shared" si="39"/>
        <v>125</v>
      </c>
      <c r="BE45" s="15">
        <f t="shared" si="40"/>
        <v>2.2931999999999998E-2</v>
      </c>
      <c r="BF45" s="8" t="s">
        <v>492</v>
      </c>
      <c r="BG45" s="16">
        <v>54</v>
      </c>
      <c r="BH45" s="97">
        <v>96</v>
      </c>
      <c r="BI45" s="8">
        <v>36.5</v>
      </c>
      <c r="BJ45" s="13">
        <v>16</v>
      </c>
      <c r="BK45" s="98">
        <f t="shared" si="41"/>
        <v>7</v>
      </c>
      <c r="BL45" s="98">
        <f t="shared" si="42"/>
        <v>0.13245119999999999</v>
      </c>
      <c r="BM45" s="99">
        <f t="shared" si="43"/>
        <v>7250</v>
      </c>
      <c r="BN45" s="8" t="s">
        <v>428</v>
      </c>
      <c r="BO45" s="5" t="str">
        <f t="shared" si="44"/>
        <v>96.00X36.50</v>
      </c>
      <c r="BP45" s="5" t="str">
        <f t="shared" si="45"/>
        <v>Rulling-18 mm Squire (Big)-[180 x 240]</v>
      </c>
      <c r="BQ45" s="105" t="s">
        <v>701</v>
      </c>
      <c r="BR45" s="106">
        <f t="shared" si="46"/>
        <v>0.25</v>
      </c>
    </row>
    <row r="46" spans="1:70" x14ac:dyDescent="0.25">
      <c r="A46" s="105" t="s">
        <v>692</v>
      </c>
      <c r="B46" s="5" t="str">
        <f t="shared" si="6"/>
        <v>Writer Convent Premium  Mrp 44 [Hindi /Geometry]-112 page</v>
      </c>
      <c r="C46" s="5"/>
      <c r="D46" s="5"/>
      <c r="E46" s="5"/>
      <c r="F46" s="110"/>
      <c r="G46" s="5"/>
      <c r="H46" s="5"/>
      <c r="I46" s="5"/>
      <c r="J46" s="5"/>
      <c r="K46" s="5"/>
      <c r="L46" s="5"/>
      <c r="M46" s="5" t="str">
        <f t="shared" si="8"/>
        <v>Writer Convent Premium  Mrp 44 [Hindi /Geometry]-112 page</v>
      </c>
      <c r="N46" s="5"/>
      <c r="O46" s="5"/>
      <c r="P46" s="5"/>
      <c r="Q46" s="5"/>
      <c r="R46" s="5"/>
      <c r="S46" s="5"/>
      <c r="T46" s="5"/>
      <c r="U46" s="5"/>
      <c r="V46" s="5"/>
      <c r="W46" s="105"/>
      <c r="X46" s="111"/>
      <c r="Y46" s="5"/>
      <c r="Z46" s="5"/>
      <c r="AA46" s="5"/>
      <c r="AB46" s="5"/>
      <c r="AC46" s="5"/>
      <c r="AD46" s="5"/>
      <c r="AE46" s="5"/>
      <c r="AF46" s="5"/>
      <c r="AG46" s="5"/>
      <c r="AH46" s="5"/>
      <c r="AI46" s="5"/>
      <c r="AJ46" s="5"/>
      <c r="AK46" s="5"/>
      <c r="AL46" s="8" t="s">
        <v>428</v>
      </c>
      <c r="AM46" s="8" t="s">
        <v>604</v>
      </c>
      <c r="AN46" s="8" t="s">
        <v>428</v>
      </c>
      <c r="AO46" s="8">
        <v>1000</v>
      </c>
      <c r="AP46" s="13" t="s">
        <v>456</v>
      </c>
      <c r="AQ46" s="8">
        <v>112</v>
      </c>
      <c r="AR46" s="8">
        <v>4</v>
      </c>
      <c r="AS46" s="8" t="s">
        <v>467</v>
      </c>
      <c r="AT46" s="14" t="s">
        <v>540</v>
      </c>
      <c r="AU46" s="14" t="s">
        <v>487</v>
      </c>
      <c r="AV46" s="8">
        <v>15</v>
      </c>
      <c r="AW46" s="8">
        <v>75</v>
      </c>
      <c r="AX46" s="8" t="s">
        <v>495</v>
      </c>
      <c r="AY46" s="13" t="s">
        <v>500</v>
      </c>
      <c r="AZ46" s="8" t="s">
        <v>490</v>
      </c>
      <c r="BA46" s="8">
        <v>260</v>
      </c>
      <c r="BB46" s="9" t="s">
        <v>517</v>
      </c>
      <c r="BC46" s="9">
        <v>8</v>
      </c>
      <c r="BD46" s="96">
        <f t="shared" si="39"/>
        <v>125</v>
      </c>
      <c r="BE46" s="15">
        <f t="shared" si="40"/>
        <v>2.2931999999999998E-2</v>
      </c>
      <c r="BF46" s="8" t="s">
        <v>492</v>
      </c>
      <c r="BG46" s="16">
        <v>54</v>
      </c>
      <c r="BH46" s="97">
        <v>96</v>
      </c>
      <c r="BI46" s="8">
        <v>36.5</v>
      </c>
      <c r="BJ46" s="13">
        <v>16</v>
      </c>
      <c r="BK46" s="98">
        <f t="shared" si="41"/>
        <v>7</v>
      </c>
      <c r="BL46" s="98">
        <f t="shared" si="42"/>
        <v>0.13245119999999999</v>
      </c>
      <c r="BM46" s="99">
        <f t="shared" si="43"/>
        <v>7250</v>
      </c>
      <c r="BN46" s="8" t="s">
        <v>428</v>
      </c>
      <c r="BO46" s="5" t="str">
        <f t="shared" si="44"/>
        <v>96.00X36.50</v>
      </c>
      <c r="BP46" s="5" t="str">
        <f t="shared" si="45"/>
        <v>Rulling-Hindi /Geometry-[180 x 240]</v>
      </c>
      <c r="BQ46" s="105" t="s">
        <v>697</v>
      </c>
      <c r="BR46" s="106">
        <f t="shared" si="46"/>
        <v>0.25</v>
      </c>
    </row>
    <row r="47" spans="1:70" x14ac:dyDescent="0.25">
      <c r="A47" s="105" t="s">
        <v>693</v>
      </c>
      <c r="B47" s="5" t="str">
        <f t="shared" si="6"/>
        <v>Writer Convent Premium  Mrp 44 [English /Geometry]-112 page</v>
      </c>
      <c r="C47" s="5"/>
      <c r="D47" s="5"/>
      <c r="E47" s="5"/>
      <c r="F47" s="110"/>
      <c r="G47" s="5"/>
      <c r="H47" s="5"/>
      <c r="I47" s="5"/>
      <c r="J47" s="5"/>
      <c r="K47" s="5"/>
      <c r="L47" s="5"/>
      <c r="M47" s="5" t="str">
        <f t="shared" si="8"/>
        <v>Writer Convent Premium  Mrp 44 [English /Geometry]-112 page</v>
      </c>
      <c r="N47" s="5"/>
      <c r="O47" s="5"/>
      <c r="P47" s="5"/>
      <c r="Q47" s="5"/>
      <c r="R47" s="5"/>
      <c r="S47" s="5"/>
      <c r="T47" s="5"/>
      <c r="U47" s="5"/>
      <c r="V47" s="5"/>
      <c r="W47" s="105"/>
      <c r="X47" s="111"/>
      <c r="Y47" s="5"/>
      <c r="Z47" s="5"/>
      <c r="AA47" s="5"/>
      <c r="AB47" s="5"/>
      <c r="AC47" s="5"/>
      <c r="AD47" s="5"/>
      <c r="AE47" s="5"/>
      <c r="AF47" s="5"/>
      <c r="AG47" s="5"/>
      <c r="AH47" s="5"/>
      <c r="AI47" s="5"/>
      <c r="AJ47" s="5"/>
      <c r="AK47" s="5"/>
      <c r="AL47" s="8" t="s">
        <v>428</v>
      </c>
      <c r="AM47" s="8" t="s">
        <v>604</v>
      </c>
      <c r="AN47" s="8" t="s">
        <v>428</v>
      </c>
      <c r="AO47" s="8">
        <v>1000</v>
      </c>
      <c r="AP47" s="13" t="s">
        <v>456</v>
      </c>
      <c r="AQ47" s="8">
        <v>112</v>
      </c>
      <c r="AR47" s="8">
        <v>4</v>
      </c>
      <c r="AS47" s="8" t="s">
        <v>467</v>
      </c>
      <c r="AT47" s="14" t="s">
        <v>539</v>
      </c>
      <c r="AU47" s="14" t="s">
        <v>487</v>
      </c>
      <c r="AV47" s="8">
        <v>15</v>
      </c>
      <c r="AW47" s="8">
        <v>75</v>
      </c>
      <c r="AX47" s="8" t="s">
        <v>495</v>
      </c>
      <c r="AY47" s="13" t="s">
        <v>500</v>
      </c>
      <c r="AZ47" s="8" t="s">
        <v>490</v>
      </c>
      <c r="BA47" s="8">
        <v>260</v>
      </c>
      <c r="BB47" s="9" t="s">
        <v>517</v>
      </c>
      <c r="BC47" s="9">
        <v>8</v>
      </c>
      <c r="BD47" s="96">
        <f t="shared" si="39"/>
        <v>125</v>
      </c>
      <c r="BE47" s="15">
        <f t="shared" si="40"/>
        <v>2.2931999999999998E-2</v>
      </c>
      <c r="BF47" s="8" t="s">
        <v>492</v>
      </c>
      <c r="BG47" s="16">
        <v>54</v>
      </c>
      <c r="BH47" s="97">
        <v>96</v>
      </c>
      <c r="BI47" s="8">
        <v>36.5</v>
      </c>
      <c r="BJ47" s="13">
        <v>16</v>
      </c>
      <c r="BK47" s="98">
        <f t="shared" si="41"/>
        <v>7</v>
      </c>
      <c r="BL47" s="98">
        <f t="shared" si="42"/>
        <v>0.13245119999999999</v>
      </c>
      <c r="BM47" s="99">
        <f t="shared" si="43"/>
        <v>7250</v>
      </c>
      <c r="BN47" s="8" t="s">
        <v>428</v>
      </c>
      <c r="BO47" s="5" t="str">
        <f t="shared" si="44"/>
        <v>96.00X36.50</v>
      </c>
      <c r="BP47" s="5" t="str">
        <f t="shared" si="45"/>
        <v>Rulling-English /Geometry-[180 x 240]</v>
      </c>
      <c r="BQ47" s="105" t="s">
        <v>698</v>
      </c>
      <c r="BR47" s="106">
        <f t="shared" si="46"/>
        <v>0.25</v>
      </c>
    </row>
    <row r="48" spans="1:70" x14ac:dyDescent="0.25">
      <c r="A48" s="105" t="s">
        <v>694</v>
      </c>
      <c r="B48" s="5" t="str">
        <f t="shared" si="6"/>
        <v>Writer Convent Premium  Mrp 44 [3 In 1]-112 page</v>
      </c>
      <c r="C48" s="5"/>
      <c r="D48" s="5"/>
      <c r="E48" s="5"/>
      <c r="F48" s="110"/>
      <c r="G48" s="5"/>
      <c r="H48" s="5"/>
      <c r="I48" s="5"/>
      <c r="J48" s="5"/>
      <c r="K48" s="5"/>
      <c r="L48" s="5"/>
      <c r="M48" s="5" t="str">
        <f t="shared" si="8"/>
        <v>Writer Convent Premium  Mrp 44 [3 In 1]-112 page</v>
      </c>
      <c r="N48" s="5"/>
      <c r="O48" s="5"/>
      <c r="P48" s="5"/>
      <c r="Q48" s="5"/>
      <c r="R48" s="5"/>
      <c r="S48" s="5"/>
      <c r="T48" s="5"/>
      <c r="U48" s="5"/>
      <c r="V48" s="5"/>
      <c r="W48" s="105"/>
      <c r="X48" s="111"/>
      <c r="Y48" s="5"/>
      <c r="Z48" s="5"/>
      <c r="AA48" s="5"/>
      <c r="AB48" s="5"/>
      <c r="AC48" s="5"/>
      <c r="AD48" s="5"/>
      <c r="AE48" s="5"/>
      <c r="AF48" s="5"/>
      <c r="AG48" s="5"/>
      <c r="AH48" s="5"/>
      <c r="AI48" s="5"/>
      <c r="AJ48" s="5"/>
      <c r="AK48" s="5"/>
      <c r="AL48" s="8" t="s">
        <v>428</v>
      </c>
      <c r="AM48" s="8" t="s">
        <v>604</v>
      </c>
      <c r="AN48" s="8" t="s">
        <v>428</v>
      </c>
      <c r="AO48" s="8">
        <v>1000</v>
      </c>
      <c r="AP48" s="13" t="s">
        <v>456</v>
      </c>
      <c r="AQ48" s="8">
        <v>112</v>
      </c>
      <c r="AR48" s="8">
        <v>4</v>
      </c>
      <c r="AS48" s="14" t="s">
        <v>1014</v>
      </c>
      <c r="AT48" s="14" t="s">
        <v>1012</v>
      </c>
      <c r="AU48" s="14" t="s">
        <v>487</v>
      </c>
      <c r="AV48" s="8">
        <v>15</v>
      </c>
      <c r="AW48" s="8">
        <v>75</v>
      </c>
      <c r="AX48" s="8" t="s">
        <v>495</v>
      </c>
      <c r="AY48" s="13" t="s">
        <v>500</v>
      </c>
      <c r="AZ48" s="8" t="s">
        <v>490</v>
      </c>
      <c r="BA48" s="8">
        <v>260</v>
      </c>
      <c r="BB48" s="9" t="s">
        <v>517</v>
      </c>
      <c r="BC48" s="9">
        <v>8</v>
      </c>
      <c r="BD48" s="96">
        <f t="shared" si="39"/>
        <v>125</v>
      </c>
      <c r="BE48" s="15">
        <f t="shared" si="40"/>
        <v>2.2931999999999998E-2</v>
      </c>
      <c r="BF48" s="8" t="s">
        <v>492</v>
      </c>
      <c r="BG48" s="16">
        <v>54</v>
      </c>
      <c r="BH48" s="97">
        <v>96</v>
      </c>
      <c r="BI48" s="8">
        <v>36.5</v>
      </c>
      <c r="BJ48" s="13">
        <v>16</v>
      </c>
      <c r="BK48" s="98">
        <f t="shared" si="41"/>
        <v>7</v>
      </c>
      <c r="BL48" s="98">
        <f t="shared" si="42"/>
        <v>0.13245119999999999</v>
      </c>
      <c r="BM48" s="99">
        <f t="shared" si="43"/>
        <v>7250</v>
      </c>
      <c r="BN48" s="8" t="s">
        <v>428</v>
      </c>
      <c r="BO48" s="5" t="str">
        <f t="shared" si="44"/>
        <v>96.00X36.50</v>
      </c>
      <c r="BP48" s="5" t="str">
        <f t="shared" si="45"/>
        <v>Rulling-3 In 1-[180 x 240]</v>
      </c>
      <c r="BQ48" s="105" t="s">
        <v>699</v>
      </c>
      <c r="BR48" s="106">
        <f t="shared" si="46"/>
        <v>0.25</v>
      </c>
    </row>
    <row r="49" spans="1:70" x14ac:dyDescent="0.25">
      <c r="A49" s="105" t="s">
        <v>695</v>
      </c>
      <c r="B49" s="5" t="str">
        <f t="shared" si="6"/>
        <v>Writer Convent Premium  Mrp 44 [Five Line English]-112 page</v>
      </c>
      <c r="C49" s="5"/>
      <c r="D49" s="5"/>
      <c r="E49" s="5"/>
      <c r="F49" s="110"/>
      <c r="G49" s="5"/>
      <c r="H49" s="5"/>
      <c r="I49" s="5"/>
      <c r="J49" s="5"/>
      <c r="K49" s="5"/>
      <c r="L49" s="5"/>
      <c r="M49" s="5" t="str">
        <f t="shared" si="8"/>
        <v>Writer Convent Premium  Mrp 44 [Five Line English]-112 page</v>
      </c>
      <c r="N49" s="5"/>
      <c r="O49" s="5"/>
      <c r="P49" s="5"/>
      <c r="Q49" s="5"/>
      <c r="R49" s="5"/>
      <c r="S49" s="5"/>
      <c r="T49" s="5"/>
      <c r="U49" s="5"/>
      <c r="V49" s="5"/>
      <c r="W49" s="105"/>
      <c r="X49" s="111"/>
      <c r="Y49" s="5"/>
      <c r="Z49" s="5"/>
      <c r="AA49" s="5"/>
      <c r="AB49" s="5"/>
      <c r="AC49" s="5"/>
      <c r="AD49" s="5"/>
      <c r="AE49" s="5"/>
      <c r="AF49" s="5"/>
      <c r="AG49" s="5"/>
      <c r="AH49" s="5"/>
      <c r="AI49" s="5"/>
      <c r="AJ49" s="5"/>
      <c r="AK49" s="5"/>
      <c r="AL49" s="8" t="s">
        <v>428</v>
      </c>
      <c r="AM49" s="8" t="s">
        <v>604</v>
      </c>
      <c r="AN49" s="8" t="s">
        <v>428</v>
      </c>
      <c r="AO49" s="8">
        <v>1000</v>
      </c>
      <c r="AP49" s="13" t="s">
        <v>456</v>
      </c>
      <c r="AQ49" s="8">
        <v>112</v>
      </c>
      <c r="AR49" s="8">
        <v>4</v>
      </c>
      <c r="AS49" s="8" t="s">
        <v>467</v>
      </c>
      <c r="AT49" s="14" t="s">
        <v>1013</v>
      </c>
      <c r="AU49" s="14" t="s">
        <v>487</v>
      </c>
      <c r="AV49" s="8">
        <v>15</v>
      </c>
      <c r="AW49" s="8">
        <v>75</v>
      </c>
      <c r="AX49" s="8" t="s">
        <v>495</v>
      </c>
      <c r="AY49" s="13" t="s">
        <v>500</v>
      </c>
      <c r="AZ49" s="8" t="s">
        <v>490</v>
      </c>
      <c r="BA49" s="8">
        <v>260</v>
      </c>
      <c r="BB49" s="9" t="s">
        <v>517</v>
      </c>
      <c r="BC49" s="9">
        <v>8</v>
      </c>
      <c r="BD49" s="96">
        <f t="shared" si="39"/>
        <v>125</v>
      </c>
      <c r="BE49" s="15">
        <f t="shared" si="40"/>
        <v>2.2931999999999998E-2</v>
      </c>
      <c r="BF49" s="8" t="s">
        <v>492</v>
      </c>
      <c r="BG49" s="16">
        <v>54</v>
      </c>
      <c r="BH49" s="97">
        <v>96</v>
      </c>
      <c r="BI49" s="8">
        <v>36.5</v>
      </c>
      <c r="BJ49" s="13">
        <v>16</v>
      </c>
      <c r="BK49" s="98">
        <f t="shared" si="41"/>
        <v>7</v>
      </c>
      <c r="BL49" s="98">
        <f t="shared" si="42"/>
        <v>0.13245119999999999</v>
      </c>
      <c r="BM49" s="99">
        <f t="shared" si="43"/>
        <v>7250</v>
      </c>
      <c r="BN49" s="8" t="s">
        <v>428</v>
      </c>
      <c r="BO49" s="5" t="str">
        <f t="shared" si="44"/>
        <v>96.00X36.50</v>
      </c>
      <c r="BP49" s="5" t="str">
        <f t="shared" si="45"/>
        <v>Rulling-Five Line English-[180 x 240]</v>
      </c>
      <c r="BQ49" s="105" t="s">
        <v>700</v>
      </c>
      <c r="BR49" s="106">
        <f t="shared" si="46"/>
        <v>0.25</v>
      </c>
    </row>
    <row r="50" spans="1:70" x14ac:dyDescent="0.25">
      <c r="A50" s="105" t="s">
        <v>696</v>
      </c>
      <c r="B50" s="5" t="str">
        <f t="shared" si="6"/>
        <v>Writer Convent Premium  Mrp 44 [Double Line]-112 page</v>
      </c>
      <c r="C50" s="5"/>
      <c r="D50" s="5"/>
      <c r="E50" s="5"/>
      <c r="F50" s="110"/>
      <c r="G50" s="5"/>
      <c r="H50" s="5"/>
      <c r="I50" s="5"/>
      <c r="J50" s="5"/>
      <c r="K50" s="5"/>
      <c r="L50" s="5"/>
      <c r="M50" s="5" t="str">
        <f t="shared" si="8"/>
        <v>Writer Convent Premium  Mrp 44 [Double Line]-112 page</v>
      </c>
      <c r="N50" s="5"/>
      <c r="O50" s="5"/>
      <c r="P50" s="5"/>
      <c r="Q50" s="5"/>
      <c r="R50" s="5"/>
      <c r="S50" s="5"/>
      <c r="T50" s="5"/>
      <c r="U50" s="5"/>
      <c r="V50" s="5"/>
      <c r="W50" s="105"/>
      <c r="X50" s="111"/>
      <c r="Y50" s="5"/>
      <c r="Z50" s="5"/>
      <c r="AA50" s="5"/>
      <c r="AB50" s="5"/>
      <c r="AC50" s="5"/>
      <c r="AD50" s="5"/>
      <c r="AE50" s="5"/>
      <c r="AF50" s="5"/>
      <c r="AG50" s="5"/>
      <c r="AH50" s="5"/>
      <c r="AI50" s="5"/>
      <c r="AJ50" s="5"/>
      <c r="AK50" s="5"/>
      <c r="AL50" s="8" t="s">
        <v>428</v>
      </c>
      <c r="AM50" s="8" t="s">
        <v>604</v>
      </c>
      <c r="AN50" s="8" t="s">
        <v>428</v>
      </c>
      <c r="AO50" s="8">
        <v>1000</v>
      </c>
      <c r="AP50" s="13" t="s">
        <v>456</v>
      </c>
      <c r="AQ50" s="8">
        <v>112</v>
      </c>
      <c r="AR50" s="8">
        <v>4</v>
      </c>
      <c r="AS50" s="8" t="s">
        <v>467</v>
      </c>
      <c r="AT50" s="14" t="s">
        <v>538</v>
      </c>
      <c r="AU50" s="14" t="s">
        <v>487</v>
      </c>
      <c r="AV50" s="8">
        <v>15</v>
      </c>
      <c r="AW50" s="8">
        <v>75</v>
      </c>
      <c r="AX50" s="8" t="s">
        <v>495</v>
      </c>
      <c r="AY50" s="13" t="s">
        <v>500</v>
      </c>
      <c r="AZ50" s="8" t="s">
        <v>490</v>
      </c>
      <c r="BA50" s="8">
        <v>260</v>
      </c>
      <c r="BB50" s="9" t="s">
        <v>517</v>
      </c>
      <c r="BC50" s="9">
        <v>8</v>
      </c>
      <c r="BD50" s="96">
        <f t="shared" si="39"/>
        <v>125</v>
      </c>
      <c r="BE50" s="15">
        <f t="shared" si="40"/>
        <v>2.2931999999999998E-2</v>
      </c>
      <c r="BF50" s="8" t="s">
        <v>492</v>
      </c>
      <c r="BG50" s="16">
        <v>54</v>
      </c>
      <c r="BH50" s="97">
        <v>96</v>
      </c>
      <c r="BI50" s="8">
        <v>36.5</v>
      </c>
      <c r="BJ50" s="13">
        <v>16</v>
      </c>
      <c r="BK50" s="98">
        <f t="shared" si="41"/>
        <v>7</v>
      </c>
      <c r="BL50" s="98">
        <f t="shared" si="42"/>
        <v>0.13245119999999999</v>
      </c>
      <c r="BM50" s="99">
        <f t="shared" si="43"/>
        <v>7250</v>
      </c>
      <c r="BN50" s="8" t="s">
        <v>428</v>
      </c>
      <c r="BO50" s="5" t="str">
        <f t="shared" si="44"/>
        <v>96.00X36.50</v>
      </c>
      <c r="BP50" s="5" t="str">
        <f t="shared" si="45"/>
        <v>Rulling-Double Line-[180 x 240]</v>
      </c>
      <c r="BQ50" s="105" t="s">
        <v>701</v>
      </c>
      <c r="BR50" s="106">
        <f t="shared" si="46"/>
        <v>0.25</v>
      </c>
    </row>
    <row r="51" spans="1:70" x14ac:dyDescent="0.25">
      <c r="A51" s="105" t="s">
        <v>697</v>
      </c>
      <c r="B51" s="5" t="str">
        <f t="shared" si="6"/>
        <v>Writer Convent Premium  Mrp 48 [Single line]-132 page</v>
      </c>
      <c r="C51" s="5"/>
      <c r="D51" s="5"/>
      <c r="E51" s="5"/>
      <c r="F51" s="110"/>
      <c r="G51" s="5"/>
      <c r="H51" s="5"/>
      <c r="I51" s="5"/>
      <c r="J51" s="5"/>
      <c r="K51" s="5"/>
      <c r="L51" s="5"/>
      <c r="M51" s="5" t="str">
        <f t="shared" si="8"/>
        <v>Writer Convent Premium  Mrp 48 [Single line]-132 page</v>
      </c>
      <c r="N51" s="5"/>
      <c r="O51" s="5"/>
      <c r="P51" s="5"/>
      <c r="Q51" s="5"/>
      <c r="R51" s="5"/>
      <c r="S51" s="5"/>
      <c r="T51" s="5"/>
      <c r="U51" s="5"/>
      <c r="V51" s="5"/>
      <c r="W51" s="105"/>
      <c r="X51" s="111"/>
      <c r="Y51" s="5"/>
      <c r="Z51" s="5"/>
      <c r="AA51" s="5"/>
      <c r="AB51" s="5"/>
      <c r="AC51" s="5"/>
      <c r="AD51" s="5"/>
      <c r="AE51" s="5"/>
      <c r="AF51" s="5"/>
      <c r="AG51" s="5"/>
      <c r="AH51" s="5"/>
      <c r="AI51" s="5"/>
      <c r="AJ51" s="5"/>
      <c r="AK51" s="5"/>
      <c r="AL51" s="8" t="s">
        <v>429</v>
      </c>
      <c r="AM51" s="8" t="s">
        <v>604</v>
      </c>
      <c r="AN51" s="8" t="s">
        <v>429</v>
      </c>
      <c r="AO51" s="8">
        <v>1000</v>
      </c>
      <c r="AP51" s="13" t="s">
        <v>456</v>
      </c>
      <c r="AQ51" s="8">
        <v>132</v>
      </c>
      <c r="AR51" s="8">
        <v>4</v>
      </c>
      <c r="AS51" s="8" t="s">
        <v>467</v>
      </c>
      <c r="AT51" s="14" t="s">
        <v>486</v>
      </c>
      <c r="AU51" s="14" t="s">
        <v>487</v>
      </c>
      <c r="AV51" s="8">
        <v>10</v>
      </c>
      <c r="AW51" s="8">
        <v>50</v>
      </c>
      <c r="AX51" s="8" t="s">
        <v>495</v>
      </c>
      <c r="AY51" s="8" t="s">
        <v>489</v>
      </c>
      <c r="AZ51" s="8" t="s">
        <v>490</v>
      </c>
      <c r="BA51" s="8">
        <v>260</v>
      </c>
      <c r="BB51" s="9" t="s">
        <v>517</v>
      </c>
      <c r="BC51" s="9">
        <v>8</v>
      </c>
      <c r="BD51" s="96">
        <f t="shared" si="39"/>
        <v>125</v>
      </c>
      <c r="BE51" s="15">
        <f t="shared" si="40"/>
        <v>2.2931999999999998E-2</v>
      </c>
      <c r="BF51" s="8" t="s">
        <v>492</v>
      </c>
      <c r="BG51" s="16">
        <v>52</v>
      </c>
      <c r="BH51" s="97">
        <v>96</v>
      </c>
      <c r="BI51" s="8">
        <v>36.5</v>
      </c>
      <c r="BJ51" s="13">
        <v>16</v>
      </c>
      <c r="BK51" s="98">
        <f t="shared" si="41"/>
        <v>8.25</v>
      </c>
      <c r="BL51" s="98">
        <f t="shared" si="42"/>
        <v>0.15032160000000003</v>
      </c>
      <c r="BM51" s="99">
        <f t="shared" si="43"/>
        <v>8500</v>
      </c>
      <c r="BN51" s="8" t="s">
        <v>429</v>
      </c>
      <c r="BO51" s="5" t="str">
        <f t="shared" si="44"/>
        <v>96.00X36.50</v>
      </c>
      <c r="BP51" s="5" t="str">
        <f t="shared" si="45"/>
        <v>Rulling-Single line-[180 x 240]</v>
      </c>
      <c r="BQ51" s="105" t="s">
        <v>702</v>
      </c>
      <c r="BR51" s="106">
        <f t="shared" si="46"/>
        <v>0.25</v>
      </c>
    </row>
    <row r="52" spans="1:70" x14ac:dyDescent="0.25">
      <c r="A52" s="105" t="s">
        <v>698</v>
      </c>
      <c r="B52" s="5" t="str">
        <f t="shared" si="6"/>
        <v>Writer Convent Premium  Mrp 48 [English]-132 page</v>
      </c>
      <c r="C52" s="5"/>
      <c r="D52" s="5"/>
      <c r="E52" s="5"/>
      <c r="F52" s="110"/>
      <c r="G52" s="5"/>
      <c r="H52" s="5"/>
      <c r="I52" s="5"/>
      <c r="J52" s="5"/>
      <c r="K52" s="5"/>
      <c r="L52" s="5"/>
      <c r="M52" s="5" t="str">
        <f t="shared" si="8"/>
        <v>Writer Convent Premium  Mrp 48 [English]-132 page</v>
      </c>
      <c r="N52" s="5"/>
      <c r="O52" s="5"/>
      <c r="P52" s="5"/>
      <c r="Q52" s="5"/>
      <c r="R52" s="5"/>
      <c r="S52" s="5"/>
      <c r="T52" s="5"/>
      <c r="U52" s="5"/>
      <c r="V52" s="5"/>
      <c r="W52" s="105"/>
      <c r="X52" s="111"/>
      <c r="Y52" s="5"/>
      <c r="Z52" s="5"/>
      <c r="AA52" s="5"/>
      <c r="AB52" s="5"/>
      <c r="AC52" s="5"/>
      <c r="AD52" s="5"/>
      <c r="AE52" s="5"/>
      <c r="AF52" s="5"/>
      <c r="AG52" s="5"/>
      <c r="AH52" s="5"/>
      <c r="AI52" s="5"/>
      <c r="AJ52" s="5"/>
      <c r="AK52" s="5"/>
      <c r="AL52" s="8" t="s">
        <v>429</v>
      </c>
      <c r="AM52" s="8" t="s">
        <v>604</v>
      </c>
      <c r="AN52" s="8" t="s">
        <v>429</v>
      </c>
      <c r="AO52" s="8">
        <v>1000</v>
      </c>
      <c r="AP52" s="13" t="s">
        <v>456</v>
      </c>
      <c r="AQ52" s="8">
        <v>132</v>
      </c>
      <c r="AR52" s="8">
        <v>4</v>
      </c>
      <c r="AS52" s="8" t="s">
        <v>467</v>
      </c>
      <c r="AT52" s="14" t="s">
        <v>518</v>
      </c>
      <c r="AU52" s="14" t="s">
        <v>487</v>
      </c>
      <c r="AV52" s="8">
        <v>10</v>
      </c>
      <c r="AW52" s="8">
        <v>50</v>
      </c>
      <c r="AX52" s="8" t="s">
        <v>495</v>
      </c>
      <c r="AY52" s="8" t="s">
        <v>489</v>
      </c>
      <c r="AZ52" s="8" t="s">
        <v>490</v>
      </c>
      <c r="BA52" s="8">
        <v>260</v>
      </c>
      <c r="BB52" s="9" t="s">
        <v>517</v>
      </c>
      <c r="BC52" s="9">
        <v>8</v>
      </c>
      <c r="BD52" s="96">
        <f t="shared" si="39"/>
        <v>125</v>
      </c>
      <c r="BE52" s="15">
        <f t="shared" si="40"/>
        <v>2.2931999999999998E-2</v>
      </c>
      <c r="BF52" s="8" t="s">
        <v>492</v>
      </c>
      <c r="BG52" s="16">
        <v>52</v>
      </c>
      <c r="BH52" s="97">
        <v>96</v>
      </c>
      <c r="BI52" s="8">
        <v>36.5</v>
      </c>
      <c r="BJ52" s="13">
        <v>16</v>
      </c>
      <c r="BK52" s="98">
        <f t="shared" si="41"/>
        <v>8.25</v>
      </c>
      <c r="BL52" s="98">
        <f t="shared" si="42"/>
        <v>0.15032160000000003</v>
      </c>
      <c r="BM52" s="99">
        <f t="shared" si="43"/>
        <v>8500</v>
      </c>
      <c r="BN52" s="8" t="s">
        <v>429</v>
      </c>
      <c r="BO52" s="5" t="str">
        <f t="shared" si="44"/>
        <v>96.00X36.50</v>
      </c>
      <c r="BP52" s="5" t="str">
        <f t="shared" si="45"/>
        <v>Rulling-English-[180 x 240]</v>
      </c>
      <c r="BQ52" s="105" t="s">
        <v>703</v>
      </c>
      <c r="BR52" s="106">
        <f t="shared" si="46"/>
        <v>0.25</v>
      </c>
    </row>
    <row r="53" spans="1:70" x14ac:dyDescent="0.25">
      <c r="A53" s="105" t="s">
        <v>699</v>
      </c>
      <c r="B53" s="5" t="str">
        <f t="shared" si="6"/>
        <v>Writer Convent Premium  Mrp 48 [10 mm Squire (small)]-132 page</v>
      </c>
      <c r="C53" s="5"/>
      <c r="D53" s="5"/>
      <c r="E53" s="5"/>
      <c r="F53" s="110"/>
      <c r="G53" s="5"/>
      <c r="H53" s="5"/>
      <c r="I53" s="5"/>
      <c r="J53" s="5"/>
      <c r="K53" s="5"/>
      <c r="L53" s="5"/>
      <c r="M53" s="5" t="str">
        <f t="shared" si="8"/>
        <v>Writer Convent Premium  Mrp 48 [10 mm Squire (small)]-132 page</v>
      </c>
      <c r="N53" s="5"/>
      <c r="O53" s="5"/>
      <c r="P53" s="5"/>
      <c r="Q53" s="5"/>
      <c r="R53" s="5"/>
      <c r="S53" s="5"/>
      <c r="T53" s="5"/>
      <c r="U53" s="5"/>
      <c r="V53" s="5"/>
      <c r="W53" s="105"/>
      <c r="X53" s="111"/>
      <c r="Y53" s="5"/>
      <c r="Z53" s="5"/>
      <c r="AA53" s="5"/>
      <c r="AB53" s="5"/>
      <c r="AC53" s="5"/>
      <c r="AD53" s="5"/>
      <c r="AE53" s="5"/>
      <c r="AF53" s="5"/>
      <c r="AG53" s="5"/>
      <c r="AH53" s="5"/>
      <c r="AI53" s="5"/>
      <c r="AJ53" s="5"/>
      <c r="AK53" s="5"/>
      <c r="AL53" s="8" t="s">
        <v>429</v>
      </c>
      <c r="AM53" s="8" t="s">
        <v>604</v>
      </c>
      <c r="AN53" s="8" t="s">
        <v>429</v>
      </c>
      <c r="AO53" s="8">
        <v>1000</v>
      </c>
      <c r="AP53" s="13" t="s">
        <v>456</v>
      </c>
      <c r="AQ53" s="8">
        <v>132</v>
      </c>
      <c r="AR53" s="8">
        <v>4</v>
      </c>
      <c r="AS53" s="8" t="s">
        <v>467</v>
      </c>
      <c r="AT53" s="14" t="s">
        <v>1009</v>
      </c>
      <c r="AU53" s="14" t="s">
        <v>487</v>
      </c>
      <c r="AV53" s="8">
        <v>10</v>
      </c>
      <c r="AW53" s="8">
        <v>50</v>
      </c>
      <c r="AX53" s="8" t="s">
        <v>495</v>
      </c>
      <c r="AY53" s="8" t="s">
        <v>489</v>
      </c>
      <c r="AZ53" s="8" t="s">
        <v>490</v>
      </c>
      <c r="BA53" s="8">
        <v>260</v>
      </c>
      <c r="BB53" s="9" t="s">
        <v>517</v>
      </c>
      <c r="BC53" s="9">
        <v>8</v>
      </c>
      <c r="BD53" s="96">
        <f t="shared" si="39"/>
        <v>125</v>
      </c>
      <c r="BE53" s="15">
        <f t="shared" si="40"/>
        <v>2.2931999999999998E-2</v>
      </c>
      <c r="BF53" s="8" t="s">
        <v>492</v>
      </c>
      <c r="BG53" s="16">
        <v>52</v>
      </c>
      <c r="BH53" s="97">
        <v>96</v>
      </c>
      <c r="BI53" s="8">
        <v>36.5</v>
      </c>
      <c r="BJ53" s="13">
        <v>16</v>
      </c>
      <c r="BK53" s="98">
        <f t="shared" si="41"/>
        <v>8.25</v>
      </c>
      <c r="BL53" s="98">
        <f t="shared" si="42"/>
        <v>0.15032160000000003</v>
      </c>
      <c r="BM53" s="99">
        <f t="shared" si="43"/>
        <v>8500</v>
      </c>
      <c r="BN53" s="8" t="s">
        <v>429</v>
      </c>
      <c r="BO53" s="5" t="str">
        <f t="shared" si="44"/>
        <v>96.00X36.50</v>
      </c>
      <c r="BP53" s="5" t="str">
        <f t="shared" si="45"/>
        <v>Rulling-10 mm Squire (small)-[180 x 240]</v>
      </c>
      <c r="BQ53" s="105" t="s">
        <v>702</v>
      </c>
      <c r="BR53" s="106">
        <f t="shared" si="46"/>
        <v>0.25</v>
      </c>
    </row>
    <row r="54" spans="1:70" x14ac:dyDescent="0.25">
      <c r="A54" s="105" t="s">
        <v>700</v>
      </c>
      <c r="B54" s="5" t="str">
        <f t="shared" si="6"/>
        <v>Writer Convent Premium  Mrp 48 [12 mm Squire ( Medium)]-132 page</v>
      </c>
      <c r="C54" s="5"/>
      <c r="D54" s="5"/>
      <c r="E54" s="5"/>
      <c r="F54" s="110"/>
      <c r="G54" s="5"/>
      <c r="H54" s="5"/>
      <c r="I54" s="5"/>
      <c r="J54" s="5"/>
      <c r="K54" s="5"/>
      <c r="L54" s="5"/>
      <c r="M54" s="5" t="str">
        <f t="shared" si="8"/>
        <v>Writer Convent Premium  Mrp 48 [12 mm Squire ( Medium)]-132 page</v>
      </c>
      <c r="N54" s="5"/>
      <c r="O54" s="5"/>
      <c r="P54" s="5"/>
      <c r="Q54" s="5"/>
      <c r="R54" s="5"/>
      <c r="S54" s="5"/>
      <c r="T54" s="5"/>
      <c r="U54" s="5"/>
      <c r="V54" s="5"/>
      <c r="W54" s="105"/>
      <c r="X54" s="111"/>
      <c r="Y54" s="5"/>
      <c r="Z54" s="5"/>
      <c r="AA54" s="5"/>
      <c r="AB54" s="5"/>
      <c r="AC54" s="5"/>
      <c r="AD54" s="5"/>
      <c r="AE54" s="5"/>
      <c r="AF54" s="5"/>
      <c r="AG54" s="5"/>
      <c r="AH54" s="5"/>
      <c r="AI54" s="5"/>
      <c r="AJ54" s="5"/>
      <c r="AK54" s="5"/>
      <c r="AL54" s="8" t="s">
        <v>429</v>
      </c>
      <c r="AM54" s="8" t="s">
        <v>604</v>
      </c>
      <c r="AN54" s="8" t="s">
        <v>429</v>
      </c>
      <c r="AO54" s="8">
        <v>1000</v>
      </c>
      <c r="AP54" s="13" t="s">
        <v>456</v>
      </c>
      <c r="AQ54" s="8">
        <v>132</v>
      </c>
      <c r="AR54" s="8">
        <v>4</v>
      </c>
      <c r="AS54" s="8" t="s">
        <v>467</v>
      </c>
      <c r="AT54" s="14" t="s">
        <v>1010</v>
      </c>
      <c r="AU54" s="14" t="s">
        <v>487</v>
      </c>
      <c r="AV54" s="8">
        <v>10</v>
      </c>
      <c r="AW54" s="8">
        <v>50</v>
      </c>
      <c r="AX54" s="8" t="s">
        <v>495</v>
      </c>
      <c r="AY54" s="8" t="s">
        <v>489</v>
      </c>
      <c r="AZ54" s="8" t="s">
        <v>490</v>
      </c>
      <c r="BA54" s="8">
        <v>260</v>
      </c>
      <c r="BB54" s="9" t="s">
        <v>517</v>
      </c>
      <c r="BC54" s="9">
        <v>8</v>
      </c>
      <c r="BD54" s="96">
        <f t="shared" si="39"/>
        <v>125</v>
      </c>
      <c r="BE54" s="15">
        <f t="shared" si="40"/>
        <v>2.2931999999999998E-2</v>
      </c>
      <c r="BF54" s="8" t="s">
        <v>492</v>
      </c>
      <c r="BG54" s="16">
        <v>52</v>
      </c>
      <c r="BH54" s="97">
        <v>96</v>
      </c>
      <c r="BI54" s="8">
        <v>36.5</v>
      </c>
      <c r="BJ54" s="13">
        <v>16</v>
      </c>
      <c r="BK54" s="98">
        <f t="shared" si="41"/>
        <v>8.25</v>
      </c>
      <c r="BL54" s="98">
        <f t="shared" si="42"/>
        <v>0.15032160000000003</v>
      </c>
      <c r="BM54" s="99">
        <f t="shared" si="43"/>
        <v>8500</v>
      </c>
      <c r="BN54" s="8" t="s">
        <v>429</v>
      </c>
      <c r="BO54" s="5" t="str">
        <f t="shared" si="44"/>
        <v>96.00X36.50</v>
      </c>
      <c r="BP54" s="5" t="str">
        <f t="shared" si="45"/>
        <v>Rulling-12 mm Squire ( Medium)-[180 x 240]</v>
      </c>
      <c r="BQ54" s="105" t="s">
        <v>703</v>
      </c>
      <c r="BR54" s="106">
        <f t="shared" si="46"/>
        <v>0.25</v>
      </c>
    </row>
    <row r="55" spans="1:70" x14ac:dyDescent="0.25">
      <c r="A55" s="105" t="s">
        <v>701</v>
      </c>
      <c r="B55" s="5" t="str">
        <f t="shared" si="6"/>
        <v>Writer Convent Premium  Mrp 48 [18 mm Squire (Big)]-132 page</v>
      </c>
      <c r="C55" s="5"/>
      <c r="D55" s="5"/>
      <c r="E55" s="5"/>
      <c r="F55" s="110"/>
      <c r="G55" s="5"/>
      <c r="H55" s="5"/>
      <c r="I55" s="5"/>
      <c r="J55" s="5"/>
      <c r="K55" s="5"/>
      <c r="L55" s="5"/>
      <c r="M55" s="5" t="str">
        <f t="shared" si="8"/>
        <v>Writer Convent Premium  Mrp 48 [18 mm Squire (Big)]-132 page</v>
      </c>
      <c r="N55" s="5"/>
      <c r="O55" s="5"/>
      <c r="P55" s="5"/>
      <c r="Q55" s="5"/>
      <c r="R55" s="5"/>
      <c r="S55" s="5"/>
      <c r="T55" s="5"/>
      <c r="U55" s="5"/>
      <c r="V55" s="5"/>
      <c r="W55" s="105"/>
      <c r="X55" s="111"/>
      <c r="Y55" s="5"/>
      <c r="Z55" s="5"/>
      <c r="AA55" s="5"/>
      <c r="AB55" s="5"/>
      <c r="AC55" s="5"/>
      <c r="AD55" s="5"/>
      <c r="AE55" s="5"/>
      <c r="AF55" s="5"/>
      <c r="AG55" s="5"/>
      <c r="AH55" s="5"/>
      <c r="AI55" s="5"/>
      <c r="AJ55" s="5"/>
      <c r="AK55" s="5"/>
      <c r="AL55" s="8" t="s">
        <v>429</v>
      </c>
      <c r="AM55" s="8" t="s">
        <v>604</v>
      </c>
      <c r="AN55" s="8" t="s">
        <v>429</v>
      </c>
      <c r="AO55" s="8">
        <v>1000</v>
      </c>
      <c r="AP55" s="13" t="s">
        <v>456</v>
      </c>
      <c r="AQ55" s="8">
        <v>132</v>
      </c>
      <c r="AR55" s="8">
        <v>4</v>
      </c>
      <c r="AS55" s="8" t="s">
        <v>467</v>
      </c>
      <c r="AT55" s="14" t="s">
        <v>1011</v>
      </c>
      <c r="AU55" s="14" t="s">
        <v>487</v>
      </c>
      <c r="AV55" s="8">
        <v>10</v>
      </c>
      <c r="AW55" s="8">
        <v>50</v>
      </c>
      <c r="AX55" s="8" t="s">
        <v>495</v>
      </c>
      <c r="AY55" s="8" t="s">
        <v>489</v>
      </c>
      <c r="AZ55" s="8" t="s">
        <v>490</v>
      </c>
      <c r="BA55" s="8">
        <v>260</v>
      </c>
      <c r="BB55" s="9" t="s">
        <v>517</v>
      </c>
      <c r="BC55" s="9">
        <v>8</v>
      </c>
      <c r="BD55" s="96">
        <f t="shared" si="39"/>
        <v>125</v>
      </c>
      <c r="BE55" s="15">
        <f t="shared" si="40"/>
        <v>2.2931999999999998E-2</v>
      </c>
      <c r="BF55" s="8" t="s">
        <v>492</v>
      </c>
      <c r="BG55" s="16">
        <v>52</v>
      </c>
      <c r="BH55" s="97">
        <v>96</v>
      </c>
      <c r="BI55" s="8">
        <v>36.5</v>
      </c>
      <c r="BJ55" s="13">
        <v>16</v>
      </c>
      <c r="BK55" s="98">
        <f t="shared" si="41"/>
        <v>8.25</v>
      </c>
      <c r="BL55" s="98">
        <f t="shared" si="42"/>
        <v>0.15032160000000003</v>
      </c>
      <c r="BM55" s="99">
        <f t="shared" si="43"/>
        <v>8500</v>
      </c>
      <c r="BN55" s="8" t="s">
        <v>429</v>
      </c>
      <c r="BO55" s="5" t="str">
        <f t="shared" si="44"/>
        <v>96.00X36.50</v>
      </c>
      <c r="BP55" s="5" t="str">
        <f t="shared" si="45"/>
        <v>Rulling-18 mm Squire (Big)-[180 x 240]</v>
      </c>
      <c r="BQ55" s="105" t="s">
        <v>704</v>
      </c>
      <c r="BR55" s="106">
        <f t="shared" si="46"/>
        <v>0.25</v>
      </c>
    </row>
    <row r="56" spans="1:70" x14ac:dyDescent="0.25">
      <c r="A56" s="105" t="s">
        <v>702</v>
      </c>
      <c r="B56" s="5" t="str">
        <f t="shared" si="6"/>
        <v>Writer Convent Premium  Mrp 48 [Hindi /Geometry]-132 page</v>
      </c>
      <c r="C56" s="5"/>
      <c r="D56" s="5"/>
      <c r="E56" s="5"/>
      <c r="F56" s="110"/>
      <c r="G56" s="5"/>
      <c r="H56" s="5"/>
      <c r="I56" s="5"/>
      <c r="J56" s="5"/>
      <c r="K56" s="5"/>
      <c r="L56" s="5"/>
      <c r="M56" s="5" t="str">
        <f t="shared" si="8"/>
        <v>Writer Convent Premium  Mrp 48 [Hindi /Geometry]-132 page</v>
      </c>
      <c r="N56" s="5"/>
      <c r="O56" s="5"/>
      <c r="P56" s="5"/>
      <c r="Q56" s="5"/>
      <c r="R56" s="5"/>
      <c r="S56" s="5"/>
      <c r="T56" s="5"/>
      <c r="U56" s="5"/>
      <c r="V56" s="5"/>
      <c r="W56" s="105"/>
      <c r="X56" s="111"/>
      <c r="Y56" s="5"/>
      <c r="Z56" s="5"/>
      <c r="AA56" s="5"/>
      <c r="AB56" s="5"/>
      <c r="AC56" s="5"/>
      <c r="AD56" s="5"/>
      <c r="AE56" s="5"/>
      <c r="AF56" s="5"/>
      <c r="AG56" s="5"/>
      <c r="AH56" s="5"/>
      <c r="AI56" s="5"/>
      <c r="AJ56" s="5"/>
      <c r="AK56" s="5"/>
      <c r="AL56" s="8" t="s">
        <v>429</v>
      </c>
      <c r="AM56" s="8" t="s">
        <v>604</v>
      </c>
      <c r="AN56" s="8" t="s">
        <v>429</v>
      </c>
      <c r="AO56" s="8">
        <v>1000</v>
      </c>
      <c r="AP56" s="13" t="s">
        <v>456</v>
      </c>
      <c r="AQ56" s="8">
        <v>132</v>
      </c>
      <c r="AR56" s="8">
        <v>4</v>
      </c>
      <c r="AS56" s="8" t="s">
        <v>467</v>
      </c>
      <c r="AT56" s="14" t="s">
        <v>540</v>
      </c>
      <c r="AU56" s="14" t="s">
        <v>487</v>
      </c>
      <c r="AV56" s="8">
        <v>10</v>
      </c>
      <c r="AW56" s="8">
        <v>50</v>
      </c>
      <c r="AX56" s="8" t="s">
        <v>495</v>
      </c>
      <c r="AY56" s="8" t="s">
        <v>489</v>
      </c>
      <c r="AZ56" s="8" t="s">
        <v>490</v>
      </c>
      <c r="BA56" s="8">
        <v>260</v>
      </c>
      <c r="BB56" s="9" t="s">
        <v>517</v>
      </c>
      <c r="BC56" s="9">
        <v>8</v>
      </c>
      <c r="BD56" s="96">
        <f t="shared" si="39"/>
        <v>125</v>
      </c>
      <c r="BE56" s="15">
        <f t="shared" si="40"/>
        <v>2.2931999999999998E-2</v>
      </c>
      <c r="BF56" s="8" t="s">
        <v>492</v>
      </c>
      <c r="BG56" s="16">
        <v>52</v>
      </c>
      <c r="BH56" s="97">
        <v>96</v>
      </c>
      <c r="BI56" s="8">
        <v>36.5</v>
      </c>
      <c r="BJ56" s="13">
        <v>16</v>
      </c>
      <c r="BK56" s="98">
        <f t="shared" si="41"/>
        <v>8.25</v>
      </c>
      <c r="BL56" s="98">
        <f t="shared" si="42"/>
        <v>0.15032160000000003</v>
      </c>
      <c r="BM56" s="99">
        <f t="shared" si="43"/>
        <v>8500</v>
      </c>
      <c r="BN56" s="8" t="s">
        <v>429</v>
      </c>
      <c r="BO56" s="5" t="str">
        <f t="shared" si="44"/>
        <v>96.00X36.50</v>
      </c>
      <c r="BP56" s="5" t="str">
        <f t="shared" si="45"/>
        <v>Rulling-Hindi /Geometry-[180 x 240]</v>
      </c>
      <c r="BQ56" s="105" t="s">
        <v>705</v>
      </c>
      <c r="BR56" s="106">
        <f t="shared" si="46"/>
        <v>0.25</v>
      </c>
    </row>
    <row r="57" spans="1:70" x14ac:dyDescent="0.25">
      <c r="A57" s="105" t="s">
        <v>703</v>
      </c>
      <c r="B57" s="5" t="str">
        <f t="shared" si="6"/>
        <v>Writer Convent Premium  Mrp 48 [English /Geometry]-132 page</v>
      </c>
      <c r="C57" s="5"/>
      <c r="D57" s="5"/>
      <c r="E57" s="5"/>
      <c r="F57" s="110"/>
      <c r="G57" s="5"/>
      <c r="H57" s="5"/>
      <c r="I57" s="5"/>
      <c r="J57" s="5"/>
      <c r="K57" s="5"/>
      <c r="L57" s="5"/>
      <c r="M57" s="5" t="str">
        <f t="shared" si="8"/>
        <v>Writer Convent Premium  Mrp 48 [English /Geometry]-132 page</v>
      </c>
      <c r="N57" s="5"/>
      <c r="O57" s="5"/>
      <c r="P57" s="5"/>
      <c r="Q57" s="5"/>
      <c r="R57" s="5"/>
      <c r="S57" s="5"/>
      <c r="T57" s="5"/>
      <c r="U57" s="5"/>
      <c r="V57" s="5"/>
      <c r="W57" s="105"/>
      <c r="X57" s="111"/>
      <c r="Y57" s="5"/>
      <c r="Z57" s="5"/>
      <c r="AA57" s="5"/>
      <c r="AB57" s="5"/>
      <c r="AC57" s="5"/>
      <c r="AD57" s="5"/>
      <c r="AE57" s="5"/>
      <c r="AF57" s="5"/>
      <c r="AG57" s="5"/>
      <c r="AH57" s="5"/>
      <c r="AI57" s="5"/>
      <c r="AJ57" s="5"/>
      <c r="AK57" s="5"/>
      <c r="AL57" s="8" t="s">
        <v>429</v>
      </c>
      <c r="AM57" s="8" t="s">
        <v>604</v>
      </c>
      <c r="AN57" s="8" t="s">
        <v>429</v>
      </c>
      <c r="AO57" s="8">
        <v>1000</v>
      </c>
      <c r="AP57" s="13" t="s">
        <v>456</v>
      </c>
      <c r="AQ57" s="8">
        <v>132</v>
      </c>
      <c r="AR57" s="8">
        <v>4</v>
      </c>
      <c r="AS57" s="8" t="s">
        <v>467</v>
      </c>
      <c r="AT57" s="14" t="s">
        <v>539</v>
      </c>
      <c r="AU57" s="14" t="s">
        <v>487</v>
      </c>
      <c r="AV57" s="8">
        <v>10</v>
      </c>
      <c r="AW57" s="8">
        <v>50</v>
      </c>
      <c r="AX57" s="8" t="s">
        <v>495</v>
      </c>
      <c r="AY57" s="8" t="s">
        <v>489</v>
      </c>
      <c r="AZ57" s="8" t="s">
        <v>490</v>
      </c>
      <c r="BA57" s="8">
        <v>260</v>
      </c>
      <c r="BB57" s="9" t="s">
        <v>517</v>
      </c>
      <c r="BC57" s="9">
        <v>8</v>
      </c>
      <c r="BD57" s="96">
        <f t="shared" si="39"/>
        <v>125</v>
      </c>
      <c r="BE57" s="15">
        <f t="shared" si="40"/>
        <v>2.2931999999999998E-2</v>
      </c>
      <c r="BF57" s="8" t="s">
        <v>492</v>
      </c>
      <c r="BG57" s="16">
        <v>52</v>
      </c>
      <c r="BH57" s="97">
        <v>96</v>
      </c>
      <c r="BI57" s="8">
        <v>36.5</v>
      </c>
      <c r="BJ57" s="13">
        <v>16</v>
      </c>
      <c r="BK57" s="98">
        <f t="shared" si="41"/>
        <v>8.25</v>
      </c>
      <c r="BL57" s="98">
        <f t="shared" si="42"/>
        <v>0.15032160000000003</v>
      </c>
      <c r="BM57" s="99">
        <f t="shared" si="43"/>
        <v>8500</v>
      </c>
      <c r="BN57" s="8" t="s">
        <v>429</v>
      </c>
      <c r="BO57" s="5" t="str">
        <f t="shared" si="44"/>
        <v>96.00X36.50</v>
      </c>
      <c r="BP57" s="5" t="str">
        <f t="shared" si="45"/>
        <v>Rulling-English /Geometry-[180 x 240]</v>
      </c>
      <c r="BQ57" s="105" t="s">
        <v>706</v>
      </c>
      <c r="BR57" s="106">
        <f t="shared" si="46"/>
        <v>0.25</v>
      </c>
    </row>
    <row r="58" spans="1:70" x14ac:dyDescent="0.25">
      <c r="A58" s="105" t="s">
        <v>704</v>
      </c>
      <c r="B58" s="5" t="str">
        <f t="shared" si="6"/>
        <v>Writer Convent Premium  Mrp 48 [3 In 1]-132 page</v>
      </c>
      <c r="C58" s="5"/>
      <c r="D58" s="5"/>
      <c r="E58" s="5"/>
      <c r="F58" s="110"/>
      <c r="G58" s="5"/>
      <c r="H58" s="5"/>
      <c r="I58" s="5"/>
      <c r="J58" s="5"/>
      <c r="K58" s="5"/>
      <c r="L58" s="5"/>
      <c r="M58" s="5" t="str">
        <f t="shared" si="8"/>
        <v>Writer Convent Premium  Mrp 48 [3 In 1]-132 page</v>
      </c>
      <c r="N58" s="5"/>
      <c r="O58" s="5"/>
      <c r="P58" s="5"/>
      <c r="Q58" s="5"/>
      <c r="R58" s="5"/>
      <c r="S58" s="5"/>
      <c r="T58" s="5"/>
      <c r="U58" s="5"/>
      <c r="V58" s="5"/>
      <c r="W58" s="105"/>
      <c r="X58" s="111"/>
      <c r="Y58" s="5"/>
      <c r="Z58" s="5"/>
      <c r="AA58" s="5"/>
      <c r="AB58" s="5"/>
      <c r="AC58" s="5"/>
      <c r="AD58" s="5"/>
      <c r="AE58" s="5"/>
      <c r="AF58" s="5"/>
      <c r="AG58" s="5"/>
      <c r="AH58" s="5"/>
      <c r="AI58" s="5"/>
      <c r="AJ58" s="5"/>
      <c r="AK58" s="5"/>
      <c r="AL58" s="8" t="s">
        <v>429</v>
      </c>
      <c r="AM58" s="8" t="s">
        <v>604</v>
      </c>
      <c r="AN58" s="8" t="s">
        <v>429</v>
      </c>
      <c r="AO58" s="8">
        <v>1000</v>
      </c>
      <c r="AP58" s="13" t="s">
        <v>456</v>
      </c>
      <c r="AQ58" s="8">
        <v>132</v>
      </c>
      <c r="AR58" s="8">
        <v>4</v>
      </c>
      <c r="AS58" s="14" t="s">
        <v>1014</v>
      </c>
      <c r="AT58" s="14" t="s">
        <v>1012</v>
      </c>
      <c r="AU58" s="14" t="s">
        <v>487</v>
      </c>
      <c r="AV58" s="8">
        <v>10</v>
      </c>
      <c r="AW58" s="8">
        <v>50</v>
      </c>
      <c r="AX58" s="8" t="s">
        <v>495</v>
      </c>
      <c r="AY58" s="8" t="s">
        <v>489</v>
      </c>
      <c r="AZ58" s="8" t="s">
        <v>490</v>
      </c>
      <c r="BA58" s="8">
        <v>260</v>
      </c>
      <c r="BB58" s="9" t="s">
        <v>517</v>
      </c>
      <c r="BC58" s="9">
        <v>8</v>
      </c>
      <c r="BD58" s="96">
        <f t="shared" si="39"/>
        <v>125</v>
      </c>
      <c r="BE58" s="15">
        <f t="shared" si="40"/>
        <v>2.2931999999999998E-2</v>
      </c>
      <c r="BF58" s="8" t="s">
        <v>492</v>
      </c>
      <c r="BG58" s="16">
        <v>52</v>
      </c>
      <c r="BH58" s="97">
        <v>96</v>
      </c>
      <c r="BI58" s="8">
        <v>36.5</v>
      </c>
      <c r="BJ58" s="13">
        <v>16</v>
      </c>
      <c r="BK58" s="98">
        <f t="shared" si="41"/>
        <v>8.25</v>
      </c>
      <c r="BL58" s="98">
        <f t="shared" si="42"/>
        <v>0.15032160000000003</v>
      </c>
      <c r="BM58" s="99">
        <f t="shared" si="43"/>
        <v>8500</v>
      </c>
      <c r="BN58" s="8" t="s">
        <v>429</v>
      </c>
      <c r="BO58" s="5" t="str">
        <f t="shared" si="44"/>
        <v>96.00X36.50</v>
      </c>
      <c r="BP58" s="5" t="str">
        <f t="shared" si="45"/>
        <v>Rulling-3 In 1-[180 x 240]</v>
      </c>
      <c r="BQ58" s="105" t="s">
        <v>707</v>
      </c>
      <c r="BR58" s="106">
        <f t="shared" si="46"/>
        <v>0.25</v>
      </c>
    </row>
    <row r="59" spans="1:70" x14ac:dyDescent="0.25">
      <c r="A59" s="105" t="s">
        <v>705</v>
      </c>
      <c r="B59" s="5" t="str">
        <f t="shared" si="6"/>
        <v>Writer Convent Premium  Mrp 48 [Five Line English]-132 page</v>
      </c>
      <c r="C59" s="5"/>
      <c r="D59" s="5"/>
      <c r="E59" s="5"/>
      <c r="F59" s="110"/>
      <c r="G59" s="5"/>
      <c r="H59" s="5"/>
      <c r="I59" s="5"/>
      <c r="J59" s="5"/>
      <c r="K59" s="5"/>
      <c r="L59" s="5"/>
      <c r="M59" s="5" t="str">
        <f t="shared" si="8"/>
        <v>Writer Convent Premium  Mrp 48 [Five Line English]-132 page</v>
      </c>
      <c r="N59" s="5"/>
      <c r="O59" s="5"/>
      <c r="P59" s="5"/>
      <c r="Q59" s="5"/>
      <c r="R59" s="5"/>
      <c r="S59" s="5"/>
      <c r="T59" s="5"/>
      <c r="U59" s="5"/>
      <c r="V59" s="5"/>
      <c r="W59" s="105"/>
      <c r="X59" s="111"/>
      <c r="Y59" s="5"/>
      <c r="Z59" s="5"/>
      <c r="AA59" s="5"/>
      <c r="AB59" s="5"/>
      <c r="AC59" s="5"/>
      <c r="AD59" s="5"/>
      <c r="AE59" s="5"/>
      <c r="AF59" s="5"/>
      <c r="AG59" s="5"/>
      <c r="AH59" s="5"/>
      <c r="AI59" s="5"/>
      <c r="AJ59" s="5"/>
      <c r="AK59" s="5"/>
      <c r="AL59" s="8" t="s">
        <v>429</v>
      </c>
      <c r="AM59" s="8" t="s">
        <v>604</v>
      </c>
      <c r="AN59" s="8" t="s">
        <v>429</v>
      </c>
      <c r="AO59" s="8">
        <v>1000</v>
      </c>
      <c r="AP59" s="13" t="s">
        <v>456</v>
      </c>
      <c r="AQ59" s="8">
        <v>132</v>
      </c>
      <c r="AR59" s="8">
        <v>4</v>
      </c>
      <c r="AS59" s="8" t="s">
        <v>467</v>
      </c>
      <c r="AT59" s="14" t="s">
        <v>1013</v>
      </c>
      <c r="AU59" s="14" t="s">
        <v>487</v>
      </c>
      <c r="AV59" s="8">
        <v>10</v>
      </c>
      <c r="AW59" s="8">
        <v>50</v>
      </c>
      <c r="AX59" s="8" t="s">
        <v>495</v>
      </c>
      <c r="AY59" s="8" t="s">
        <v>489</v>
      </c>
      <c r="AZ59" s="8" t="s">
        <v>490</v>
      </c>
      <c r="BA59" s="8">
        <v>260</v>
      </c>
      <c r="BB59" s="9" t="s">
        <v>517</v>
      </c>
      <c r="BC59" s="9">
        <v>8</v>
      </c>
      <c r="BD59" s="96">
        <f t="shared" si="39"/>
        <v>125</v>
      </c>
      <c r="BE59" s="15">
        <f t="shared" si="40"/>
        <v>2.2931999999999998E-2</v>
      </c>
      <c r="BF59" s="8" t="s">
        <v>492</v>
      </c>
      <c r="BG59" s="16">
        <v>52</v>
      </c>
      <c r="BH59" s="97">
        <v>96</v>
      </c>
      <c r="BI59" s="8">
        <v>36.5</v>
      </c>
      <c r="BJ59" s="13">
        <v>16</v>
      </c>
      <c r="BK59" s="98">
        <f t="shared" si="41"/>
        <v>8.25</v>
      </c>
      <c r="BL59" s="98">
        <f t="shared" si="42"/>
        <v>0.15032160000000003</v>
      </c>
      <c r="BM59" s="99">
        <f t="shared" si="43"/>
        <v>8500</v>
      </c>
      <c r="BN59" s="8" t="s">
        <v>429</v>
      </c>
      <c r="BO59" s="5" t="str">
        <f t="shared" si="44"/>
        <v>96.00X36.50</v>
      </c>
      <c r="BP59" s="5" t="str">
        <f t="shared" si="45"/>
        <v>Rulling-Five Line English-[180 x 240]</v>
      </c>
      <c r="BQ59" s="105" t="s">
        <v>708</v>
      </c>
      <c r="BR59" s="106">
        <f t="shared" si="46"/>
        <v>0.25</v>
      </c>
    </row>
    <row r="60" spans="1:70" x14ac:dyDescent="0.25">
      <c r="A60" s="105" t="s">
        <v>706</v>
      </c>
      <c r="B60" s="5" t="str">
        <f t="shared" si="6"/>
        <v>Writer Convent Premium  Mrp 48 [Double Line]-132 page</v>
      </c>
      <c r="C60" s="5"/>
      <c r="D60" s="5"/>
      <c r="E60" s="5"/>
      <c r="F60" s="110"/>
      <c r="G60" s="5"/>
      <c r="H60" s="5"/>
      <c r="I60" s="5"/>
      <c r="J60" s="5"/>
      <c r="K60" s="5"/>
      <c r="L60" s="5"/>
      <c r="M60" s="5" t="str">
        <f t="shared" si="8"/>
        <v>Writer Convent Premium  Mrp 48 [Double Line]-132 page</v>
      </c>
      <c r="N60" s="5"/>
      <c r="O60" s="5"/>
      <c r="P60" s="5"/>
      <c r="Q60" s="5"/>
      <c r="R60" s="5"/>
      <c r="S60" s="5"/>
      <c r="T60" s="5"/>
      <c r="U60" s="5"/>
      <c r="V60" s="5"/>
      <c r="W60" s="105"/>
      <c r="X60" s="111"/>
      <c r="Y60" s="5"/>
      <c r="Z60" s="5"/>
      <c r="AA60" s="5"/>
      <c r="AB60" s="5"/>
      <c r="AC60" s="5"/>
      <c r="AD60" s="5"/>
      <c r="AE60" s="5"/>
      <c r="AF60" s="5"/>
      <c r="AG60" s="5"/>
      <c r="AH60" s="5"/>
      <c r="AI60" s="5"/>
      <c r="AJ60" s="5"/>
      <c r="AK60" s="5"/>
      <c r="AL60" s="8" t="s">
        <v>429</v>
      </c>
      <c r="AM60" s="8" t="s">
        <v>604</v>
      </c>
      <c r="AN60" s="8" t="s">
        <v>429</v>
      </c>
      <c r="AO60" s="8">
        <v>1000</v>
      </c>
      <c r="AP60" s="13" t="s">
        <v>456</v>
      </c>
      <c r="AQ60" s="8">
        <v>132</v>
      </c>
      <c r="AR60" s="8">
        <v>4</v>
      </c>
      <c r="AS60" s="8" t="s">
        <v>467</v>
      </c>
      <c r="AT60" s="14" t="s">
        <v>538</v>
      </c>
      <c r="AU60" s="14" t="s">
        <v>487</v>
      </c>
      <c r="AV60" s="8">
        <v>10</v>
      </c>
      <c r="AW60" s="8">
        <v>50</v>
      </c>
      <c r="AX60" s="8" t="s">
        <v>495</v>
      </c>
      <c r="AY60" s="8" t="s">
        <v>489</v>
      </c>
      <c r="AZ60" s="8" t="s">
        <v>490</v>
      </c>
      <c r="BA60" s="8">
        <v>260</v>
      </c>
      <c r="BB60" s="9" t="s">
        <v>517</v>
      </c>
      <c r="BC60" s="9">
        <v>8</v>
      </c>
      <c r="BD60" s="96">
        <f t="shared" si="39"/>
        <v>125</v>
      </c>
      <c r="BE60" s="15">
        <f t="shared" si="40"/>
        <v>2.2931999999999998E-2</v>
      </c>
      <c r="BF60" s="8" t="s">
        <v>492</v>
      </c>
      <c r="BG60" s="16">
        <v>52</v>
      </c>
      <c r="BH60" s="97">
        <v>96</v>
      </c>
      <c r="BI60" s="8">
        <v>36.5</v>
      </c>
      <c r="BJ60" s="13">
        <v>16</v>
      </c>
      <c r="BK60" s="98">
        <f t="shared" si="41"/>
        <v>8.25</v>
      </c>
      <c r="BL60" s="98">
        <f t="shared" si="42"/>
        <v>0.15032160000000003</v>
      </c>
      <c r="BM60" s="99">
        <f t="shared" si="43"/>
        <v>8500</v>
      </c>
      <c r="BN60" s="8" t="s">
        <v>429</v>
      </c>
      <c r="BO60" s="5" t="str">
        <f t="shared" si="44"/>
        <v>96.00X36.50</v>
      </c>
      <c r="BP60" s="5" t="str">
        <f t="shared" si="45"/>
        <v>Rulling-Double Line-[180 x 240]</v>
      </c>
      <c r="BQ60" s="105" t="s">
        <v>709</v>
      </c>
      <c r="BR60" s="106">
        <f t="shared" si="46"/>
        <v>0.25</v>
      </c>
    </row>
    <row r="61" spans="1:70" x14ac:dyDescent="0.25">
      <c r="A61" s="105" t="s">
        <v>707</v>
      </c>
      <c r="B61" s="5" t="str">
        <f t="shared" si="6"/>
        <v>Writer Convent Premium  Mrp 65 [Single line]-180 page</v>
      </c>
      <c r="C61" s="5"/>
      <c r="D61" s="5"/>
      <c r="E61" s="5"/>
      <c r="F61" s="110"/>
      <c r="G61" s="5"/>
      <c r="H61" s="5"/>
      <c r="I61" s="5"/>
      <c r="J61" s="5"/>
      <c r="K61" s="5"/>
      <c r="L61" s="5"/>
      <c r="M61" s="5" t="str">
        <f t="shared" si="8"/>
        <v>Writer Convent Premium  Mrp 65 [Single line]-180 page</v>
      </c>
      <c r="N61" s="5"/>
      <c r="O61" s="5"/>
      <c r="P61" s="5"/>
      <c r="Q61" s="5"/>
      <c r="R61" s="5"/>
      <c r="S61" s="5"/>
      <c r="T61" s="5"/>
      <c r="U61" s="5"/>
      <c r="V61" s="5"/>
      <c r="W61" s="105"/>
      <c r="X61" s="111"/>
      <c r="Y61" s="5"/>
      <c r="Z61" s="5"/>
      <c r="AA61" s="5"/>
      <c r="AB61" s="5"/>
      <c r="AC61" s="5"/>
      <c r="AD61" s="5"/>
      <c r="AE61" s="5"/>
      <c r="AF61" s="5"/>
      <c r="AG61" s="5"/>
      <c r="AH61" s="5"/>
      <c r="AI61" s="5"/>
      <c r="AJ61" s="5"/>
      <c r="AK61" s="5"/>
      <c r="AL61" s="8" t="s">
        <v>430</v>
      </c>
      <c r="AM61" s="8" t="s">
        <v>604</v>
      </c>
      <c r="AN61" s="8" t="s">
        <v>430</v>
      </c>
      <c r="AO61" s="8">
        <v>1000</v>
      </c>
      <c r="AP61" s="13" t="s">
        <v>456</v>
      </c>
      <c r="AQ61" s="8">
        <v>180</v>
      </c>
      <c r="AR61" s="8">
        <v>4</v>
      </c>
      <c r="AS61" s="8" t="s">
        <v>467</v>
      </c>
      <c r="AT61" s="14" t="s">
        <v>486</v>
      </c>
      <c r="AU61" s="14" t="s">
        <v>487</v>
      </c>
      <c r="AV61" s="8">
        <v>8</v>
      </c>
      <c r="AW61" s="8">
        <v>40</v>
      </c>
      <c r="AX61" s="8" t="s">
        <v>495</v>
      </c>
      <c r="AY61" s="8" t="s">
        <v>489</v>
      </c>
      <c r="AZ61" s="8" t="s">
        <v>490</v>
      </c>
      <c r="BA61" s="8">
        <v>260</v>
      </c>
      <c r="BB61" s="9" t="s">
        <v>517</v>
      </c>
      <c r="BC61" s="9">
        <v>8</v>
      </c>
      <c r="BD61" s="96">
        <f t="shared" si="39"/>
        <v>125</v>
      </c>
      <c r="BE61" s="15">
        <f t="shared" si="40"/>
        <v>2.2931999999999998E-2</v>
      </c>
      <c r="BF61" s="8" t="s">
        <v>492</v>
      </c>
      <c r="BG61" s="16">
        <v>52</v>
      </c>
      <c r="BH61" s="97">
        <v>96</v>
      </c>
      <c r="BI61" s="8">
        <v>36.5</v>
      </c>
      <c r="BJ61" s="13">
        <v>16</v>
      </c>
      <c r="BK61" s="98">
        <f t="shared" si="41"/>
        <v>11.25</v>
      </c>
      <c r="BL61" s="98">
        <f t="shared" si="42"/>
        <v>0.20498400000000003</v>
      </c>
      <c r="BM61" s="99">
        <f t="shared" si="43"/>
        <v>11500</v>
      </c>
      <c r="BN61" s="8" t="s">
        <v>430</v>
      </c>
      <c r="BO61" s="5" t="str">
        <f t="shared" si="44"/>
        <v>96.00X36.50</v>
      </c>
      <c r="BP61" s="5" t="str">
        <f t="shared" si="45"/>
        <v>Rulling-Single line-[180 x 240]</v>
      </c>
      <c r="BQ61" s="105" t="s">
        <v>710</v>
      </c>
      <c r="BR61" s="106">
        <f t="shared" si="46"/>
        <v>0.25</v>
      </c>
    </row>
    <row r="62" spans="1:70" x14ac:dyDescent="0.25">
      <c r="A62" s="105" t="s">
        <v>708</v>
      </c>
      <c r="B62" s="5" t="str">
        <f t="shared" si="6"/>
        <v>Writer Convent Premium  Mrp 65 [English]-180 page</v>
      </c>
      <c r="C62" s="5"/>
      <c r="D62" s="5"/>
      <c r="E62" s="5"/>
      <c r="F62" s="110"/>
      <c r="G62" s="5"/>
      <c r="H62" s="5"/>
      <c r="I62" s="5"/>
      <c r="J62" s="5"/>
      <c r="K62" s="5"/>
      <c r="L62" s="5"/>
      <c r="M62" s="5" t="str">
        <f t="shared" si="8"/>
        <v>Writer Convent Premium  Mrp 65 [English]-180 page</v>
      </c>
      <c r="N62" s="5"/>
      <c r="O62" s="5"/>
      <c r="P62" s="5"/>
      <c r="Q62" s="5"/>
      <c r="R62" s="5"/>
      <c r="S62" s="5"/>
      <c r="T62" s="5"/>
      <c r="U62" s="5"/>
      <c r="V62" s="5"/>
      <c r="W62" s="105"/>
      <c r="X62" s="111"/>
      <c r="Y62" s="5"/>
      <c r="Z62" s="5"/>
      <c r="AA62" s="5"/>
      <c r="AB62" s="5"/>
      <c r="AC62" s="5"/>
      <c r="AD62" s="5"/>
      <c r="AE62" s="5"/>
      <c r="AF62" s="5"/>
      <c r="AG62" s="5"/>
      <c r="AH62" s="5"/>
      <c r="AI62" s="5"/>
      <c r="AJ62" s="5"/>
      <c r="AK62" s="5"/>
      <c r="AL62" s="8" t="s">
        <v>430</v>
      </c>
      <c r="AM62" s="8" t="s">
        <v>604</v>
      </c>
      <c r="AN62" s="8" t="s">
        <v>430</v>
      </c>
      <c r="AO62" s="8">
        <v>1000</v>
      </c>
      <c r="AP62" s="13" t="s">
        <v>456</v>
      </c>
      <c r="AQ62" s="8">
        <v>180</v>
      </c>
      <c r="AR62" s="8">
        <v>4</v>
      </c>
      <c r="AS62" s="8" t="s">
        <v>467</v>
      </c>
      <c r="AT62" s="14" t="s">
        <v>518</v>
      </c>
      <c r="AU62" s="14" t="s">
        <v>487</v>
      </c>
      <c r="AV62" s="8">
        <v>8</v>
      </c>
      <c r="AW62" s="8">
        <v>40</v>
      </c>
      <c r="AX62" s="8" t="s">
        <v>495</v>
      </c>
      <c r="AY62" s="8" t="s">
        <v>489</v>
      </c>
      <c r="AZ62" s="8" t="s">
        <v>490</v>
      </c>
      <c r="BA62" s="8">
        <v>260</v>
      </c>
      <c r="BB62" s="9" t="s">
        <v>517</v>
      </c>
      <c r="BC62" s="9">
        <v>8</v>
      </c>
      <c r="BD62" s="96">
        <f t="shared" si="39"/>
        <v>125</v>
      </c>
      <c r="BE62" s="15">
        <f t="shared" si="40"/>
        <v>2.2931999999999998E-2</v>
      </c>
      <c r="BF62" s="8" t="s">
        <v>492</v>
      </c>
      <c r="BG62" s="16">
        <v>52</v>
      </c>
      <c r="BH62" s="97">
        <v>96</v>
      </c>
      <c r="BI62" s="8">
        <v>36.5</v>
      </c>
      <c r="BJ62" s="13">
        <v>16</v>
      </c>
      <c r="BK62" s="98">
        <f t="shared" si="41"/>
        <v>11.25</v>
      </c>
      <c r="BL62" s="98">
        <f t="shared" si="42"/>
        <v>0.20498400000000003</v>
      </c>
      <c r="BM62" s="99">
        <f t="shared" si="43"/>
        <v>11500</v>
      </c>
      <c r="BN62" s="8" t="s">
        <v>430</v>
      </c>
      <c r="BO62" s="5" t="str">
        <f t="shared" si="44"/>
        <v>96.00X36.50</v>
      </c>
      <c r="BP62" s="5" t="str">
        <f t="shared" si="45"/>
        <v>Rulling-English-[180 x 240]</v>
      </c>
      <c r="BQ62" s="105" t="s">
        <v>711</v>
      </c>
      <c r="BR62" s="106">
        <f t="shared" si="46"/>
        <v>0.25</v>
      </c>
    </row>
    <row r="63" spans="1:70" x14ac:dyDescent="0.25">
      <c r="A63" s="105" t="s">
        <v>709</v>
      </c>
      <c r="B63" s="5" t="str">
        <f t="shared" si="6"/>
        <v>Writer Convent Premium  Mrp 65 [10 mm Squire (small)]-180 page</v>
      </c>
      <c r="C63" s="5"/>
      <c r="D63" s="5"/>
      <c r="E63" s="5"/>
      <c r="F63" s="110"/>
      <c r="G63" s="5"/>
      <c r="H63" s="5"/>
      <c r="I63" s="5"/>
      <c r="J63" s="5"/>
      <c r="K63" s="5"/>
      <c r="L63" s="5"/>
      <c r="M63" s="5" t="str">
        <f t="shared" si="8"/>
        <v>Writer Convent Premium  Mrp 65 [10 mm Squire (small)]-180 page</v>
      </c>
      <c r="N63" s="5"/>
      <c r="O63" s="5"/>
      <c r="P63" s="5"/>
      <c r="Q63" s="5"/>
      <c r="R63" s="5"/>
      <c r="S63" s="5"/>
      <c r="T63" s="5"/>
      <c r="U63" s="5"/>
      <c r="V63" s="5"/>
      <c r="W63" s="105"/>
      <c r="X63" s="111"/>
      <c r="Y63" s="5"/>
      <c r="Z63" s="5"/>
      <c r="AA63" s="5"/>
      <c r="AB63" s="5"/>
      <c r="AC63" s="5"/>
      <c r="AD63" s="5"/>
      <c r="AE63" s="5"/>
      <c r="AF63" s="5"/>
      <c r="AG63" s="5"/>
      <c r="AH63" s="5"/>
      <c r="AI63" s="5"/>
      <c r="AJ63" s="5"/>
      <c r="AK63" s="5"/>
      <c r="AL63" s="8" t="s">
        <v>430</v>
      </c>
      <c r="AM63" s="8" t="s">
        <v>604</v>
      </c>
      <c r="AN63" s="8" t="s">
        <v>430</v>
      </c>
      <c r="AO63" s="8">
        <v>1000</v>
      </c>
      <c r="AP63" s="13" t="s">
        <v>456</v>
      </c>
      <c r="AQ63" s="8">
        <v>180</v>
      </c>
      <c r="AR63" s="8">
        <v>4</v>
      </c>
      <c r="AS63" s="8" t="s">
        <v>467</v>
      </c>
      <c r="AT63" s="14" t="s">
        <v>1009</v>
      </c>
      <c r="AU63" s="14" t="s">
        <v>487</v>
      </c>
      <c r="AV63" s="8">
        <v>8</v>
      </c>
      <c r="AW63" s="8">
        <v>40</v>
      </c>
      <c r="AX63" s="8" t="s">
        <v>495</v>
      </c>
      <c r="AY63" s="8" t="s">
        <v>489</v>
      </c>
      <c r="AZ63" s="8" t="s">
        <v>490</v>
      </c>
      <c r="BA63" s="8">
        <v>260</v>
      </c>
      <c r="BB63" s="9" t="s">
        <v>517</v>
      </c>
      <c r="BC63" s="9">
        <v>8</v>
      </c>
      <c r="BD63" s="96">
        <f t="shared" ref="BD63:BD84" si="47">IF(BA63=0,0,AO63/BC63)</f>
        <v>125</v>
      </c>
      <c r="BE63" s="15">
        <f t="shared" ref="BE63:BE84" si="48">LEFT(BB63,4)/1000*RIGHT(BB63,3)/1000*BA63/1000*BD63/1000</f>
        <v>2.2931999999999998E-2</v>
      </c>
      <c r="BF63" s="8" t="s">
        <v>492</v>
      </c>
      <c r="BG63" s="16">
        <v>52</v>
      </c>
      <c r="BH63" s="97">
        <v>96</v>
      </c>
      <c r="BI63" s="8">
        <v>36.5</v>
      </c>
      <c r="BJ63" s="13">
        <v>16</v>
      </c>
      <c r="BK63" s="98">
        <f t="shared" ref="BK63:BK84" si="49">AQ63/BJ63</f>
        <v>11.25</v>
      </c>
      <c r="BL63" s="98">
        <f t="shared" ref="BL63:BL84" si="50">BH63/100*BI63/100*BG63/1000*BK63*AO63/1000</f>
        <v>0.20498400000000003</v>
      </c>
      <c r="BM63" s="99">
        <f t="shared" ref="BM63:BM84" si="51">+AO63*(AQ63+AR63)/BJ63</f>
        <v>11500</v>
      </c>
      <c r="BN63" s="8" t="s">
        <v>430</v>
      </c>
      <c r="BO63" s="5" t="str">
        <f t="shared" ref="BO63:BO84" si="52">TEXT(BH63,"00.00")&amp;"X"&amp;TEXT(BI63,"00.00")</f>
        <v>96.00X36.50</v>
      </c>
      <c r="BP63" s="5" t="str">
        <f t="shared" ref="BP63:BP84" si="53">"Rulling-"&amp;AT63&amp;"-["&amp;AP63&amp;"]"</f>
        <v>Rulling-10 mm Squire (small)-[180 x 240]</v>
      </c>
      <c r="BQ63" s="105" t="s">
        <v>712</v>
      </c>
      <c r="BR63" s="106">
        <f t="shared" ref="BR63:BR84" si="54">AR63/BJ63</f>
        <v>0.25</v>
      </c>
    </row>
    <row r="64" spans="1:70" x14ac:dyDescent="0.25">
      <c r="A64" s="105" t="s">
        <v>710</v>
      </c>
      <c r="B64" s="5" t="str">
        <f t="shared" si="6"/>
        <v>Writer Convent Premium  Mrp 65 [12 mm Squire ( Medium)]-180 page</v>
      </c>
      <c r="C64" s="5"/>
      <c r="D64" s="5"/>
      <c r="E64" s="5"/>
      <c r="F64" s="110"/>
      <c r="G64" s="5"/>
      <c r="H64" s="5"/>
      <c r="I64" s="5"/>
      <c r="J64" s="5"/>
      <c r="K64" s="5"/>
      <c r="L64" s="5"/>
      <c r="M64" s="5" t="str">
        <f t="shared" si="8"/>
        <v>Writer Convent Premium  Mrp 65 [12 mm Squire ( Medium)]-180 page</v>
      </c>
      <c r="N64" s="5"/>
      <c r="O64" s="5"/>
      <c r="P64" s="5"/>
      <c r="Q64" s="5"/>
      <c r="R64" s="5"/>
      <c r="S64" s="5"/>
      <c r="T64" s="5"/>
      <c r="U64" s="5"/>
      <c r="V64" s="5"/>
      <c r="W64" s="105"/>
      <c r="X64" s="111"/>
      <c r="Y64" s="5"/>
      <c r="Z64" s="5"/>
      <c r="AA64" s="5"/>
      <c r="AB64" s="5"/>
      <c r="AC64" s="5"/>
      <c r="AD64" s="5"/>
      <c r="AE64" s="5"/>
      <c r="AF64" s="5"/>
      <c r="AG64" s="5"/>
      <c r="AH64" s="5"/>
      <c r="AI64" s="5"/>
      <c r="AJ64" s="5"/>
      <c r="AK64" s="5"/>
      <c r="AL64" s="8" t="s">
        <v>430</v>
      </c>
      <c r="AM64" s="8" t="s">
        <v>604</v>
      </c>
      <c r="AN64" s="8" t="s">
        <v>430</v>
      </c>
      <c r="AO64" s="8">
        <v>1000</v>
      </c>
      <c r="AP64" s="13" t="s">
        <v>456</v>
      </c>
      <c r="AQ64" s="8">
        <v>180</v>
      </c>
      <c r="AR64" s="8">
        <v>4</v>
      </c>
      <c r="AS64" s="8" t="s">
        <v>467</v>
      </c>
      <c r="AT64" s="14" t="s">
        <v>1010</v>
      </c>
      <c r="AU64" s="14" t="s">
        <v>487</v>
      </c>
      <c r="AV64" s="8">
        <v>8</v>
      </c>
      <c r="AW64" s="8">
        <v>40</v>
      </c>
      <c r="AX64" s="8" t="s">
        <v>495</v>
      </c>
      <c r="AY64" s="8" t="s">
        <v>489</v>
      </c>
      <c r="AZ64" s="8" t="s">
        <v>490</v>
      </c>
      <c r="BA64" s="8">
        <v>260</v>
      </c>
      <c r="BB64" s="9" t="s">
        <v>517</v>
      </c>
      <c r="BC64" s="9">
        <v>8</v>
      </c>
      <c r="BD64" s="96">
        <f t="shared" si="47"/>
        <v>125</v>
      </c>
      <c r="BE64" s="15">
        <f t="shared" si="48"/>
        <v>2.2931999999999998E-2</v>
      </c>
      <c r="BF64" s="8" t="s">
        <v>492</v>
      </c>
      <c r="BG64" s="16">
        <v>52</v>
      </c>
      <c r="BH64" s="97">
        <v>96</v>
      </c>
      <c r="BI64" s="8">
        <v>36.5</v>
      </c>
      <c r="BJ64" s="13">
        <v>16</v>
      </c>
      <c r="BK64" s="98">
        <f t="shared" si="49"/>
        <v>11.25</v>
      </c>
      <c r="BL64" s="98">
        <f t="shared" si="50"/>
        <v>0.20498400000000003</v>
      </c>
      <c r="BM64" s="99">
        <f t="shared" si="51"/>
        <v>11500</v>
      </c>
      <c r="BN64" s="8" t="s">
        <v>430</v>
      </c>
      <c r="BO64" s="5" t="str">
        <f t="shared" si="52"/>
        <v>96.00X36.50</v>
      </c>
      <c r="BP64" s="5" t="str">
        <f t="shared" si="53"/>
        <v>Rulling-12 mm Squire ( Medium)-[180 x 240]</v>
      </c>
      <c r="BQ64" s="105" t="s">
        <v>713</v>
      </c>
      <c r="BR64" s="106">
        <f t="shared" si="54"/>
        <v>0.25</v>
      </c>
    </row>
    <row r="65" spans="1:70" x14ac:dyDescent="0.25">
      <c r="A65" s="105" t="s">
        <v>711</v>
      </c>
      <c r="B65" s="5" t="str">
        <f t="shared" si="6"/>
        <v>Writer Convent Premium  Mrp 65 [18 mm Squire (Big)]-180 page</v>
      </c>
      <c r="C65" s="5"/>
      <c r="D65" s="5"/>
      <c r="E65" s="5"/>
      <c r="F65" s="110"/>
      <c r="G65" s="5"/>
      <c r="H65" s="5"/>
      <c r="I65" s="5"/>
      <c r="J65" s="5"/>
      <c r="K65" s="5"/>
      <c r="L65" s="5"/>
      <c r="M65" s="5" t="str">
        <f t="shared" si="8"/>
        <v>Writer Convent Premium  Mrp 65 [18 mm Squire (Big)]-180 page</v>
      </c>
      <c r="N65" s="5"/>
      <c r="O65" s="5"/>
      <c r="P65" s="5"/>
      <c r="Q65" s="5"/>
      <c r="R65" s="5"/>
      <c r="S65" s="5"/>
      <c r="T65" s="5"/>
      <c r="U65" s="5"/>
      <c r="V65" s="5"/>
      <c r="W65" s="105"/>
      <c r="X65" s="111"/>
      <c r="Y65" s="5"/>
      <c r="Z65" s="5"/>
      <c r="AA65" s="5"/>
      <c r="AB65" s="5"/>
      <c r="AC65" s="5"/>
      <c r="AD65" s="5"/>
      <c r="AE65" s="5"/>
      <c r="AF65" s="5"/>
      <c r="AG65" s="5"/>
      <c r="AH65" s="5"/>
      <c r="AI65" s="5"/>
      <c r="AJ65" s="5"/>
      <c r="AK65" s="5"/>
      <c r="AL65" s="8" t="s">
        <v>430</v>
      </c>
      <c r="AM65" s="8" t="s">
        <v>604</v>
      </c>
      <c r="AN65" s="8" t="s">
        <v>430</v>
      </c>
      <c r="AO65" s="8">
        <v>1000</v>
      </c>
      <c r="AP65" s="13" t="s">
        <v>456</v>
      </c>
      <c r="AQ65" s="8">
        <v>180</v>
      </c>
      <c r="AR65" s="8">
        <v>4</v>
      </c>
      <c r="AS65" s="8" t="s">
        <v>467</v>
      </c>
      <c r="AT65" s="14" t="s">
        <v>1011</v>
      </c>
      <c r="AU65" s="14" t="s">
        <v>487</v>
      </c>
      <c r="AV65" s="8">
        <v>8</v>
      </c>
      <c r="AW65" s="8">
        <v>40</v>
      </c>
      <c r="AX65" s="8" t="s">
        <v>495</v>
      </c>
      <c r="AY65" s="8" t="s">
        <v>489</v>
      </c>
      <c r="AZ65" s="8" t="s">
        <v>490</v>
      </c>
      <c r="BA65" s="8">
        <v>260</v>
      </c>
      <c r="BB65" s="9" t="s">
        <v>517</v>
      </c>
      <c r="BC65" s="9">
        <v>8</v>
      </c>
      <c r="BD65" s="96">
        <f t="shared" si="47"/>
        <v>125</v>
      </c>
      <c r="BE65" s="15">
        <f t="shared" si="48"/>
        <v>2.2931999999999998E-2</v>
      </c>
      <c r="BF65" s="8" t="s">
        <v>492</v>
      </c>
      <c r="BG65" s="16">
        <v>52</v>
      </c>
      <c r="BH65" s="97">
        <v>96</v>
      </c>
      <c r="BI65" s="8">
        <v>36.5</v>
      </c>
      <c r="BJ65" s="13">
        <v>16</v>
      </c>
      <c r="BK65" s="98">
        <f t="shared" si="49"/>
        <v>11.25</v>
      </c>
      <c r="BL65" s="98">
        <f t="shared" si="50"/>
        <v>0.20498400000000003</v>
      </c>
      <c r="BM65" s="99">
        <f t="shared" si="51"/>
        <v>11500</v>
      </c>
      <c r="BN65" s="8" t="s">
        <v>430</v>
      </c>
      <c r="BO65" s="5" t="str">
        <f t="shared" si="52"/>
        <v>96.00X36.50</v>
      </c>
      <c r="BP65" s="5" t="str">
        <f t="shared" si="53"/>
        <v>Rulling-18 mm Squire (Big)-[180 x 240]</v>
      </c>
      <c r="BQ65" s="105" t="s">
        <v>714</v>
      </c>
      <c r="BR65" s="106">
        <f t="shared" si="54"/>
        <v>0.25</v>
      </c>
    </row>
    <row r="66" spans="1:70" x14ac:dyDescent="0.25">
      <c r="A66" s="105" t="s">
        <v>712</v>
      </c>
      <c r="B66" s="5" t="str">
        <f t="shared" si="6"/>
        <v>Writer Convent Premium  Mrp 65 [Hindi /Geometry]-180 page</v>
      </c>
      <c r="C66" s="5"/>
      <c r="D66" s="5"/>
      <c r="E66" s="5"/>
      <c r="F66" s="110"/>
      <c r="G66" s="5"/>
      <c r="H66" s="5"/>
      <c r="I66" s="5"/>
      <c r="J66" s="5"/>
      <c r="K66" s="5"/>
      <c r="L66" s="5"/>
      <c r="M66" s="5" t="str">
        <f t="shared" si="8"/>
        <v>Writer Convent Premium  Mrp 65 [Hindi /Geometry]-180 page</v>
      </c>
      <c r="N66" s="5"/>
      <c r="O66" s="5"/>
      <c r="P66" s="5"/>
      <c r="Q66" s="5"/>
      <c r="R66" s="5"/>
      <c r="S66" s="5"/>
      <c r="T66" s="5"/>
      <c r="U66" s="5"/>
      <c r="V66" s="5"/>
      <c r="W66" s="105"/>
      <c r="X66" s="111"/>
      <c r="Y66" s="5"/>
      <c r="Z66" s="5"/>
      <c r="AA66" s="5"/>
      <c r="AB66" s="5"/>
      <c r="AC66" s="5"/>
      <c r="AD66" s="5"/>
      <c r="AE66" s="5"/>
      <c r="AF66" s="5"/>
      <c r="AG66" s="5"/>
      <c r="AH66" s="5"/>
      <c r="AI66" s="5"/>
      <c r="AJ66" s="5"/>
      <c r="AK66" s="5"/>
      <c r="AL66" s="8" t="s">
        <v>430</v>
      </c>
      <c r="AM66" s="8" t="s">
        <v>604</v>
      </c>
      <c r="AN66" s="8" t="s">
        <v>430</v>
      </c>
      <c r="AO66" s="8">
        <v>1000</v>
      </c>
      <c r="AP66" s="13" t="s">
        <v>456</v>
      </c>
      <c r="AQ66" s="8">
        <v>180</v>
      </c>
      <c r="AR66" s="8">
        <v>4</v>
      </c>
      <c r="AS66" s="8" t="s">
        <v>467</v>
      </c>
      <c r="AT66" s="14" t="s">
        <v>540</v>
      </c>
      <c r="AU66" s="14" t="s">
        <v>487</v>
      </c>
      <c r="AV66" s="8">
        <v>8</v>
      </c>
      <c r="AW66" s="8">
        <v>40</v>
      </c>
      <c r="AX66" s="8" t="s">
        <v>495</v>
      </c>
      <c r="AY66" s="8" t="s">
        <v>489</v>
      </c>
      <c r="AZ66" s="8" t="s">
        <v>490</v>
      </c>
      <c r="BA66" s="8">
        <v>260</v>
      </c>
      <c r="BB66" s="9" t="s">
        <v>517</v>
      </c>
      <c r="BC66" s="9">
        <v>8</v>
      </c>
      <c r="BD66" s="96">
        <f t="shared" si="47"/>
        <v>125</v>
      </c>
      <c r="BE66" s="15">
        <f t="shared" si="48"/>
        <v>2.2931999999999998E-2</v>
      </c>
      <c r="BF66" s="8" t="s">
        <v>492</v>
      </c>
      <c r="BG66" s="16">
        <v>52</v>
      </c>
      <c r="BH66" s="97">
        <v>96</v>
      </c>
      <c r="BI66" s="8">
        <v>36.5</v>
      </c>
      <c r="BJ66" s="13">
        <v>16</v>
      </c>
      <c r="BK66" s="98">
        <f t="shared" si="49"/>
        <v>11.25</v>
      </c>
      <c r="BL66" s="98">
        <f t="shared" si="50"/>
        <v>0.20498400000000003</v>
      </c>
      <c r="BM66" s="99">
        <f t="shared" si="51"/>
        <v>11500</v>
      </c>
      <c r="BN66" s="8" t="s">
        <v>430</v>
      </c>
      <c r="BO66" s="5" t="str">
        <f t="shared" si="52"/>
        <v>96.00X36.50</v>
      </c>
      <c r="BP66" s="5" t="str">
        <f t="shared" si="53"/>
        <v>Rulling-Hindi /Geometry-[180 x 240]</v>
      </c>
      <c r="BQ66" s="105" t="s">
        <v>710</v>
      </c>
      <c r="BR66" s="106">
        <f t="shared" si="54"/>
        <v>0.25</v>
      </c>
    </row>
    <row r="67" spans="1:70" x14ac:dyDescent="0.25">
      <c r="A67" s="105" t="s">
        <v>713</v>
      </c>
      <c r="B67" s="5" t="str">
        <f t="shared" si="6"/>
        <v>Writer Convent Premium  Mrp 65 [English /Geometry]-180 page</v>
      </c>
      <c r="C67" s="5"/>
      <c r="D67" s="5"/>
      <c r="E67" s="5"/>
      <c r="F67" s="110"/>
      <c r="G67" s="5"/>
      <c r="H67" s="5"/>
      <c r="I67" s="5"/>
      <c r="J67" s="5"/>
      <c r="K67" s="5"/>
      <c r="L67" s="5"/>
      <c r="M67" s="5" t="str">
        <f t="shared" si="8"/>
        <v>Writer Convent Premium  Mrp 65 [English /Geometry]-180 page</v>
      </c>
      <c r="N67" s="5"/>
      <c r="O67" s="5"/>
      <c r="P67" s="5"/>
      <c r="Q67" s="5"/>
      <c r="R67" s="5"/>
      <c r="S67" s="5"/>
      <c r="T67" s="5"/>
      <c r="U67" s="5"/>
      <c r="V67" s="5"/>
      <c r="W67" s="105"/>
      <c r="X67" s="111"/>
      <c r="Y67" s="5"/>
      <c r="Z67" s="5"/>
      <c r="AA67" s="5"/>
      <c r="AB67" s="5"/>
      <c r="AC67" s="5"/>
      <c r="AD67" s="5"/>
      <c r="AE67" s="5"/>
      <c r="AF67" s="5"/>
      <c r="AG67" s="5"/>
      <c r="AH67" s="5"/>
      <c r="AI67" s="5"/>
      <c r="AJ67" s="5"/>
      <c r="AK67" s="5"/>
      <c r="AL67" s="8" t="s">
        <v>430</v>
      </c>
      <c r="AM67" s="8" t="s">
        <v>604</v>
      </c>
      <c r="AN67" s="8" t="s">
        <v>430</v>
      </c>
      <c r="AO67" s="8">
        <v>1000</v>
      </c>
      <c r="AP67" s="13" t="s">
        <v>456</v>
      </c>
      <c r="AQ67" s="8">
        <v>180</v>
      </c>
      <c r="AR67" s="8">
        <v>4</v>
      </c>
      <c r="AS67" s="8" t="s">
        <v>467</v>
      </c>
      <c r="AT67" s="14" t="s">
        <v>539</v>
      </c>
      <c r="AU67" s="14" t="s">
        <v>487</v>
      </c>
      <c r="AV67" s="8">
        <v>8</v>
      </c>
      <c r="AW67" s="8">
        <v>40</v>
      </c>
      <c r="AX67" s="8" t="s">
        <v>495</v>
      </c>
      <c r="AY67" s="8" t="s">
        <v>489</v>
      </c>
      <c r="AZ67" s="8" t="s">
        <v>490</v>
      </c>
      <c r="BA67" s="8">
        <v>260</v>
      </c>
      <c r="BB67" s="9" t="s">
        <v>517</v>
      </c>
      <c r="BC67" s="9">
        <v>8</v>
      </c>
      <c r="BD67" s="96">
        <f t="shared" si="47"/>
        <v>125</v>
      </c>
      <c r="BE67" s="15">
        <f t="shared" si="48"/>
        <v>2.2931999999999998E-2</v>
      </c>
      <c r="BF67" s="8" t="s">
        <v>492</v>
      </c>
      <c r="BG67" s="16">
        <v>52</v>
      </c>
      <c r="BH67" s="97">
        <v>96</v>
      </c>
      <c r="BI67" s="8">
        <v>36.5</v>
      </c>
      <c r="BJ67" s="13">
        <v>16</v>
      </c>
      <c r="BK67" s="98">
        <f t="shared" si="49"/>
        <v>11.25</v>
      </c>
      <c r="BL67" s="98">
        <f t="shared" si="50"/>
        <v>0.20498400000000003</v>
      </c>
      <c r="BM67" s="99">
        <f t="shared" si="51"/>
        <v>11500</v>
      </c>
      <c r="BN67" s="8" t="s">
        <v>430</v>
      </c>
      <c r="BO67" s="5" t="str">
        <f t="shared" si="52"/>
        <v>96.00X36.50</v>
      </c>
      <c r="BP67" s="5" t="str">
        <f t="shared" si="53"/>
        <v>Rulling-English /Geometry-[180 x 240]</v>
      </c>
      <c r="BQ67" s="105" t="s">
        <v>711</v>
      </c>
      <c r="BR67" s="106">
        <f t="shared" si="54"/>
        <v>0.25</v>
      </c>
    </row>
    <row r="68" spans="1:70" x14ac:dyDescent="0.25">
      <c r="A68" s="105" t="s">
        <v>714</v>
      </c>
      <c r="B68" s="5" t="str">
        <f t="shared" ref="B68:B131" si="55">M68</f>
        <v>Writer Convent Premium  Mrp 65 [3 In 1]-180 page</v>
      </c>
      <c r="C68" s="5"/>
      <c r="D68" s="5"/>
      <c r="E68" s="5"/>
      <c r="F68" s="110"/>
      <c r="G68" s="5"/>
      <c r="H68" s="5"/>
      <c r="I68" s="5"/>
      <c r="J68" s="5"/>
      <c r="K68" s="5"/>
      <c r="L68" s="5"/>
      <c r="M68" s="5" t="str">
        <f t="shared" ref="M68:M131" si="56">AN68&amp;" ["&amp;AT68&amp;"]"&amp;"-"&amp;AQ68&amp;" page"</f>
        <v>Writer Convent Premium  Mrp 65 [3 In 1]-180 page</v>
      </c>
      <c r="N68" s="5"/>
      <c r="O68" s="5"/>
      <c r="P68" s="5"/>
      <c r="Q68" s="5"/>
      <c r="R68" s="5"/>
      <c r="S68" s="5"/>
      <c r="T68" s="5"/>
      <c r="U68" s="5"/>
      <c r="V68" s="5"/>
      <c r="W68" s="105"/>
      <c r="X68" s="111"/>
      <c r="Y68" s="5"/>
      <c r="Z68" s="5"/>
      <c r="AA68" s="5"/>
      <c r="AB68" s="5"/>
      <c r="AC68" s="5"/>
      <c r="AD68" s="5"/>
      <c r="AE68" s="5"/>
      <c r="AF68" s="5"/>
      <c r="AG68" s="5"/>
      <c r="AH68" s="5"/>
      <c r="AI68" s="5"/>
      <c r="AJ68" s="5"/>
      <c r="AK68" s="5"/>
      <c r="AL68" s="8" t="s">
        <v>430</v>
      </c>
      <c r="AM68" s="8" t="s">
        <v>604</v>
      </c>
      <c r="AN68" s="8" t="s">
        <v>430</v>
      </c>
      <c r="AO68" s="8">
        <v>1000</v>
      </c>
      <c r="AP68" s="13" t="s">
        <v>456</v>
      </c>
      <c r="AQ68" s="8">
        <v>180</v>
      </c>
      <c r="AR68" s="8">
        <v>4</v>
      </c>
      <c r="AS68" s="14" t="s">
        <v>1014</v>
      </c>
      <c r="AT68" s="14" t="s">
        <v>1012</v>
      </c>
      <c r="AU68" s="14" t="s">
        <v>487</v>
      </c>
      <c r="AV68" s="8">
        <v>8</v>
      </c>
      <c r="AW68" s="8">
        <v>40</v>
      </c>
      <c r="AX68" s="8" t="s">
        <v>495</v>
      </c>
      <c r="AY68" s="8" t="s">
        <v>489</v>
      </c>
      <c r="AZ68" s="8" t="s">
        <v>490</v>
      </c>
      <c r="BA68" s="8">
        <v>260</v>
      </c>
      <c r="BB68" s="9" t="s">
        <v>517</v>
      </c>
      <c r="BC68" s="9">
        <v>8</v>
      </c>
      <c r="BD68" s="96">
        <f t="shared" si="47"/>
        <v>125</v>
      </c>
      <c r="BE68" s="15">
        <f t="shared" si="48"/>
        <v>2.2931999999999998E-2</v>
      </c>
      <c r="BF68" s="8" t="s">
        <v>492</v>
      </c>
      <c r="BG68" s="16">
        <v>52</v>
      </c>
      <c r="BH68" s="97">
        <v>96</v>
      </c>
      <c r="BI68" s="8">
        <v>36.5</v>
      </c>
      <c r="BJ68" s="13">
        <v>16</v>
      </c>
      <c r="BK68" s="98">
        <f t="shared" si="49"/>
        <v>11.25</v>
      </c>
      <c r="BL68" s="98">
        <f t="shared" si="50"/>
        <v>0.20498400000000003</v>
      </c>
      <c r="BM68" s="99">
        <f t="shared" si="51"/>
        <v>11500</v>
      </c>
      <c r="BN68" s="8" t="s">
        <v>430</v>
      </c>
      <c r="BO68" s="5" t="str">
        <f t="shared" si="52"/>
        <v>96.00X36.50</v>
      </c>
      <c r="BP68" s="5" t="str">
        <f t="shared" si="53"/>
        <v>Rulling-3 In 1-[180 x 240]</v>
      </c>
      <c r="BQ68" s="105" t="s">
        <v>712</v>
      </c>
      <c r="BR68" s="106">
        <f t="shared" si="54"/>
        <v>0.25</v>
      </c>
    </row>
    <row r="69" spans="1:70" x14ac:dyDescent="0.25">
      <c r="A69" s="105" t="s">
        <v>715</v>
      </c>
      <c r="B69" s="5" t="str">
        <f t="shared" si="55"/>
        <v>Writer Convent Premium  Mrp 65 [Five Line English]-180 page</v>
      </c>
      <c r="C69" s="5"/>
      <c r="D69" s="5"/>
      <c r="E69" s="5"/>
      <c r="F69" s="110"/>
      <c r="G69" s="5"/>
      <c r="H69" s="5"/>
      <c r="I69" s="5"/>
      <c r="J69" s="5"/>
      <c r="K69" s="5"/>
      <c r="L69" s="5"/>
      <c r="M69" s="5" t="str">
        <f t="shared" si="56"/>
        <v>Writer Convent Premium  Mrp 65 [Five Line English]-180 page</v>
      </c>
      <c r="N69" s="5"/>
      <c r="O69" s="5"/>
      <c r="P69" s="5"/>
      <c r="Q69" s="5"/>
      <c r="R69" s="5"/>
      <c r="S69" s="5"/>
      <c r="T69" s="5"/>
      <c r="U69" s="5"/>
      <c r="V69" s="5"/>
      <c r="W69" s="105"/>
      <c r="X69" s="111"/>
      <c r="Y69" s="5"/>
      <c r="Z69" s="5"/>
      <c r="AA69" s="5"/>
      <c r="AB69" s="5"/>
      <c r="AC69" s="5"/>
      <c r="AD69" s="5"/>
      <c r="AE69" s="5"/>
      <c r="AF69" s="5"/>
      <c r="AG69" s="5"/>
      <c r="AH69" s="5"/>
      <c r="AI69" s="5"/>
      <c r="AJ69" s="5"/>
      <c r="AK69" s="5"/>
      <c r="AL69" s="8" t="s">
        <v>430</v>
      </c>
      <c r="AM69" s="8" t="s">
        <v>604</v>
      </c>
      <c r="AN69" s="8" t="s">
        <v>430</v>
      </c>
      <c r="AO69" s="8">
        <v>1000</v>
      </c>
      <c r="AP69" s="13" t="s">
        <v>456</v>
      </c>
      <c r="AQ69" s="8">
        <v>180</v>
      </c>
      <c r="AR69" s="8">
        <v>4</v>
      </c>
      <c r="AS69" s="8" t="s">
        <v>467</v>
      </c>
      <c r="AT69" s="14" t="s">
        <v>1013</v>
      </c>
      <c r="AU69" s="14" t="s">
        <v>487</v>
      </c>
      <c r="AV69" s="8">
        <v>8</v>
      </c>
      <c r="AW69" s="8">
        <v>40</v>
      </c>
      <c r="AX69" s="8" t="s">
        <v>495</v>
      </c>
      <c r="AY69" s="8" t="s">
        <v>489</v>
      </c>
      <c r="AZ69" s="8" t="s">
        <v>490</v>
      </c>
      <c r="BA69" s="8">
        <v>260</v>
      </c>
      <c r="BB69" s="9" t="s">
        <v>517</v>
      </c>
      <c r="BC69" s="9">
        <v>8</v>
      </c>
      <c r="BD69" s="96">
        <f t="shared" si="47"/>
        <v>125</v>
      </c>
      <c r="BE69" s="15">
        <f t="shared" si="48"/>
        <v>2.2931999999999998E-2</v>
      </c>
      <c r="BF69" s="8" t="s">
        <v>492</v>
      </c>
      <c r="BG69" s="16">
        <v>52</v>
      </c>
      <c r="BH69" s="97">
        <v>96</v>
      </c>
      <c r="BI69" s="8">
        <v>36.5</v>
      </c>
      <c r="BJ69" s="13">
        <v>16</v>
      </c>
      <c r="BK69" s="98">
        <f t="shared" si="49"/>
        <v>11.25</v>
      </c>
      <c r="BL69" s="98">
        <f t="shared" si="50"/>
        <v>0.20498400000000003</v>
      </c>
      <c r="BM69" s="99">
        <f t="shared" si="51"/>
        <v>11500</v>
      </c>
      <c r="BN69" s="8" t="s">
        <v>430</v>
      </c>
      <c r="BO69" s="5" t="str">
        <f t="shared" si="52"/>
        <v>96.00X36.50</v>
      </c>
      <c r="BP69" s="5" t="str">
        <f t="shared" si="53"/>
        <v>Rulling-Five Line English-[180 x 240]</v>
      </c>
      <c r="BQ69" s="105" t="s">
        <v>713</v>
      </c>
      <c r="BR69" s="106">
        <f t="shared" si="54"/>
        <v>0.25</v>
      </c>
    </row>
    <row r="70" spans="1:70" x14ac:dyDescent="0.25">
      <c r="A70" s="105" t="s">
        <v>716</v>
      </c>
      <c r="B70" s="5" t="str">
        <f t="shared" si="55"/>
        <v>Writer Convent Premium  Mrp 65 [Double Line]-180 page</v>
      </c>
      <c r="C70" s="5"/>
      <c r="D70" s="5"/>
      <c r="E70" s="5"/>
      <c r="F70" s="110"/>
      <c r="G70" s="5"/>
      <c r="H70" s="5"/>
      <c r="I70" s="5"/>
      <c r="J70" s="5"/>
      <c r="K70" s="5"/>
      <c r="L70" s="5"/>
      <c r="M70" s="5" t="str">
        <f t="shared" si="56"/>
        <v>Writer Convent Premium  Mrp 65 [Double Line]-180 page</v>
      </c>
      <c r="N70" s="5"/>
      <c r="O70" s="5"/>
      <c r="P70" s="5"/>
      <c r="Q70" s="5"/>
      <c r="R70" s="5"/>
      <c r="S70" s="5"/>
      <c r="T70" s="5"/>
      <c r="U70" s="5"/>
      <c r="V70" s="5"/>
      <c r="W70" s="105"/>
      <c r="X70" s="111"/>
      <c r="Y70" s="5"/>
      <c r="Z70" s="5"/>
      <c r="AA70" s="5"/>
      <c r="AB70" s="5"/>
      <c r="AC70" s="5"/>
      <c r="AD70" s="5"/>
      <c r="AE70" s="5"/>
      <c r="AF70" s="5"/>
      <c r="AG70" s="5"/>
      <c r="AH70" s="5"/>
      <c r="AI70" s="5"/>
      <c r="AJ70" s="5"/>
      <c r="AK70" s="5"/>
      <c r="AL70" s="8" t="s">
        <v>430</v>
      </c>
      <c r="AM70" s="8" t="s">
        <v>604</v>
      </c>
      <c r="AN70" s="8" t="s">
        <v>430</v>
      </c>
      <c r="AO70" s="8">
        <v>1000</v>
      </c>
      <c r="AP70" s="13" t="s">
        <v>456</v>
      </c>
      <c r="AQ70" s="8">
        <v>180</v>
      </c>
      <c r="AR70" s="8">
        <v>4</v>
      </c>
      <c r="AS70" s="8" t="s">
        <v>467</v>
      </c>
      <c r="AT70" s="14" t="s">
        <v>538</v>
      </c>
      <c r="AU70" s="14" t="s">
        <v>487</v>
      </c>
      <c r="AV70" s="8">
        <v>8</v>
      </c>
      <c r="AW70" s="8">
        <v>40</v>
      </c>
      <c r="AX70" s="8" t="s">
        <v>495</v>
      </c>
      <c r="AY70" s="8" t="s">
        <v>489</v>
      </c>
      <c r="AZ70" s="8" t="s">
        <v>490</v>
      </c>
      <c r="BA70" s="8">
        <v>260</v>
      </c>
      <c r="BB70" s="9" t="s">
        <v>517</v>
      </c>
      <c r="BC70" s="9">
        <v>8</v>
      </c>
      <c r="BD70" s="96">
        <f t="shared" si="47"/>
        <v>125</v>
      </c>
      <c r="BE70" s="15">
        <f t="shared" si="48"/>
        <v>2.2931999999999998E-2</v>
      </c>
      <c r="BF70" s="8" t="s">
        <v>492</v>
      </c>
      <c r="BG70" s="16">
        <v>52</v>
      </c>
      <c r="BH70" s="97">
        <v>96</v>
      </c>
      <c r="BI70" s="8">
        <v>36.5</v>
      </c>
      <c r="BJ70" s="13">
        <v>16</v>
      </c>
      <c r="BK70" s="98">
        <f t="shared" si="49"/>
        <v>11.25</v>
      </c>
      <c r="BL70" s="98">
        <f t="shared" si="50"/>
        <v>0.20498400000000003</v>
      </c>
      <c r="BM70" s="99">
        <f t="shared" si="51"/>
        <v>11500</v>
      </c>
      <c r="BN70" s="8" t="s">
        <v>430</v>
      </c>
      <c r="BO70" s="5" t="str">
        <f t="shared" si="52"/>
        <v>96.00X36.50</v>
      </c>
      <c r="BP70" s="5" t="str">
        <f t="shared" si="53"/>
        <v>Rulling-Double Line-[180 x 240]</v>
      </c>
      <c r="BQ70" s="105" t="s">
        <v>714</v>
      </c>
      <c r="BR70" s="106">
        <f t="shared" si="54"/>
        <v>0.25</v>
      </c>
    </row>
    <row r="71" spans="1:70" x14ac:dyDescent="0.25">
      <c r="A71" s="105" t="s">
        <v>717</v>
      </c>
      <c r="B71" s="5" t="str">
        <f t="shared" si="55"/>
        <v>Writer A4 Premium Spiral  Mrp 104 [Single line]-148 page</v>
      </c>
      <c r="C71" s="5"/>
      <c r="D71" s="5"/>
      <c r="E71" s="5"/>
      <c r="F71" s="110"/>
      <c r="G71" s="5"/>
      <c r="H71" s="5"/>
      <c r="I71" s="5"/>
      <c r="J71" s="5"/>
      <c r="K71" s="5"/>
      <c r="L71" s="5"/>
      <c r="M71" s="5" t="str">
        <f t="shared" si="56"/>
        <v>Writer A4 Premium Spiral  Mrp 104 [Single line]-148 page</v>
      </c>
      <c r="N71" s="5"/>
      <c r="O71" s="5"/>
      <c r="P71" s="5"/>
      <c r="Q71" s="5"/>
      <c r="R71" s="5"/>
      <c r="S71" s="5"/>
      <c r="T71" s="5"/>
      <c r="U71" s="5"/>
      <c r="V71" s="5"/>
      <c r="W71" s="105"/>
      <c r="X71" s="111"/>
      <c r="Y71" s="5"/>
      <c r="Z71" s="5"/>
      <c r="AA71" s="5"/>
      <c r="AB71" s="5"/>
      <c r="AC71" s="5"/>
      <c r="AD71" s="5"/>
      <c r="AE71" s="5"/>
      <c r="AF71" s="5"/>
      <c r="AG71" s="5"/>
      <c r="AH71" s="5"/>
      <c r="AI71" s="5"/>
      <c r="AJ71" s="5"/>
      <c r="AK71" s="5"/>
      <c r="AL71" s="8" t="s">
        <v>438</v>
      </c>
      <c r="AM71" s="8" t="s">
        <v>604</v>
      </c>
      <c r="AN71" s="8" t="s">
        <v>438</v>
      </c>
      <c r="AO71" s="8">
        <v>1000</v>
      </c>
      <c r="AP71" s="13" t="s">
        <v>449</v>
      </c>
      <c r="AQ71" s="8">
        <v>148</v>
      </c>
      <c r="AR71" s="8">
        <v>4</v>
      </c>
      <c r="AS71" s="8" t="s">
        <v>467</v>
      </c>
      <c r="AT71" s="14" t="s">
        <v>486</v>
      </c>
      <c r="AU71" s="14" t="s">
        <v>525</v>
      </c>
      <c r="AV71" s="8">
        <v>2</v>
      </c>
      <c r="AW71" s="8">
        <v>20</v>
      </c>
      <c r="AX71" s="8" t="s">
        <v>495</v>
      </c>
      <c r="AY71" s="8" t="s">
        <v>489</v>
      </c>
      <c r="AZ71" s="8" t="s">
        <v>490</v>
      </c>
      <c r="BA71" s="8">
        <v>260</v>
      </c>
      <c r="BB71" s="9" t="s">
        <v>508</v>
      </c>
      <c r="BC71" s="9">
        <v>4</v>
      </c>
      <c r="BD71" s="96">
        <f t="shared" si="47"/>
        <v>250</v>
      </c>
      <c r="BE71" s="15">
        <f t="shared" si="48"/>
        <v>3.354E-2</v>
      </c>
      <c r="BF71" s="8" t="s">
        <v>492</v>
      </c>
      <c r="BG71" s="8">
        <v>64</v>
      </c>
      <c r="BH71" s="97">
        <v>88</v>
      </c>
      <c r="BI71" s="8">
        <v>42</v>
      </c>
      <c r="BJ71" s="13">
        <v>12</v>
      </c>
      <c r="BK71" s="98">
        <f t="shared" si="49"/>
        <v>12.333333333333334</v>
      </c>
      <c r="BL71" s="98">
        <f t="shared" si="50"/>
        <v>0.29173759999999999</v>
      </c>
      <c r="BM71" s="99">
        <f t="shared" si="51"/>
        <v>12666.666666666666</v>
      </c>
      <c r="BN71" s="8" t="s">
        <v>438</v>
      </c>
      <c r="BO71" s="5" t="str">
        <f t="shared" si="52"/>
        <v>88.00X42.00</v>
      </c>
      <c r="BP71" s="5" t="str">
        <f t="shared" si="53"/>
        <v>Rulling-Single line-[210 x 290]</v>
      </c>
      <c r="BQ71" s="105" t="s">
        <v>750</v>
      </c>
      <c r="BR71" s="106">
        <f t="shared" si="54"/>
        <v>0.33333333333333331</v>
      </c>
    </row>
    <row r="72" spans="1:70" x14ac:dyDescent="0.25">
      <c r="A72" s="105" t="s">
        <v>718</v>
      </c>
      <c r="B72" s="5" t="str">
        <f t="shared" si="55"/>
        <v>Writer A4 Premium Spiral  Mrp 104 [Unrulled]-148 page</v>
      </c>
      <c r="C72" s="5"/>
      <c r="D72" s="5"/>
      <c r="E72" s="5"/>
      <c r="F72" s="110"/>
      <c r="G72" s="5"/>
      <c r="H72" s="5"/>
      <c r="I72" s="5"/>
      <c r="J72" s="5"/>
      <c r="K72" s="5"/>
      <c r="L72" s="5"/>
      <c r="M72" s="5" t="str">
        <f t="shared" si="56"/>
        <v>Writer A4 Premium Spiral  Mrp 104 [Unrulled]-148 page</v>
      </c>
      <c r="N72" s="5"/>
      <c r="O72" s="5"/>
      <c r="P72" s="5"/>
      <c r="Q72" s="5"/>
      <c r="R72" s="5"/>
      <c r="S72" s="5"/>
      <c r="T72" s="5"/>
      <c r="U72" s="5"/>
      <c r="V72" s="5"/>
      <c r="W72" s="105"/>
      <c r="X72" s="111"/>
      <c r="Y72" s="5"/>
      <c r="Z72" s="5"/>
      <c r="AA72" s="5"/>
      <c r="AB72" s="5"/>
      <c r="AC72" s="5"/>
      <c r="AD72" s="5"/>
      <c r="AE72" s="5"/>
      <c r="AF72" s="5"/>
      <c r="AG72" s="5"/>
      <c r="AH72" s="5"/>
      <c r="AI72" s="5"/>
      <c r="AJ72" s="5"/>
      <c r="AK72" s="5"/>
      <c r="AL72" s="8" t="s">
        <v>438</v>
      </c>
      <c r="AM72" s="8" t="s">
        <v>604</v>
      </c>
      <c r="AN72" s="8" t="s">
        <v>438</v>
      </c>
      <c r="AO72" s="8">
        <v>1000</v>
      </c>
      <c r="AP72" s="13" t="s">
        <v>449</v>
      </c>
      <c r="AQ72" s="8">
        <v>148</v>
      </c>
      <c r="AR72" s="8">
        <v>4</v>
      </c>
      <c r="AS72" s="8" t="s">
        <v>467</v>
      </c>
      <c r="AT72" s="14" t="s">
        <v>493</v>
      </c>
      <c r="AU72" s="14" t="s">
        <v>525</v>
      </c>
      <c r="AV72" s="8">
        <v>2</v>
      </c>
      <c r="AW72" s="8">
        <v>20</v>
      </c>
      <c r="AX72" s="8" t="s">
        <v>495</v>
      </c>
      <c r="AY72" s="8" t="s">
        <v>489</v>
      </c>
      <c r="AZ72" s="8" t="s">
        <v>490</v>
      </c>
      <c r="BA72" s="8">
        <v>260</v>
      </c>
      <c r="BB72" s="9" t="s">
        <v>508</v>
      </c>
      <c r="BC72" s="9">
        <v>4</v>
      </c>
      <c r="BD72" s="96">
        <f t="shared" si="47"/>
        <v>250</v>
      </c>
      <c r="BE72" s="15">
        <f t="shared" si="48"/>
        <v>3.354E-2</v>
      </c>
      <c r="BF72" s="8" t="s">
        <v>492</v>
      </c>
      <c r="BG72" s="8">
        <v>64</v>
      </c>
      <c r="BH72" s="97">
        <v>88</v>
      </c>
      <c r="BI72" s="8">
        <v>42</v>
      </c>
      <c r="BJ72" s="13">
        <v>12</v>
      </c>
      <c r="BK72" s="98">
        <f t="shared" si="49"/>
        <v>12.333333333333334</v>
      </c>
      <c r="BL72" s="98">
        <f t="shared" si="50"/>
        <v>0.29173759999999999</v>
      </c>
      <c r="BM72" s="99">
        <f t="shared" si="51"/>
        <v>12666.666666666666</v>
      </c>
      <c r="BN72" s="8" t="s">
        <v>438</v>
      </c>
      <c r="BO72" s="5" t="str">
        <f t="shared" si="52"/>
        <v>88.00X42.00</v>
      </c>
      <c r="BP72" s="5" t="str">
        <f t="shared" si="53"/>
        <v>Rulling-Unrulled-[210 x 290]</v>
      </c>
      <c r="BQ72" s="105" t="s">
        <v>751</v>
      </c>
      <c r="BR72" s="106">
        <f t="shared" si="54"/>
        <v>0.33333333333333331</v>
      </c>
    </row>
    <row r="73" spans="1:70" x14ac:dyDescent="0.25">
      <c r="A73" s="105" t="s">
        <v>719</v>
      </c>
      <c r="B73" s="5" t="str">
        <f t="shared" si="55"/>
        <v>Writer A4 Premium Spiral  Mrp 124 [Single line]-192 page</v>
      </c>
      <c r="C73" s="5"/>
      <c r="D73" s="5"/>
      <c r="E73" s="5"/>
      <c r="F73" s="110"/>
      <c r="G73" s="5"/>
      <c r="H73" s="5"/>
      <c r="I73" s="5"/>
      <c r="J73" s="5"/>
      <c r="K73" s="5"/>
      <c r="L73" s="5"/>
      <c r="M73" s="5" t="str">
        <f t="shared" si="56"/>
        <v>Writer A4 Premium Spiral  Mrp 124 [Single line]-192 page</v>
      </c>
      <c r="N73" s="5"/>
      <c r="O73" s="5"/>
      <c r="P73" s="5"/>
      <c r="Q73" s="5"/>
      <c r="R73" s="5"/>
      <c r="S73" s="5"/>
      <c r="T73" s="5"/>
      <c r="U73" s="5"/>
      <c r="V73" s="5"/>
      <c r="W73" s="105"/>
      <c r="X73" s="111"/>
      <c r="Y73" s="5"/>
      <c r="Z73" s="5"/>
      <c r="AA73" s="5"/>
      <c r="AB73" s="5"/>
      <c r="AC73" s="5"/>
      <c r="AD73" s="5"/>
      <c r="AE73" s="5"/>
      <c r="AF73" s="5"/>
      <c r="AG73" s="5"/>
      <c r="AH73" s="5"/>
      <c r="AI73" s="5"/>
      <c r="AJ73" s="5"/>
      <c r="AK73" s="5"/>
      <c r="AL73" s="8" t="s">
        <v>439</v>
      </c>
      <c r="AM73" s="8" t="s">
        <v>604</v>
      </c>
      <c r="AN73" s="8" t="s">
        <v>439</v>
      </c>
      <c r="AO73" s="8">
        <v>1000</v>
      </c>
      <c r="AP73" s="13" t="s">
        <v>449</v>
      </c>
      <c r="AQ73" s="8">
        <v>192</v>
      </c>
      <c r="AR73" s="8">
        <v>4</v>
      </c>
      <c r="AS73" s="8" t="s">
        <v>467</v>
      </c>
      <c r="AT73" s="14" t="s">
        <v>486</v>
      </c>
      <c r="AU73" s="14" t="s">
        <v>526</v>
      </c>
      <c r="AV73" s="8">
        <v>2</v>
      </c>
      <c r="AW73" s="8">
        <v>20</v>
      </c>
      <c r="AX73" s="8" t="s">
        <v>495</v>
      </c>
      <c r="AY73" s="8" t="s">
        <v>489</v>
      </c>
      <c r="AZ73" s="8" t="s">
        <v>490</v>
      </c>
      <c r="BA73" s="8">
        <v>260</v>
      </c>
      <c r="BB73" s="9" t="s">
        <v>508</v>
      </c>
      <c r="BC73" s="9">
        <v>4</v>
      </c>
      <c r="BD73" s="96">
        <f t="shared" si="47"/>
        <v>250</v>
      </c>
      <c r="BE73" s="15">
        <f t="shared" si="48"/>
        <v>3.354E-2</v>
      </c>
      <c r="BF73" s="8" t="s">
        <v>492</v>
      </c>
      <c r="BG73" s="8">
        <v>64</v>
      </c>
      <c r="BH73" s="97">
        <v>88</v>
      </c>
      <c r="BI73" s="8">
        <v>42</v>
      </c>
      <c r="BJ73" s="13">
        <v>12</v>
      </c>
      <c r="BK73" s="98">
        <f t="shared" si="49"/>
        <v>16</v>
      </c>
      <c r="BL73" s="98">
        <f t="shared" si="50"/>
        <v>0.37847039999999998</v>
      </c>
      <c r="BM73" s="99">
        <f t="shared" si="51"/>
        <v>16333.333333333334</v>
      </c>
      <c r="BN73" s="8" t="s">
        <v>439</v>
      </c>
      <c r="BO73" s="5" t="str">
        <f t="shared" si="52"/>
        <v>88.00X42.00</v>
      </c>
      <c r="BP73" s="5" t="str">
        <f t="shared" si="53"/>
        <v>Rulling-Single line-[210 x 290]</v>
      </c>
      <c r="BQ73" s="105" t="s">
        <v>752</v>
      </c>
      <c r="BR73" s="106">
        <f t="shared" si="54"/>
        <v>0.33333333333333331</v>
      </c>
    </row>
    <row r="74" spans="1:70" x14ac:dyDescent="0.25">
      <c r="A74" s="105" t="s">
        <v>720</v>
      </c>
      <c r="B74" s="5" t="str">
        <f t="shared" si="55"/>
        <v>Writer A4 Premium Spiral  Mrp 124 [Unrulled]-192 page</v>
      </c>
      <c r="C74" s="5"/>
      <c r="D74" s="5"/>
      <c r="E74" s="5"/>
      <c r="F74" s="110"/>
      <c r="G74" s="5"/>
      <c r="H74" s="5"/>
      <c r="I74" s="5"/>
      <c r="J74" s="5"/>
      <c r="K74" s="5"/>
      <c r="L74" s="5"/>
      <c r="M74" s="5" t="str">
        <f t="shared" si="56"/>
        <v>Writer A4 Premium Spiral  Mrp 124 [Unrulled]-192 page</v>
      </c>
      <c r="N74" s="5"/>
      <c r="O74" s="5"/>
      <c r="P74" s="5"/>
      <c r="Q74" s="5"/>
      <c r="R74" s="5"/>
      <c r="S74" s="5"/>
      <c r="T74" s="5"/>
      <c r="U74" s="5"/>
      <c r="V74" s="5"/>
      <c r="W74" s="105"/>
      <c r="X74" s="111"/>
      <c r="Y74" s="5"/>
      <c r="Z74" s="5"/>
      <c r="AA74" s="5"/>
      <c r="AB74" s="5"/>
      <c r="AC74" s="5"/>
      <c r="AD74" s="5"/>
      <c r="AE74" s="5"/>
      <c r="AF74" s="5"/>
      <c r="AG74" s="5"/>
      <c r="AH74" s="5"/>
      <c r="AI74" s="5"/>
      <c r="AJ74" s="5"/>
      <c r="AK74" s="5"/>
      <c r="AL74" s="8" t="s">
        <v>439</v>
      </c>
      <c r="AM74" s="8" t="s">
        <v>604</v>
      </c>
      <c r="AN74" s="8" t="s">
        <v>439</v>
      </c>
      <c r="AO74" s="8">
        <v>1000</v>
      </c>
      <c r="AP74" s="13" t="s">
        <v>449</v>
      </c>
      <c r="AQ74" s="8">
        <v>192</v>
      </c>
      <c r="AR74" s="8">
        <v>4</v>
      </c>
      <c r="AS74" s="8" t="s">
        <v>467</v>
      </c>
      <c r="AT74" s="14" t="s">
        <v>493</v>
      </c>
      <c r="AU74" s="14" t="s">
        <v>526</v>
      </c>
      <c r="AV74" s="8">
        <v>2</v>
      </c>
      <c r="AW74" s="8">
        <v>20</v>
      </c>
      <c r="AX74" s="8" t="s">
        <v>495</v>
      </c>
      <c r="AY74" s="8" t="s">
        <v>489</v>
      </c>
      <c r="AZ74" s="8" t="s">
        <v>490</v>
      </c>
      <c r="BA74" s="8">
        <v>260</v>
      </c>
      <c r="BB74" s="9" t="s">
        <v>508</v>
      </c>
      <c r="BC74" s="9">
        <v>4</v>
      </c>
      <c r="BD74" s="96">
        <f t="shared" si="47"/>
        <v>250</v>
      </c>
      <c r="BE74" s="15">
        <f t="shared" si="48"/>
        <v>3.354E-2</v>
      </c>
      <c r="BF74" s="8" t="s">
        <v>492</v>
      </c>
      <c r="BG74" s="8">
        <v>64</v>
      </c>
      <c r="BH74" s="97">
        <v>88</v>
      </c>
      <c r="BI74" s="8">
        <v>42</v>
      </c>
      <c r="BJ74" s="13">
        <v>12</v>
      </c>
      <c r="BK74" s="98">
        <f t="shared" si="49"/>
        <v>16</v>
      </c>
      <c r="BL74" s="98">
        <f t="shared" si="50"/>
        <v>0.37847039999999998</v>
      </c>
      <c r="BM74" s="99">
        <f t="shared" si="51"/>
        <v>16333.333333333334</v>
      </c>
      <c r="BN74" s="8" t="s">
        <v>439</v>
      </c>
      <c r="BO74" s="5" t="str">
        <f t="shared" si="52"/>
        <v>88.00X42.00</v>
      </c>
      <c r="BP74" s="5" t="str">
        <f t="shared" si="53"/>
        <v>Rulling-Unrulled-[210 x 290]</v>
      </c>
      <c r="BQ74" s="105" t="s">
        <v>753</v>
      </c>
      <c r="BR74" s="106">
        <f t="shared" si="54"/>
        <v>0.33333333333333331</v>
      </c>
    </row>
    <row r="75" spans="1:70" x14ac:dyDescent="0.25">
      <c r="A75" s="105" t="s">
        <v>721</v>
      </c>
      <c r="B75" s="5" t="str">
        <f t="shared" si="55"/>
        <v>Writer A4 Premium Spiral  Mrp 160 [Single line]-260 page</v>
      </c>
      <c r="C75" s="5"/>
      <c r="D75" s="5"/>
      <c r="E75" s="5"/>
      <c r="F75" s="110"/>
      <c r="G75" s="5"/>
      <c r="H75" s="5"/>
      <c r="I75" s="5"/>
      <c r="J75" s="5"/>
      <c r="K75" s="5"/>
      <c r="L75" s="5"/>
      <c r="M75" s="5" t="str">
        <f t="shared" si="56"/>
        <v>Writer A4 Premium Spiral  Mrp 160 [Single line]-260 page</v>
      </c>
      <c r="N75" s="5"/>
      <c r="O75" s="5"/>
      <c r="P75" s="5"/>
      <c r="Q75" s="5"/>
      <c r="R75" s="5"/>
      <c r="S75" s="5"/>
      <c r="T75" s="5"/>
      <c r="U75" s="5"/>
      <c r="V75" s="5"/>
      <c r="W75" s="105"/>
      <c r="X75" s="111"/>
      <c r="Y75" s="5"/>
      <c r="Z75" s="5"/>
      <c r="AA75" s="5"/>
      <c r="AB75" s="5"/>
      <c r="AC75" s="5"/>
      <c r="AD75" s="5"/>
      <c r="AE75" s="5"/>
      <c r="AF75" s="5"/>
      <c r="AG75" s="5"/>
      <c r="AH75" s="5"/>
      <c r="AI75" s="5"/>
      <c r="AJ75" s="5"/>
      <c r="AK75" s="5"/>
      <c r="AL75" s="8" t="s">
        <v>440</v>
      </c>
      <c r="AM75" s="8" t="s">
        <v>604</v>
      </c>
      <c r="AN75" s="8" t="s">
        <v>440</v>
      </c>
      <c r="AO75" s="8">
        <v>1000</v>
      </c>
      <c r="AP75" s="13" t="s">
        <v>449</v>
      </c>
      <c r="AQ75" s="8">
        <v>260</v>
      </c>
      <c r="AR75" s="8">
        <v>4</v>
      </c>
      <c r="AS75" s="8" t="s">
        <v>467</v>
      </c>
      <c r="AT75" s="14" t="s">
        <v>486</v>
      </c>
      <c r="AU75" s="14" t="s">
        <v>527</v>
      </c>
      <c r="AV75" s="8">
        <v>2</v>
      </c>
      <c r="AW75" s="8">
        <v>20</v>
      </c>
      <c r="AX75" s="8" t="s">
        <v>495</v>
      </c>
      <c r="AY75" s="8" t="s">
        <v>489</v>
      </c>
      <c r="AZ75" s="8" t="s">
        <v>490</v>
      </c>
      <c r="BA75" s="8">
        <v>260</v>
      </c>
      <c r="BB75" s="9" t="s">
        <v>508</v>
      </c>
      <c r="BC75" s="9">
        <v>4</v>
      </c>
      <c r="BD75" s="96">
        <f t="shared" si="47"/>
        <v>250</v>
      </c>
      <c r="BE75" s="15">
        <f t="shared" si="48"/>
        <v>3.354E-2</v>
      </c>
      <c r="BF75" s="8" t="s">
        <v>492</v>
      </c>
      <c r="BG75" s="8">
        <v>64</v>
      </c>
      <c r="BH75" s="97">
        <v>88</v>
      </c>
      <c r="BI75" s="8">
        <v>42</v>
      </c>
      <c r="BJ75" s="13">
        <v>12</v>
      </c>
      <c r="BK75" s="98">
        <f t="shared" si="49"/>
        <v>21.666666666666668</v>
      </c>
      <c r="BL75" s="98">
        <f t="shared" si="50"/>
        <v>0.51251199999999997</v>
      </c>
      <c r="BM75" s="99">
        <f t="shared" si="51"/>
        <v>22000</v>
      </c>
      <c r="BN75" s="8" t="s">
        <v>440</v>
      </c>
      <c r="BO75" s="5" t="str">
        <f t="shared" si="52"/>
        <v>88.00X42.00</v>
      </c>
      <c r="BP75" s="5" t="str">
        <f t="shared" si="53"/>
        <v>Rulling-Single line-[210 x 290]</v>
      </c>
      <c r="BQ75" s="105" t="s">
        <v>754</v>
      </c>
      <c r="BR75" s="106">
        <f t="shared" si="54"/>
        <v>0.33333333333333331</v>
      </c>
    </row>
    <row r="76" spans="1:70" x14ac:dyDescent="0.25">
      <c r="A76" s="105" t="s">
        <v>722</v>
      </c>
      <c r="B76" s="5" t="str">
        <f t="shared" si="55"/>
        <v>Writer A4 Premium Spiral  Mrp 160 [Unrulled]-260 page</v>
      </c>
      <c r="C76" s="5"/>
      <c r="D76" s="5"/>
      <c r="E76" s="5"/>
      <c r="F76" s="110"/>
      <c r="G76" s="5"/>
      <c r="H76" s="5"/>
      <c r="I76" s="5"/>
      <c r="J76" s="5"/>
      <c r="K76" s="5"/>
      <c r="L76" s="5"/>
      <c r="M76" s="5" t="str">
        <f t="shared" si="56"/>
        <v>Writer A4 Premium Spiral  Mrp 160 [Unrulled]-260 page</v>
      </c>
      <c r="N76" s="5"/>
      <c r="O76" s="5"/>
      <c r="P76" s="5"/>
      <c r="Q76" s="5"/>
      <c r="R76" s="5"/>
      <c r="S76" s="5"/>
      <c r="T76" s="5"/>
      <c r="U76" s="5"/>
      <c r="V76" s="5"/>
      <c r="W76" s="105"/>
      <c r="X76" s="111"/>
      <c r="Y76" s="5"/>
      <c r="Z76" s="5"/>
      <c r="AA76" s="5"/>
      <c r="AB76" s="5"/>
      <c r="AC76" s="5"/>
      <c r="AD76" s="5"/>
      <c r="AE76" s="5"/>
      <c r="AF76" s="5"/>
      <c r="AG76" s="5"/>
      <c r="AH76" s="5"/>
      <c r="AI76" s="5"/>
      <c r="AJ76" s="5"/>
      <c r="AK76" s="5"/>
      <c r="AL76" s="8" t="s">
        <v>440</v>
      </c>
      <c r="AM76" s="8" t="s">
        <v>604</v>
      </c>
      <c r="AN76" s="8" t="s">
        <v>440</v>
      </c>
      <c r="AO76" s="8">
        <v>1000</v>
      </c>
      <c r="AP76" s="13" t="s">
        <v>449</v>
      </c>
      <c r="AQ76" s="8">
        <v>260</v>
      </c>
      <c r="AR76" s="8">
        <v>4</v>
      </c>
      <c r="AS76" s="8" t="s">
        <v>467</v>
      </c>
      <c r="AT76" s="14" t="s">
        <v>493</v>
      </c>
      <c r="AU76" s="14" t="s">
        <v>527</v>
      </c>
      <c r="AV76" s="8">
        <v>2</v>
      </c>
      <c r="AW76" s="8">
        <v>20</v>
      </c>
      <c r="AX76" s="8" t="s">
        <v>495</v>
      </c>
      <c r="AY76" s="8" t="s">
        <v>489</v>
      </c>
      <c r="AZ76" s="8" t="s">
        <v>490</v>
      </c>
      <c r="BA76" s="8">
        <v>260</v>
      </c>
      <c r="BB76" s="9" t="s">
        <v>508</v>
      </c>
      <c r="BC76" s="9">
        <v>4</v>
      </c>
      <c r="BD76" s="96">
        <f t="shared" si="47"/>
        <v>250</v>
      </c>
      <c r="BE76" s="15">
        <f t="shared" si="48"/>
        <v>3.354E-2</v>
      </c>
      <c r="BF76" s="8" t="s">
        <v>492</v>
      </c>
      <c r="BG76" s="8">
        <v>64</v>
      </c>
      <c r="BH76" s="97">
        <v>88</v>
      </c>
      <c r="BI76" s="8">
        <v>42</v>
      </c>
      <c r="BJ76" s="13">
        <v>12</v>
      </c>
      <c r="BK76" s="98">
        <f t="shared" si="49"/>
        <v>21.666666666666668</v>
      </c>
      <c r="BL76" s="98">
        <f t="shared" si="50"/>
        <v>0.51251199999999997</v>
      </c>
      <c r="BM76" s="99">
        <f t="shared" si="51"/>
        <v>22000</v>
      </c>
      <c r="BN76" s="8" t="s">
        <v>440</v>
      </c>
      <c r="BO76" s="5" t="str">
        <f t="shared" si="52"/>
        <v>88.00X42.00</v>
      </c>
      <c r="BP76" s="5" t="str">
        <f t="shared" si="53"/>
        <v>Rulling-Unrulled-[210 x 290]</v>
      </c>
      <c r="BQ76" s="105" t="s">
        <v>755</v>
      </c>
      <c r="BR76" s="106">
        <f t="shared" si="54"/>
        <v>0.33333333333333331</v>
      </c>
    </row>
    <row r="77" spans="1:70" x14ac:dyDescent="0.25">
      <c r="A77" s="105" t="s">
        <v>723</v>
      </c>
      <c r="B77" s="5" t="str">
        <f t="shared" si="55"/>
        <v>Writer A4 Premium Spiral  Mrp 200 [Single line]-332 page</v>
      </c>
      <c r="C77" s="5"/>
      <c r="D77" s="5"/>
      <c r="E77" s="5"/>
      <c r="F77" s="110"/>
      <c r="G77" s="5"/>
      <c r="H77" s="5"/>
      <c r="I77" s="5"/>
      <c r="J77" s="5"/>
      <c r="K77" s="5"/>
      <c r="L77" s="5"/>
      <c r="M77" s="5" t="str">
        <f t="shared" si="56"/>
        <v>Writer A4 Premium Spiral  Mrp 200 [Single line]-332 page</v>
      </c>
      <c r="N77" s="5"/>
      <c r="O77" s="5"/>
      <c r="P77" s="5"/>
      <c r="Q77" s="5"/>
      <c r="R77" s="5"/>
      <c r="S77" s="5"/>
      <c r="T77" s="5"/>
      <c r="U77" s="5"/>
      <c r="V77" s="5"/>
      <c r="W77" s="105"/>
      <c r="X77" s="111"/>
      <c r="Y77" s="5"/>
      <c r="Z77" s="5"/>
      <c r="AA77" s="5"/>
      <c r="AB77" s="5"/>
      <c r="AC77" s="5"/>
      <c r="AD77" s="5"/>
      <c r="AE77" s="5"/>
      <c r="AF77" s="5"/>
      <c r="AG77" s="5"/>
      <c r="AH77" s="5"/>
      <c r="AI77" s="5"/>
      <c r="AJ77" s="5"/>
      <c r="AK77" s="5"/>
      <c r="AL77" s="8" t="s">
        <v>441</v>
      </c>
      <c r="AM77" s="8" t="s">
        <v>604</v>
      </c>
      <c r="AN77" s="8" t="s">
        <v>441</v>
      </c>
      <c r="AO77" s="8">
        <v>1000</v>
      </c>
      <c r="AP77" s="13" t="s">
        <v>449</v>
      </c>
      <c r="AQ77" s="8">
        <v>332</v>
      </c>
      <c r="AR77" s="8">
        <v>4</v>
      </c>
      <c r="AS77" s="8" t="s">
        <v>467</v>
      </c>
      <c r="AT77" s="14" t="s">
        <v>486</v>
      </c>
      <c r="AU77" s="14" t="s">
        <v>528</v>
      </c>
      <c r="AV77" s="8">
        <v>2</v>
      </c>
      <c r="AW77" s="8">
        <v>20</v>
      </c>
      <c r="AX77" s="8" t="s">
        <v>495</v>
      </c>
      <c r="AY77" s="8" t="s">
        <v>489</v>
      </c>
      <c r="AZ77" s="8" t="s">
        <v>490</v>
      </c>
      <c r="BA77" s="8">
        <v>260</v>
      </c>
      <c r="BB77" s="9" t="s">
        <v>508</v>
      </c>
      <c r="BC77" s="9">
        <v>4</v>
      </c>
      <c r="BD77" s="96">
        <f t="shared" si="47"/>
        <v>250</v>
      </c>
      <c r="BE77" s="15">
        <f t="shared" si="48"/>
        <v>3.354E-2</v>
      </c>
      <c r="BF77" s="8" t="s">
        <v>492</v>
      </c>
      <c r="BG77" s="8">
        <v>64</v>
      </c>
      <c r="BH77" s="97">
        <v>88</v>
      </c>
      <c r="BI77" s="8">
        <v>42</v>
      </c>
      <c r="BJ77" s="13">
        <v>12</v>
      </c>
      <c r="BK77" s="98">
        <f t="shared" si="49"/>
        <v>27.666666666666668</v>
      </c>
      <c r="BL77" s="98">
        <f t="shared" si="50"/>
        <v>0.65443839999999998</v>
      </c>
      <c r="BM77" s="99">
        <f t="shared" si="51"/>
        <v>28000</v>
      </c>
      <c r="BN77" s="8" t="s">
        <v>441</v>
      </c>
      <c r="BO77" s="5" t="str">
        <f t="shared" si="52"/>
        <v>88.00X42.00</v>
      </c>
      <c r="BP77" s="5" t="str">
        <f t="shared" si="53"/>
        <v>Rulling-Single line-[210 x 290]</v>
      </c>
      <c r="BQ77" s="105" t="s">
        <v>756</v>
      </c>
      <c r="BR77" s="106">
        <f t="shared" si="54"/>
        <v>0.33333333333333331</v>
      </c>
    </row>
    <row r="78" spans="1:70" x14ac:dyDescent="0.25">
      <c r="A78" s="105" t="s">
        <v>724</v>
      </c>
      <c r="B78" s="5" t="str">
        <f t="shared" si="55"/>
        <v>Writer A4 Premium Spiral  Mrp 200 [Unrulled]-332 page</v>
      </c>
      <c r="C78" s="5"/>
      <c r="D78" s="5"/>
      <c r="E78" s="5"/>
      <c r="F78" s="110"/>
      <c r="G78" s="5"/>
      <c r="H78" s="5"/>
      <c r="I78" s="5"/>
      <c r="J78" s="5"/>
      <c r="K78" s="5"/>
      <c r="L78" s="5"/>
      <c r="M78" s="5" t="str">
        <f t="shared" si="56"/>
        <v>Writer A4 Premium Spiral  Mrp 200 [Unrulled]-332 page</v>
      </c>
      <c r="N78" s="5"/>
      <c r="O78" s="5"/>
      <c r="P78" s="5"/>
      <c r="Q78" s="5"/>
      <c r="R78" s="5"/>
      <c r="S78" s="5"/>
      <c r="T78" s="5"/>
      <c r="U78" s="5"/>
      <c r="V78" s="5"/>
      <c r="W78" s="105"/>
      <c r="X78" s="111"/>
      <c r="Y78" s="5"/>
      <c r="Z78" s="5"/>
      <c r="AA78" s="5"/>
      <c r="AB78" s="5"/>
      <c r="AC78" s="5"/>
      <c r="AD78" s="5"/>
      <c r="AE78" s="5"/>
      <c r="AF78" s="5"/>
      <c r="AG78" s="5"/>
      <c r="AH78" s="5"/>
      <c r="AI78" s="5"/>
      <c r="AJ78" s="5"/>
      <c r="AK78" s="5"/>
      <c r="AL78" s="8" t="s">
        <v>441</v>
      </c>
      <c r="AM78" s="8" t="s">
        <v>604</v>
      </c>
      <c r="AN78" s="8" t="s">
        <v>441</v>
      </c>
      <c r="AO78" s="8">
        <v>1000</v>
      </c>
      <c r="AP78" s="13" t="s">
        <v>449</v>
      </c>
      <c r="AQ78" s="8">
        <v>332</v>
      </c>
      <c r="AR78" s="8">
        <v>4</v>
      </c>
      <c r="AS78" s="8" t="s">
        <v>467</v>
      </c>
      <c r="AT78" s="14" t="s">
        <v>493</v>
      </c>
      <c r="AU78" s="14" t="s">
        <v>528</v>
      </c>
      <c r="AV78" s="8">
        <v>2</v>
      </c>
      <c r="AW78" s="8">
        <v>20</v>
      </c>
      <c r="AX78" s="8" t="s">
        <v>495</v>
      </c>
      <c r="AY78" s="8" t="s">
        <v>489</v>
      </c>
      <c r="AZ78" s="8" t="s">
        <v>490</v>
      </c>
      <c r="BA78" s="8">
        <v>260</v>
      </c>
      <c r="BB78" s="9" t="s">
        <v>508</v>
      </c>
      <c r="BC78" s="9">
        <v>4</v>
      </c>
      <c r="BD78" s="96">
        <f t="shared" si="47"/>
        <v>250</v>
      </c>
      <c r="BE78" s="15">
        <f t="shared" si="48"/>
        <v>3.354E-2</v>
      </c>
      <c r="BF78" s="8" t="s">
        <v>492</v>
      </c>
      <c r="BG78" s="8">
        <v>64</v>
      </c>
      <c r="BH78" s="97">
        <v>88</v>
      </c>
      <c r="BI78" s="8">
        <v>42</v>
      </c>
      <c r="BJ78" s="13">
        <v>12</v>
      </c>
      <c r="BK78" s="98">
        <f t="shared" si="49"/>
        <v>27.666666666666668</v>
      </c>
      <c r="BL78" s="98">
        <f t="shared" si="50"/>
        <v>0.65443839999999998</v>
      </c>
      <c r="BM78" s="99">
        <f t="shared" si="51"/>
        <v>28000</v>
      </c>
      <c r="BN78" s="8" t="s">
        <v>441</v>
      </c>
      <c r="BO78" s="5" t="str">
        <f t="shared" si="52"/>
        <v>88.00X42.00</v>
      </c>
      <c r="BP78" s="5" t="str">
        <f t="shared" si="53"/>
        <v>Rulling-Unrulled-[210 x 290]</v>
      </c>
      <c r="BQ78" s="105" t="s">
        <v>757</v>
      </c>
      <c r="BR78" s="106">
        <f t="shared" si="54"/>
        <v>0.33333333333333331</v>
      </c>
    </row>
    <row r="79" spans="1:70" x14ac:dyDescent="0.25">
      <c r="A79" s="105" t="s">
        <v>725</v>
      </c>
      <c r="B79" s="5" t="str">
        <f t="shared" si="55"/>
        <v>Writer Drowing book Small [Unrulled]-16 page</v>
      </c>
      <c r="C79" s="5"/>
      <c r="D79" s="5"/>
      <c r="E79" s="5"/>
      <c r="F79" s="110"/>
      <c r="G79" s="5"/>
      <c r="H79" s="5"/>
      <c r="I79" s="5"/>
      <c r="J79" s="5"/>
      <c r="K79" s="5"/>
      <c r="L79" s="5"/>
      <c r="M79" s="5" t="str">
        <f t="shared" si="56"/>
        <v>Writer Drowing book Small [Unrulled]-16 page</v>
      </c>
      <c r="N79" s="5"/>
      <c r="O79" s="5"/>
      <c r="P79" s="5"/>
      <c r="Q79" s="5"/>
      <c r="R79" s="5"/>
      <c r="S79" s="5"/>
      <c r="T79" s="5"/>
      <c r="U79" s="5"/>
      <c r="V79" s="5"/>
      <c r="W79" s="105"/>
      <c r="X79" s="111"/>
      <c r="Y79" s="5"/>
      <c r="Z79" s="5"/>
      <c r="AA79" s="5"/>
      <c r="AB79" s="5"/>
      <c r="AC79" s="5"/>
      <c r="AD79" s="5"/>
      <c r="AE79" s="5"/>
      <c r="AF79" s="5"/>
      <c r="AG79" s="5"/>
      <c r="AH79" s="5"/>
      <c r="AI79" s="5"/>
      <c r="AJ79" s="5"/>
      <c r="AK79" s="5"/>
      <c r="AL79" s="8" t="s">
        <v>419</v>
      </c>
      <c r="AM79" s="8" t="s">
        <v>604</v>
      </c>
      <c r="AN79" s="8" t="s">
        <v>419</v>
      </c>
      <c r="AO79" s="8">
        <v>1000</v>
      </c>
      <c r="AP79" s="13" t="s">
        <v>452</v>
      </c>
      <c r="AQ79" s="8">
        <v>16</v>
      </c>
      <c r="AR79" s="8"/>
      <c r="AS79" s="8"/>
      <c r="AT79" s="14" t="s">
        <v>493</v>
      </c>
      <c r="AU79" s="14" t="s">
        <v>487</v>
      </c>
      <c r="AV79" s="8">
        <v>0</v>
      </c>
      <c r="AW79" s="8">
        <v>150</v>
      </c>
      <c r="AX79" s="8" t="s">
        <v>499</v>
      </c>
      <c r="AY79" s="13" t="s">
        <v>500</v>
      </c>
      <c r="AZ79" s="8" t="s">
        <v>501</v>
      </c>
      <c r="BA79" s="8">
        <v>250</v>
      </c>
      <c r="BB79" s="9" t="s">
        <v>506</v>
      </c>
      <c r="BC79" s="9">
        <v>4</v>
      </c>
      <c r="BD79" s="96">
        <f t="shared" si="47"/>
        <v>250</v>
      </c>
      <c r="BE79" s="15">
        <f t="shared" si="48"/>
        <v>2.93625E-2</v>
      </c>
      <c r="BF79" s="13" t="s">
        <v>507</v>
      </c>
      <c r="BG79" s="16">
        <v>64</v>
      </c>
      <c r="BH79" s="97">
        <v>53.5</v>
      </c>
      <c r="BI79" s="8">
        <v>43</v>
      </c>
      <c r="BJ79" s="13">
        <v>8</v>
      </c>
      <c r="BK79" s="98">
        <f t="shared" si="49"/>
        <v>2</v>
      </c>
      <c r="BL79" s="98">
        <f t="shared" si="50"/>
        <v>2.9446400000000005E-2</v>
      </c>
      <c r="BM79" s="99">
        <f t="shared" si="51"/>
        <v>2000</v>
      </c>
      <c r="BN79" s="8" t="s">
        <v>419</v>
      </c>
      <c r="BO79" s="5" t="str">
        <f t="shared" si="52"/>
        <v>53.50X43.00</v>
      </c>
      <c r="BP79" s="5" t="str">
        <f t="shared" si="53"/>
        <v>Rulling-Unrulled-[210 x 265]</v>
      </c>
      <c r="BQ79" s="105" t="s">
        <v>683</v>
      </c>
      <c r="BR79" s="106">
        <f t="shared" si="54"/>
        <v>0</v>
      </c>
    </row>
    <row r="80" spans="1:70" x14ac:dyDescent="0.25">
      <c r="A80" s="105" t="s">
        <v>726</v>
      </c>
      <c r="B80" s="5" t="str">
        <f t="shared" si="55"/>
        <v>Writer Drowing book A4  Mrp 32,50 [Unrulled]-24 page</v>
      </c>
      <c r="C80" s="5"/>
      <c r="D80" s="5"/>
      <c r="E80" s="5"/>
      <c r="F80" s="110"/>
      <c r="G80" s="5"/>
      <c r="H80" s="5"/>
      <c r="I80" s="5"/>
      <c r="J80" s="5"/>
      <c r="K80" s="5"/>
      <c r="L80" s="5"/>
      <c r="M80" s="5" t="str">
        <f t="shared" si="56"/>
        <v>Writer Drowing book A4  Mrp 32,50 [Unrulled]-24 page</v>
      </c>
      <c r="N80" s="5"/>
      <c r="O80" s="5"/>
      <c r="P80" s="5"/>
      <c r="Q80" s="5"/>
      <c r="R80" s="5"/>
      <c r="S80" s="5"/>
      <c r="T80" s="5"/>
      <c r="U80" s="5"/>
      <c r="V80" s="5"/>
      <c r="W80" s="105"/>
      <c r="X80" s="111"/>
      <c r="Y80" s="5"/>
      <c r="Z80" s="5"/>
      <c r="AA80" s="5"/>
      <c r="AB80" s="5"/>
      <c r="AC80" s="5"/>
      <c r="AD80" s="5"/>
      <c r="AE80" s="5"/>
      <c r="AF80" s="5"/>
      <c r="AG80" s="5"/>
      <c r="AH80" s="5"/>
      <c r="AI80" s="5"/>
      <c r="AJ80" s="5"/>
      <c r="AK80" s="5"/>
      <c r="AL80" s="8" t="s">
        <v>983</v>
      </c>
      <c r="AM80" s="8" t="s">
        <v>604</v>
      </c>
      <c r="AN80" s="8" t="s">
        <v>420</v>
      </c>
      <c r="AO80" s="8">
        <v>1000</v>
      </c>
      <c r="AP80" s="13" t="s">
        <v>449</v>
      </c>
      <c r="AQ80" s="8">
        <v>24</v>
      </c>
      <c r="AR80" s="8"/>
      <c r="AS80" s="8"/>
      <c r="AT80" s="14" t="s">
        <v>493</v>
      </c>
      <c r="AU80" s="14" t="s">
        <v>487</v>
      </c>
      <c r="AV80" s="8">
        <v>20</v>
      </c>
      <c r="AW80" s="8">
        <v>100</v>
      </c>
      <c r="AX80" s="8" t="s">
        <v>488</v>
      </c>
      <c r="AY80" s="8" t="s">
        <v>489</v>
      </c>
      <c r="AZ80" s="8" t="s">
        <v>490</v>
      </c>
      <c r="BA80" s="8">
        <v>260</v>
      </c>
      <c r="BB80" s="9" t="s">
        <v>508</v>
      </c>
      <c r="BC80" s="9">
        <v>4</v>
      </c>
      <c r="BD80" s="96">
        <f t="shared" si="47"/>
        <v>250</v>
      </c>
      <c r="BE80" s="15">
        <f t="shared" si="48"/>
        <v>3.354E-2</v>
      </c>
      <c r="BF80" s="13" t="s">
        <v>509</v>
      </c>
      <c r="BG80" s="16">
        <v>110</v>
      </c>
      <c r="BH80" s="97">
        <v>59.5</v>
      </c>
      <c r="BI80" s="8">
        <v>42</v>
      </c>
      <c r="BJ80" s="13">
        <v>8</v>
      </c>
      <c r="BK80" s="98">
        <f t="shared" si="49"/>
        <v>3</v>
      </c>
      <c r="BL80" s="98">
        <f t="shared" si="50"/>
        <v>8.2466999999999985E-2</v>
      </c>
      <c r="BM80" s="99">
        <f t="shared" si="51"/>
        <v>3000</v>
      </c>
      <c r="BN80" s="8" t="s">
        <v>420</v>
      </c>
      <c r="BO80" s="5" t="str">
        <f t="shared" si="52"/>
        <v>59.50X42.00</v>
      </c>
      <c r="BP80" s="5" t="str">
        <f t="shared" si="53"/>
        <v>Rulling-Unrulled-[210 x 290]</v>
      </c>
      <c r="BQ80" s="105" t="s">
        <v>684</v>
      </c>
      <c r="BR80" s="106">
        <f t="shared" si="54"/>
        <v>0</v>
      </c>
    </row>
    <row r="81" spans="1:70" x14ac:dyDescent="0.25">
      <c r="A81" s="105" t="s">
        <v>727</v>
      </c>
      <c r="B81" s="5" t="str">
        <f t="shared" si="55"/>
        <v>Writer Drowing book A4  Mrp 32,50 [Unrulled]-44 page</v>
      </c>
      <c r="C81" s="5"/>
      <c r="D81" s="5"/>
      <c r="E81" s="5"/>
      <c r="F81" s="110"/>
      <c r="G81" s="5"/>
      <c r="H81" s="5"/>
      <c r="I81" s="5"/>
      <c r="J81" s="5"/>
      <c r="K81" s="5"/>
      <c r="L81" s="5"/>
      <c r="M81" s="5" t="str">
        <f t="shared" si="56"/>
        <v>Writer Drowing book A4  Mrp 32,50 [Unrulled]-44 page</v>
      </c>
      <c r="N81" s="5"/>
      <c r="O81" s="5"/>
      <c r="P81" s="5"/>
      <c r="Q81" s="5"/>
      <c r="R81" s="5"/>
      <c r="S81" s="5"/>
      <c r="T81" s="5"/>
      <c r="U81" s="5"/>
      <c r="V81" s="5"/>
      <c r="W81" s="105"/>
      <c r="X81" s="111"/>
      <c r="Y81" s="5"/>
      <c r="Z81" s="5"/>
      <c r="AA81" s="5"/>
      <c r="AB81" s="5"/>
      <c r="AC81" s="5"/>
      <c r="AD81" s="5"/>
      <c r="AE81" s="5"/>
      <c r="AF81" s="5"/>
      <c r="AG81" s="5"/>
      <c r="AH81" s="5"/>
      <c r="AI81" s="5"/>
      <c r="AJ81" s="5"/>
      <c r="AK81" s="5"/>
      <c r="AL81" s="8" t="s">
        <v>984</v>
      </c>
      <c r="AM81" s="8" t="s">
        <v>604</v>
      </c>
      <c r="AN81" s="8" t="s">
        <v>420</v>
      </c>
      <c r="AO81" s="8">
        <v>1000</v>
      </c>
      <c r="AP81" s="13" t="s">
        <v>449</v>
      </c>
      <c r="AQ81" s="8">
        <v>44</v>
      </c>
      <c r="AR81" s="8"/>
      <c r="AS81" s="8"/>
      <c r="AT81" s="14" t="s">
        <v>493</v>
      </c>
      <c r="AU81" s="14" t="s">
        <v>487</v>
      </c>
      <c r="AV81" s="8">
        <v>15</v>
      </c>
      <c r="AW81" s="8">
        <v>60</v>
      </c>
      <c r="AX81" s="8" t="s">
        <v>488</v>
      </c>
      <c r="AY81" s="8" t="s">
        <v>489</v>
      </c>
      <c r="AZ81" s="8" t="s">
        <v>490</v>
      </c>
      <c r="BA81" s="8">
        <v>260</v>
      </c>
      <c r="BB81" s="9" t="s">
        <v>508</v>
      </c>
      <c r="BC81" s="9">
        <v>4</v>
      </c>
      <c r="BD81" s="96">
        <f t="shared" si="47"/>
        <v>250</v>
      </c>
      <c r="BE81" s="15">
        <f t="shared" si="48"/>
        <v>3.354E-2</v>
      </c>
      <c r="BF81" s="13" t="s">
        <v>509</v>
      </c>
      <c r="BG81" s="16">
        <v>110</v>
      </c>
      <c r="BH81" s="97">
        <v>59.5</v>
      </c>
      <c r="BI81" s="8">
        <v>42</v>
      </c>
      <c r="BJ81" s="13">
        <v>8</v>
      </c>
      <c r="BK81" s="98">
        <f t="shared" si="49"/>
        <v>5.5</v>
      </c>
      <c r="BL81" s="98">
        <f t="shared" si="50"/>
        <v>0.15118949999999998</v>
      </c>
      <c r="BM81" s="99">
        <f t="shared" si="51"/>
        <v>5500</v>
      </c>
      <c r="BN81" s="8" t="s">
        <v>420</v>
      </c>
      <c r="BO81" s="5" t="str">
        <f t="shared" si="52"/>
        <v>59.50X42.00</v>
      </c>
      <c r="BP81" s="5" t="str">
        <f t="shared" si="53"/>
        <v>Rulling-Unrulled-[210 x 290]</v>
      </c>
      <c r="BQ81" s="105" t="s">
        <v>685</v>
      </c>
      <c r="BR81" s="106">
        <f t="shared" si="54"/>
        <v>0</v>
      </c>
    </row>
    <row r="82" spans="1:70" x14ac:dyDescent="0.25">
      <c r="A82" s="105" t="s">
        <v>728</v>
      </c>
      <c r="B82" s="5" t="str">
        <f t="shared" si="55"/>
        <v>Writer Graph Book  Mrp [Graph]-12 page</v>
      </c>
      <c r="C82" s="5"/>
      <c r="D82" s="5"/>
      <c r="E82" s="5"/>
      <c r="F82" s="110"/>
      <c r="G82" s="5"/>
      <c r="H82" s="5"/>
      <c r="I82" s="5"/>
      <c r="J82" s="5"/>
      <c r="K82" s="5"/>
      <c r="L82" s="5"/>
      <c r="M82" s="5" t="str">
        <f t="shared" si="56"/>
        <v>Writer Graph Book  Mrp [Graph]-12 page</v>
      </c>
      <c r="N82" s="5"/>
      <c r="O82" s="5"/>
      <c r="P82" s="5"/>
      <c r="Q82" s="5"/>
      <c r="R82" s="5"/>
      <c r="S82" s="5"/>
      <c r="T82" s="5"/>
      <c r="U82" s="5"/>
      <c r="V82" s="5"/>
      <c r="W82" s="105"/>
      <c r="X82" s="111"/>
      <c r="Y82" s="5"/>
      <c r="Z82" s="5"/>
      <c r="AA82" s="5"/>
      <c r="AB82" s="5"/>
      <c r="AC82" s="5"/>
      <c r="AD82" s="5"/>
      <c r="AE82" s="5"/>
      <c r="AF82" s="5"/>
      <c r="AG82" s="5"/>
      <c r="AH82" s="5"/>
      <c r="AI82" s="5"/>
      <c r="AJ82" s="5"/>
      <c r="AK82" s="5"/>
      <c r="AL82" s="8" t="s">
        <v>1006</v>
      </c>
      <c r="AM82" s="8" t="s">
        <v>604</v>
      </c>
      <c r="AN82" s="8" t="s">
        <v>989</v>
      </c>
      <c r="AO82" s="8">
        <v>1000</v>
      </c>
      <c r="AP82" s="13" t="s">
        <v>455</v>
      </c>
      <c r="AQ82" s="8">
        <v>12</v>
      </c>
      <c r="AR82" s="8">
        <v>4</v>
      </c>
      <c r="AS82" s="8" t="s">
        <v>467</v>
      </c>
      <c r="AT82" s="14" t="s">
        <v>513</v>
      </c>
      <c r="AU82" s="14" t="s">
        <v>487</v>
      </c>
      <c r="AV82" s="8">
        <v>0</v>
      </c>
      <c r="AW82" s="8">
        <v>200</v>
      </c>
      <c r="AX82" s="8" t="s">
        <v>488</v>
      </c>
      <c r="AY82" s="13" t="s">
        <v>514</v>
      </c>
      <c r="AZ82" s="8" t="s">
        <v>501</v>
      </c>
      <c r="BA82" s="8">
        <v>250</v>
      </c>
      <c r="BB82" s="9" t="s">
        <v>515</v>
      </c>
      <c r="BC82" s="9">
        <v>4</v>
      </c>
      <c r="BD82" s="96">
        <f t="shared" si="47"/>
        <v>250</v>
      </c>
      <c r="BE82" s="15">
        <f t="shared" si="48"/>
        <v>3.3271874999999999E-2</v>
      </c>
      <c r="BF82" s="8" t="s">
        <v>516</v>
      </c>
      <c r="BG82" s="8">
        <v>52</v>
      </c>
      <c r="BH82" s="97">
        <v>45</v>
      </c>
      <c r="BI82" s="8">
        <v>55</v>
      </c>
      <c r="BJ82" s="13">
        <v>8</v>
      </c>
      <c r="BK82" s="98">
        <f t="shared" si="49"/>
        <v>1.5</v>
      </c>
      <c r="BL82" s="98">
        <f t="shared" si="50"/>
        <v>1.9304999999999999E-2</v>
      </c>
      <c r="BM82" s="99">
        <f t="shared" si="51"/>
        <v>2000</v>
      </c>
      <c r="BN82" s="8" t="s">
        <v>425</v>
      </c>
      <c r="BO82" s="5" t="str">
        <f t="shared" si="52"/>
        <v>45.00X55.00</v>
      </c>
      <c r="BP82" s="5" t="str">
        <f t="shared" si="53"/>
        <v>Rulling-Graph-[220 x 270]</v>
      </c>
      <c r="BQ82" s="105" t="s">
        <v>690</v>
      </c>
      <c r="BR82" s="106">
        <f t="shared" si="54"/>
        <v>0.5</v>
      </c>
    </row>
    <row r="83" spans="1:70" x14ac:dyDescent="0.25">
      <c r="A83" s="105" t="s">
        <v>729</v>
      </c>
      <c r="B83" s="5" t="str">
        <f t="shared" si="55"/>
        <v>Writer Graph Book  Mrp [Graph]-40 page</v>
      </c>
      <c r="C83" s="5"/>
      <c r="D83" s="5"/>
      <c r="E83" s="5"/>
      <c r="F83" s="110"/>
      <c r="G83" s="5"/>
      <c r="H83" s="5"/>
      <c r="I83" s="5"/>
      <c r="J83" s="5"/>
      <c r="K83" s="5"/>
      <c r="L83" s="5"/>
      <c r="M83" s="5" t="str">
        <f t="shared" si="56"/>
        <v>Writer Graph Book  Mrp [Graph]-40 page</v>
      </c>
      <c r="N83" s="5"/>
      <c r="O83" s="5"/>
      <c r="P83" s="5"/>
      <c r="Q83" s="5"/>
      <c r="R83" s="5"/>
      <c r="S83" s="5"/>
      <c r="T83" s="5"/>
      <c r="U83" s="5"/>
      <c r="V83" s="5"/>
      <c r="W83" s="105"/>
      <c r="X83" s="111"/>
      <c r="Y83" s="5"/>
      <c r="Z83" s="5"/>
      <c r="AA83" s="5"/>
      <c r="AB83" s="5"/>
      <c r="AC83" s="5"/>
      <c r="AD83" s="5"/>
      <c r="AE83" s="5"/>
      <c r="AF83" s="5"/>
      <c r="AG83" s="5"/>
      <c r="AH83" s="5"/>
      <c r="AI83" s="5"/>
      <c r="AJ83" s="5"/>
      <c r="AK83" s="5"/>
      <c r="AL83" s="8" t="s">
        <v>989</v>
      </c>
      <c r="AM83" s="8" t="s">
        <v>604</v>
      </c>
      <c r="AN83" s="8" t="s">
        <v>989</v>
      </c>
      <c r="AO83" s="8">
        <v>1000</v>
      </c>
      <c r="AP83" s="13" t="s">
        <v>455</v>
      </c>
      <c r="AQ83" s="8">
        <v>40</v>
      </c>
      <c r="AR83" s="8">
        <v>4</v>
      </c>
      <c r="AS83" s="8" t="s">
        <v>467</v>
      </c>
      <c r="AT83" s="14" t="s">
        <v>513</v>
      </c>
      <c r="AU83" s="14" t="s">
        <v>487</v>
      </c>
      <c r="AV83" s="8">
        <v>0</v>
      </c>
      <c r="AW83" s="8">
        <v>100</v>
      </c>
      <c r="AX83" s="8" t="s">
        <v>488</v>
      </c>
      <c r="AY83" s="13" t="s">
        <v>500</v>
      </c>
      <c r="AZ83" s="8" t="s">
        <v>501</v>
      </c>
      <c r="BA83" s="8">
        <v>250</v>
      </c>
      <c r="BB83" s="9" t="s">
        <v>515</v>
      </c>
      <c r="BC83" s="9">
        <v>4</v>
      </c>
      <c r="BD83" s="96">
        <f t="shared" si="47"/>
        <v>250</v>
      </c>
      <c r="BE83" s="15">
        <f t="shared" si="48"/>
        <v>3.3271874999999999E-2</v>
      </c>
      <c r="BF83" s="8" t="s">
        <v>516</v>
      </c>
      <c r="BG83" s="8">
        <v>52</v>
      </c>
      <c r="BH83" s="97">
        <v>45</v>
      </c>
      <c r="BI83" s="8">
        <v>55</v>
      </c>
      <c r="BJ83" s="13">
        <v>8</v>
      </c>
      <c r="BK83" s="98">
        <f t="shared" si="49"/>
        <v>5</v>
      </c>
      <c r="BL83" s="98">
        <f t="shared" si="50"/>
        <v>6.4349999999999991E-2</v>
      </c>
      <c r="BM83" s="99">
        <f t="shared" si="51"/>
        <v>5500</v>
      </c>
      <c r="BN83" s="8" t="s">
        <v>426</v>
      </c>
      <c r="BO83" s="5" t="str">
        <f t="shared" si="52"/>
        <v>45.00X55.00</v>
      </c>
      <c r="BP83" s="5" t="str">
        <f t="shared" si="53"/>
        <v>Rulling-Graph-[220 x 270]</v>
      </c>
      <c r="BQ83" s="105" t="s">
        <v>691</v>
      </c>
      <c r="BR83" s="106">
        <f t="shared" si="54"/>
        <v>0.5</v>
      </c>
    </row>
    <row r="84" spans="1:70" x14ac:dyDescent="0.25">
      <c r="A84" s="105" t="s">
        <v>730</v>
      </c>
      <c r="B84" s="5" t="str">
        <f t="shared" si="55"/>
        <v>Writer Lesson Plan [Single line]-64 page</v>
      </c>
      <c r="C84" s="5"/>
      <c r="D84" s="5"/>
      <c r="E84" s="5"/>
      <c r="F84" s="110"/>
      <c r="G84" s="5"/>
      <c r="H84" s="5"/>
      <c r="I84" s="5"/>
      <c r="J84" s="5"/>
      <c r="K84" s="5"/>
      <c r="L84" s="5"/>
      <c r="M84" s="5" t="str">
        <f t="shared" si="56"/>
        <v>Writer Lesson Plan [Single line]-64 page</v>
      </c>
      <c r="N84" s="5"/>
      <c r="O84" s="5"/>
      <c r="P84" s="5"/>
      <c r="Q84" s="5"/>
      <c r="R84" s="5"/>
      <c r="S84" s="5"/>
      <c r="T84" s="5"/>
      <c r="U84" s="5"/>
      <c r="V84" s="5"/>
      <c r="W84" s="105"/>
      <c r="X84" s="111"/>
      <c r="Y84" s="5"/>
      <c r="Z84" s="5"/>
      <c r="AA84" s="5"/>
      <c r="AB84" s="5"/>
      <c r="AC84" s="5"/>
      <c r="AD84" s="5"/>
      <c r="AE84" s="5"/>
      <c r="AF84" s="5"/>
      <c r="AG84" s="5"/>
      <c r="AH84" s="5"/>
      <c r="AI84" s="5"/>
      <c r="AJ84" s="5"/>
      <c r="AK84" s="5"/>
      <c r="AL84" s="8" t="s">
        <v>1032</v>
      </c>
      <c r="AM84" s="8" t="s">
        <v>604</v>
      </c>
      <c r="AN84" s="8" t="s">
        <v>445</v>
      </c>
      <c r="AO84" s="8">
        <v>1000</v>
      </c>
      <c r="AP84" s="13" t="s">
        <v>460</v>
      </c>
      <c r="AQ84" s="8">
        <v>64</v>
      </c>
      <c r="AR84" s="10">
        <v>4</v>
      </c>
      <c r="AS84" s="8" t="s">
        <v>467</v>
      </c>
      <c r="AT84" s="14" t="s">
        <v>486</v>
      </c>
      <c r="AU84" s="14" t="s">
        <v>531</v>
      </c>
      <c r="AV84" s="10">
        <v>8</v>
      </c>
      <c r="AW84" s="8">
        <v>40</v>
      </c>
      <c r="AX84" s="8" t="s">
        <v>499</v>
      </c>
      <c r="AY84" s="8" t="s">
        <v>489</v>
      </c>
      <c r="AZ84" s="9" t="s">
        <v>532</v>
      </c>
      <c r="BA84" s="8">
        <v>90</v>
      </c>
      <c r="BB84" s="9" t="s">
        <v>533</v>
      </c>
      <c r="BC84" s="9">
        <v>2</v>
      </c>
      <c r="BD84" s="96">
        <f t="shared" si="47"/>
        <v>500</v>
      </c>
      <c r="BE84" s="15">
        <f t="shared" si="48"/>
        <v>1.3608E-2</v>
      </c>
      <c r="BF84" s="8" t="s">
        <v>534</v>
      </c>
      <c r="BG84" s="16">
        <v>61</v>
      </c>
      <c r="BH84" s="97">
        <v>54</v>
      </c>
      <c r="BI84" s="8">
        <v>44</v>
      </c>
      <c r="BJ84" s="13">
        <v>8</v>
      </c>
      <c r="BK84" s="98">
        <f t="shared" si="49"/>
        <v>8</v>
      </c>
      <c r="BL84" s="98">
        <f t="shared" si="50"/>
        <v>0.1159488</v>
      </c>
      <c r="BM84" s="99">
        <f t="shared" si="51"/>
        <v>8500</v>
      </c>
      <c r="BN84" s="8" t="s">
        <v>445</v>
      </c>
      <c r="BO84" s="5" t="str">
        <f t="shared" si="52"/>
        <v>54.00X44.00</v>
      </c>
      <c r="BP84" s="5" t="str">
        <f t="shared" si="53"/>
        <v>Rulling-Single line-[220 x 280]</v>
      </c>
      <c r="BQ84" s="105" t="s">
        <v>764</v>
      </c>
      <c r="BR84" s="106">
        <f t="shared" si="54"/>
        <v>0.5</v>
      </c>
    </row>
    <row r="85" spans="1:70" x14ac:dyDescent="0.25">
      <c r="A85" s="105" t="s">
        <v>731</v>
      </c>
      <c r="B85" s="5" t="str">
        <f t="shared" si="55"/>
        <v>Writer Lesson Plan [Hindi /Geometry]-64 page</v>
      </c>
      <c r="C85" s="5"/>
      <c r="D85" s="5"/>
      <c r="E85" s="5"/>
      <c r="F85" s="110"/>
      <c r="G85" s="5"/>
      <c r="H85" s="5"/>
      <c r="I85" s="5"/>
      <c r="J85" s="5"/>
      <c r="K85" s="5"/>
      <c r="L85" s="5"/>
      <c r="M85" s="5" t="str">
        <f t="shared" si="56"/>
        <v>Writer Lesson Plan [Hindi /Geometry]-64 page</v>
      </c>
      <c r="N85" s="5"/>
      <c r="O85" s="5"/>
      <c r="P85" s="5"/>
      <c r="Q85" s="5"/>
      <c r="R85" s="5"/>
      <c r="S85" s="5"/>
      <c r="T85" s="5"/>
      <c r="U85" s="5"/>
      <c r="V85" s="5"/>
      <c r="W85" s="105"/>
      <c r="X85" s="111"/>
      <c r="Y85" s="5"/>
      <c r="Z85" s="5"/>
      <c r="AA85" s="5"/>
      <c r="AB85" s="5"/>
      <c r="AC85" s="5"/>
      <c r="AD85" s="5"/>
      <c r="AE85" s="5"/>
      <c r="AF85" s="5"/>
      <c r="AG85" s="5"/>
      <c r="AH85" s="5"/>
      <c r="AI85" s="5"/>
      <c r="AJ85" s="5"/>
      <c r="AK85" s="5"/>
      <c r="AL85" s="8" t="s">
        <v>1032</v>
      </c>
      <c r="AM85" s="8" t="s">
        <v>604</v>
      </c>
      <c r="AN85" s="8" t="s">
        <v>445</v>
      </c>
      <c r="AO85" s="8">
        <v>1000</v>
      </c>
      <c r="AP85" s="13" t="s">
        <v>460</v>
      </c>
      <c r="AQ85" s="8">
        <v>64</v>
      </c>
      <c r="AR85" s="10">
        <v>4</v>
      </c>
      <c r="AS85" s="8" t="s">
        <v>467</v>
      </c>
      <c r="AT85" s="14" t="s">
        <v>540</v>
      </c>
      <c r="AU85" s="14" t="s">
        <v>531</v>
      </c>
      <c r="AV85" s="10">
        <v>8</v>
      </c>
      <c r="AW85" s="8">
        <v>40</v>
      </c>
      <c r="AX85" s="8" t="s">
        <v>499</v>
      </c>
      <c r="AY85" s="8" t="s">
        <v>489</v>
      </c>
      <c r="AZ85" s="9" t="s">
        <v>532</v>
      </c>
      <c r="BA85" s="8">
        <v>90</v>
      </c>
      <c r="BB85" s="9" t="s">
        <v>533</v>
      </c>
      <c r="BC85" s="9">
        <v>2</v>
      </c>
      <c r="BD85" s="96">
        <f t="shared" ref="BD85:BD86" si="57">IF(BA85=0,0,AO85/BC85)</f>
        <v>500</v>
      </c>
      <c r="BE85" s="15">
        <f t="shared" ref="BE85:BE86" si="58">LEFT(BB85,4)/1000*RIGHT(BB85,3)/1000*BA85/1000*BD85/1000</f>
        <v>1.3608E-2</v>
      </c>
      <c r="BF85" s="8" t="s">
        <v>534</v>
      </c>
      <c r="BG85" s="16">
        <v>61</v>
      </c>
      <c r="BH85" s="97">
        <v>54</v>
      </c>
      <c r="BI85" s="8">
        <v>44</v>
      </c>
      <c r="BJ85" s="13">
        <v>8</v>
      </c>
      <c r="BK85" s="98">
        <f t="shared" ref="BK85:BK86" si="59">AQ85/BJ85</f>
        <v>8</v>
      </c>
      <c r="BL85" s="98">
        <f t="shared" ref="BL85:BL86" si="60">BH85/100*BI85/100*BG85/1000*BK85*AO85/1000</f>
        <v>0.1159488</v>
      </c>
      <c r="BM85" s="99">
        <f t="shared" ref="BM85:BM86" si="61">+AO85*(AQ85+AR85)/BJ85</f>
        <v>8500</v>
      </c>
      <c r="BN85" s="8" t="s">
        <v>445</v>
      </c>
      <c r="BO85" s="5" t="str">
        <f t="shared" ref="BO85:BO86" si="62">TEXT(BH85,"00.00")&amp;"X"&amp;TEXT(BI85,"00.00")</f>
        <v>54.00X44.00</v>
      </c>
      <c r="BP85" s="5" t="str">
        <f t="shared" ref="BP85:BP86" si="63">"Rulling-"&amp;AT85&amp;"-["&amp;AP85&amp;"]"</f>
        <v>Rulling-Hindi /Geometry-[220 x 280]</v>
      </c>
      <c r="BQ85" s="105" t="s">
        <v>764</v>
      </c>
      <c r="BR85" s="106">
        <f t="shared" ref="BR85:BR86" si="64">AR85/BJ85</f>
        <v>0.5</v>
      </c>
    </row>
    <row r="86" spans="1:70" x14ac:dyDescent="0.25">
      <c r="A86" s="105" t="s">
        <v>732</v>
      </c>
      <c r="B86" s="5" t="str">
        <f t="shared" si="55"/>
        <v>Writer Lesson Plan [Single line]-96 page</v>
      </c>
      <c r="C86" s="5"/>
      <c r="D86" s="5"/>
      <c r="E86" s="5"/>
      <c r="F86" s="110"/>
      <c r="G86" s="5"/>
      <c r="H86" s="5"/>
      <c r="I86" s="5"/>
      <c r="J86" s="5"/>
      <c r="K86" s="5"/>
      <c r="L86" s="5"/>
      <c r="M86" s="5" t="str">
        <f t="shared" si="56"/>
        <v>Writer Lesson Plan [Single line]-96 page</v>
      </c>
      <c r="N86" s="5"/>
      <c r="O86" s="5"/>
      <c r="P86" s="5"/>
      <c r="Q86" s="5"/>
      <c r="R86" s="5"/>
      <c r="S86" s="5"/>
      <c r="T86" s="5"/>
      <c r="U86" s="5"/>
      <c r="V86" s="5"/>
      <c r="W86" s="105"/>
      <c r="X86" s="111"/>
      <c r="Y86" s="5"/>
      <c r="Z86" s="5"/>
      <c r="AA86" s="5"/>
      <c r="AB86" s="5"/>
      <c r="AC86" s="5"/>
      <c r="AD86" s="5"/>
      <c r="AE86" s="5"/>
      <c r="AF86" s="5"/>
      <c r="AG86" s="5"/>
      <c r="AH86" s="5"/>
      <c r="AI86" s="5"/>
      <c r="AJ86" s="5"/>
      <c r="AK86" s="5"/>
      <c r="AL86" s="8" t="s">
        <v>1033</v>
      </c>
      <c r="AM86" s="8" t="s">
        <v>604</v>
      </c>
      <c r="AN86" s="8" t="s">
        <v>445</v>
      </c>
      <c r="AO86" s="8">
        <v>1000</v>
      </c>
      <c r="AP86" s="13" t="s">
        <v>460</v>
      </c>
      <c r="AQ86" s="8">
        <v>96</v>
      </c>
      <c r="AR86" s="10">
        <v>4</v>
      </c>
      <c r="AS86" s="8" t="s">
        <v>467</v>
      </c>
      <c r="AT86" s="14" t="s">
        <v>486</v>
      </c>
      <c r="AU86" s="14" t="s">
        <v>531</v>
      </c>
      <c r="AV86" s="10">
        <v>8</v>
      </c>
      <c r="AW86" s="8">
        <v>40</v>
      </c>
      <c r="AX86" s="8" t="s">
        <v>499</v>
      </c>
      <c r="AY86" s="8" t="s">
        <v>489</v>
      </c>
      <c r="AZ86" s="9" t="s">
        <v>532</v>
      </c>
      <c r="BA86" s="8">
        <v>90</v>
      </c>
      <c r="BB86" s="9" t="s">
        <v>533</v>
      </c>
      <c r="BC86" s="9">
        <v>2</v>
      </c>
      <c r="BD86" s="96">
        <f t="shared" si="57"/>
        <v>500</v>
      </c>
      <c r="BE86" s="15">
        <f t="shared" si="58"/>
        <v>1.3608E-2</v>
      </c>
      <c r="BF86" s="8" t="s">
        <v>534</v>
      </c>
      <c r="BG86" s="16">
        <v>61</v>
      </c>
      <c r="BH86" s="97">
        <v>54</v>
      </c>
      <c r="BI86" s="8">
        <v>44</v>
      </c>
      <c r="BJ86" s="13">
        <v>8</v>
      </c>
      <c r="BK86" s="98">
        <f t="shared" si="59"/>
        <v>12</v>
      </c>
      <c r="BL86" s="98">
        <f t="shared" si="60"/>
        <v>0.1739232</v>
      </c>
      <c r="BM86" s="99">
        <f t="shared" si="61"/>
        <v>12500</v>
      </c>
      <c r="BN86" s="8" t="s">
        <v>445</v>
      </c>
      <c r="BO86" s="5" t="str">
        <f t="shared" si="62"/>
        <v>54.00X44.00</v>
      </c>
      <c r="BP86" s="5" t="str">
        <f t="shared" si="63"/>
        <v>Rulling-Single line-[220 x 280]</v>
      </c>
      <c r="BQ86" s="105" t="s">
        <v>764</v>
      </c>
      <c r="BR86" s="106">
        <f t="shared" si="64"/>
        <v>0.5</v>
      </c>
    </row>
    <row r="87" spans="1:70" x14ac:dyDescent="0.25">
      <c r="A87" s="105" t="s">
        <v>733</v>
      </c>
      <c r="B87" s="5" t="str">
        <f t="shared" si="55"/>
        <v>Writer Lesson Plan [Hindi /Geometry]-96 page</v>
      </c>
      <c r="C87" s="5"/>
      <c r="D87" s="5"/>
      <c r="E87" s="5"/>
      <c r="F87" s="110"/>
      <c r="G87" s="5"/>
      <c r="H87" s="5"/>
      <c r="I87" s="5"/>
      <c r="J87" s="5"/>
      <c r="K87" s="5"/>
      <c r="L87" s="5"/>
      <c r="M87" s="5" t="str">
        <f t="shared" si="56"/>
        <v>Writer Lesson Plan [Hindi /Geometry]-96 page</v>
      </c>
      <c r="N87" s="5"/>
      <c r="O87" s="5"/>
      <c r="P87" s="5"/>
      <c r="Q87" s="5"/>
      <c r="R87" s="5"/>
      <c r="S87" s="5"/>
      <c r="T87" s="5"/>
      <c r="U87" s="5"/>
      <c r="V87" s="5"/>
      <c r="W87" s="105"/>
      <c r="X87" s="111"/>
      <c r="Y87" s="5"/>
      <c r="Z87" s="5"/>
      <c r="AA87" s="5"/>
      <c r="AB87" s="5"/>
      <c r="AC87" s="5"/>
      <c r="AD87" s="5"/>
      <c r="AE87" s="5"/>
      <c r="AF87" s="5"/>
      <c r="AG87" s="5"/>
      <c r="AH87" s="5"/>
      <c r="AI87" s="5"/>
      <c r="AJ87" s="5"/>
      <c r="AK87" s="5"/>
      <c r="AL87" s="8" t="s">
        <v>1033</v>
      </c>
      <c r="AM87" s="8" t="s">
        <v>604</v>
      </c>
      <c r="AN87" s="8" t="s">
        <v>445</v>
      </c>
      <c r="AO87" s="8">
        <v>1000</v>
      </c>
      <c r="AP87" s="13" t="s">
        <v>460</v>
      </c>
      <c r="AQ87" s="8">
        <v>96</v>
      </c>
      <c r="AR87" s="10">
        <v>4</v>
      </c>
      <c r="AS87" s="8" t="s">
        <v>467</v>
      </c>
      <c r="AT87" s="14" t="s">
        <v>540</v>
      </c>
      <c r="AU87" s="14" t="s">
        <v>531</v>
      </c>
      <c r="AV87" s="10">
        <v>8</v>
      </c>
      <c r="AW87" s="8">
        <v>40</v>
      </c>
      <c r="AX87" s="8" t="s">
        <v>499</v>
      </c>
      <c r="AY87" s="8" t="s">
        <v>489</v>
      </c>
      <c r="AZ87" s="9" t="s">
        <v>532</v>
      </c>
      <c r="BA87" s="8">
        <v>90</v>
      </c>
      <c r="BB87" s="9" t="s">
        <v>533</v>
      </c>
      <c r="BC87" s="9">
        <v>2</v>
      </c>
      <c r="BD87" s="96">
        <f t="shared" ref="BD87:BD89" si="65">IF(BA87=0,0,AO87/BC87)</f>
        <v>500</v>
      </c>
      <c r="BE87" s="15">
        <f t="shared" ref="BE87:BE89" si="66">LEFT(BB87,4)/1000*RIGHT(BB87,3)/1000*BA87/1000*BD87/1000</f>
        <v>1.3608E-2</v>
      </c>
      <c r="BF87" s="8" t="s">
        <v>534</v>
      </c>
      <c r="BG87" s="16">
        <v>61</v>
      </c>
      <c r="BH87" s="97">
        <v>54</v>
      </c>
      <c r="BI87" s="8">
        <v>44</v>
      </c>
      <c r="BJ87" s="13">
        <v>8</v>
      </c>
      <c r="BK87" s="98">
        <f t="shared" ref="BK87:BK89" si="67">AQ87/BJ87</f>
        <v>12</v>
      </c>
      <c r="BL87" s="98">
        <f t="shared" ref="BL87:BL89" si="68">BH87/100*BI87/100*BG87/1000*BK87*AO87/1000</f>
        <v>0.1739232</v>
      </c>
      <c r="BM87" s="99">
        <f t="shared" ref="BM87:BM89" si="69">+AO87*(AQ87+AR87)/BJ87</f>
        <v>12500</v>
      </c>
      <c r="BN87" s="8" t="s">
        <v>445</v>
      </c>
      <c r="BO87" s="5" t="str">
        <f t="shared" ref="BO87:BO89" si="70">TEXT(BH87,"00.00")&amp;"X"&amp;TEXT(BI87,"00.00")</f>
        <v>54.00X44.00</v>
      </c>
      <c r="BP87" s="5" t="str">
        <f t="shared" ref="BP87:BP89" si="71">"Rulling-"&amp;AT87&amp;"-["&amp;AP87&amp;"]"</f>
        <v>Rulling-Hindi /Geometry-[220 x 280]</v>
      </c>
      <c r="BQ87" s="105" t="s">
        <v>764</v>
      </c>
      <c r="BR87" s="106">
        <f t="shared" ref="BR87:BR89" si="72">AR87/BJ87</f>
        <v>0.5</v>
      </c>
    </row>
    <row r="88" spans="1:70" x14ac:dyDescent="0.25">
      <c r="A88" s="105" t="s">
        <v>734</v>
      </c>
      <c r="B88" s="5" t="str">
        <f t="shared" si="55"/>
        <v>Writer Lesson Plan [Single line]-136 page</v>
      </c>
      <c r="C88" s="5"/>
      <c r="D88" s="5"/>
      <c r="E88" s="5"/>
      <c r="F88" s="110"/>
      <c r="G88" s="5"/>
      <c r="H88" s="5"/>
      <c r="I88" s="5"/>
      <c r="J88" s="5"/>
      <c r="K88" s="5"/>
      <c r="L88" s="5"/>
      <c r="M88" s="5" t="str">
        <f t="shared" si="56"/>
        <v>Writer Lesson Plan [Single line]-136 page</v>
      </c>
      <c r="N88" s="5"/>
      <c r="O88" s="5"/>
      <c r="P88" s="5"/>
      <c r="Q88" s="5"/>
      <c r="R88" s="5"/>
      <c r="S88" s="5"/>
      <c r="T88" s="5"/>
      <c r="U88" s="5"/>
      <c r="V88" s="5"/>
      <c r="W88" s="105"/>
      <c r="X88" s="111"/>
      <c r="Y88" s="5"/>
      <c r="Z88" s="5"/>
      <c r="AA88" s="5"/>
      <c r="AB88" s="5"/>
      <c r="AC88" s="5"/>
      <c r="AD88" s="5"/>
      <c r="AE88" s="5"/>
      <c r="AF88" s="5"/>
      <c r="AG88" s="5"/>
      <c r="AH88" s="5"/>
      <c r="AI88" s="5"/>
      <c r="AJ88" s="5"/>
      <c r="AK88" s="5"/>
      <c r="AL88" s="8" t="s">
        <v>1034</v>
      </c>
      <c r="AM88" s="8" t="s">
        <v>604</v>
      </c>
      <c r="AN88" s="8" t="s">
        <v>445</v>
      </c>
      <c r="AO88" s="8">
        <v>1000</v>
      </c>
      <c r="AP88" s="13" t="s">
        <v>460</v>
      </c>
      <c r="AQ88" s="8">
        <v>136</v>
      </c>
      <c r="AR88" s="10">
        <v>4</v>
      </c>
      <c r="AS88" s="8" t="s">
        <v>467</v>
      </c>
      <c r="AT88" s="14" t="s">
        <v>486</v>
      </c>
      <c r="AU88" s="14" t="s">
        <v>531</v>
      </c>
      <c r="AV88" s="10">
        <v>8</v>
      </c>
      <c r="AW88" s="8">
        <v>40</v>
      </c>
      <c r="AX88" s="8" t="s">
        <v>499</v>
      </c>
      <c r="AY88" s="8" t="s">
        <v>489</v>
      </c>
      <c r="AZ88" s="9" t="s">
        <v>532</v>
      </c>
      <c r="BA88" s="8">
        <v>90</v>
      </c>
      <c r="BB88" s="9" t="s">
        <v>533</v>
      </c>
      <c r="BC88" s="9">
        <v>2</v>
      </c>
      <c r="BD88" s="96">
        <f t="shared" si="65"/>
        <v>500</v>
      </c>
      <c r="BE88" s="15">
        <f t="shared" si="66"/>
        <v>1.3608E-2</v>
      </c>
      <c r="BF88" s="8" t="s">
        <v>534</v>
      </c>
      <c r="BG88" s="16">
        <v>61</v>
      </c>
      <c r="BH88" s="97">
        <v>54</v>
      </c>
      <c r="BI88" s="8">
        <v>44</v>
      </c>
      <c r="BJ88" s="13">
        <v>8</v>
      </c>
      <c r="BK88" s="98">
        <f t="shared" si="67"/>
        <v>17</v>
      </c>
      <c r="BL88" s="98">
        <f t="shared" si="68"/>
        <v>0.2463912</v>
      </c>
      <c r="BM88" s="99">
        <f t="shared" si="69"/>
        <v>17500</v>
      </c>
      <c r="BN88" s="8" t="s">
        <v>445</v>
      </c>
      <c r="BO88" s="5" t="str">
        <f t="shared" si="70"/>
        <v>54.00X44.00</v>
      </c>
      <c r="BP88" s="5" t="str">
        <f t="shared" si="71"/>
        <v>Rulling-Single line-[220 x 280]</v>
      </c>
      <c r="BQ88" s="105" t="s">
        <v>764</v>
      </c>
      <c r="BR88" s="106">
        <f t="shared" si="72"/>
        <v>0.5</v>
      </c>
    </row>
    <row r="89" spans="1:70" x14ac:dyDescent="0.25">
      <c r="A89" s="105" t="s">
        <v>735</v>
      </c>
      <c r="B89" s="5" t="str">
        <f t="shared" si="55"/>
        <v>Writer Lesson Plan [Hindi /Geometry]-136 page</v>
      </c>
      <c r="C89" s="5"/>
      <c r="D89" s="5"/>
      <c r="E89" s="5"/>
      <c r="F89" s="110"/>
      <c r="G89" s="5"/>
      <c r="H89" s="5"/>
      <c r="I89" s="5"/>
      <c r="J89" s="5"/>
      <c r="K89" s="5"/>
      <c r="L89" s="5"/>
      <c r="M89" s="5" t="str">
        <f t="shared" si="56"/>
        <v>Writer Lesson Plan [Hindi /Geometry]-136 page</v>
      </c>
      <c r="N89" s="5"/>
      <c r="O89" s="5"/>
      <c r="P89" s="5"/>
      <c r="Q89" s="5"/>
      <c r="R89" s="5"/>
      <c r="S89" s="5"/>
      <c r="T89" s="5"/>
      <c r="U89" s="5"/>
      <c r="V89" s="5"/>
      <c r="W89" s="105"/>
      <c r="X89" s="111"/>
      <c r="Y89" s="5"/>
      <c r="Z89" s="5"/>
      <c r="AA89" s="5"/>
      <c r="AB89" s="5"/>
      <c r="AC89" s="5"/>
      <c r="AD89" s="5"/>
      <c r="AE89" s="5"/>
      <c r="AF89" s="5"/>
      <c r="AG89" s="5"/>
      <c r="AH89" s="5"/>
      <c r="AI89" s="5"/>
      <c r="AJ89" s="5"/>
      <c r="AK89" s="5"/>
      <c r="AL89" s="8" t="s">
        <v>1034</v>
      </c>
      <c r="AM89" s="8" t="s">
        <v>604</v>
      </c>
      <c r="AN89" s="8" t="s">
        <v>445</v>
      </c>
      <c r="AO89" s="8">
        <v>1000</v>
      </c>
      <c r="AP89" s="13" t="s">
        <v>460</v>
      </c>
      <c r="AQ89" s="8">
        <v>136</v>
      </c>
      <c r="AR89" s="10">
        <v>4</v>
      </c>
      <c r="AS89" s="8" t="s">
        <v>467</v>
      </c>
      <c r="AT89" s="14" t="s">
        <v>540</v>
      </c>
      <c r="AU89" s="14" t="s">
        <v>531</v>
      </c>
      <c r="AV89" s="10">
        <v>8</v>
      </c>
      <c r="AW89" s="8">
        <v>40</v>
      </c>
      <c r="AX89" s="8" t="s">
        <v>499</v>
      </c>
      <c r="AY89" s="8" t="s">
        <v>489</v>
      </c>
      <c r="AZ89" s="9" t="s">
        <v>532</v>
      </c>
      <c r="BA89" s="8">
        <v>90</v>
      </c>
      <c r="BB89" s="9" t="s">
        <v>533</v>
      </c>
      <c r="BC89" s="9">
        <v>2</v>
      </c>
      <c r="BD89" s="96">
        <f t="shared" si="65"/>
        <v>500</v>
      </c>
      <c r="BE89" s="15">
        <f t="shared" si="66"/>
        <v>1.3608E-2</v>
      </c>
      <c r="BF89" s="8" t="s">
        <v>534</v>
      </c>
      <c r="BG89" s="16">
        <v>61</v>
      </c>
      <c r="BH89" s="97">
        <v>54</v>
      </c>
      <c r="BI89" s="8">
        <v>44</v>
      </c>
      <c r="BJ89" s="13">
        <v>8</v>
      </c>
      <c r="BK89" s="98">
        <f t="shared" si="67"/>
        <v>17</v>
      </c>
      <c r="BL89" s="98">
        <f t="shared" si="68"/>
        <v>0.2463912</v>
      </c>
      <c r="BM89" s="99">
        <f t="shared" si="69"/>
        <v>17500</v>
      </c>
      <c r="BN89" s="8" t="s">
        <v>445</v>
      </c>
      <c r="BO89" s="5" t="str">
        <f t="shared" si="70"/>
        <v>54.00X44.00</v>
      </c>
      <c r="BP89" s="5" t="str">
        <f t="shared" si="71"/>
        <v>Rulling-Hindi /Geometry-[220 x 280]</v>
      </c>
      <c r="BQ89" s="105" t="s">
        <v>764</v>
      </c>
      <c r="BR89" s="106">
        <f t="shared" si="72"/>
        <v>0.5</v>
      </c>
    </row>
    <row r="90" spans="1:70" x14ac:dyDescent="0.25">
      <c r="A90" s="105" t="s">
        <v>736</v>
      </c>
      <c r="B90" s="5" t="str">
        <f t="shared" si="55"/>
        <v>Writer Computer  Mrp 50,66,84 [Hindi /Geometry]-56 page</v>
      </c>
      <c r="C90" s="5"/>
      <c r="D90" s="5"/>
      <c r="E90" s="5"/>
      <c r="F90" s="110"/>
      <c r="G90" s="5"/>
      <c r="H90" s="5"/>
      <c r="I90" s="5"/>
      <c r="J90" s="5"/>
      <c r="K90" s="5"/>
      <c r="L90" s="5"/>
      <c r="M90" s="5" t="str">
        <f t="shared" si="56"/>
        <v>Writer Computer  Mrp 50,66,84 [Hindi /Geometry]-56 page</v>
      </c>
      <c r="N90" s="5"/>
      <c r="O90" s="5"/>
      <c r="P90" s="5"/>
      <c r="Q90" s="5"/>
      <c r="R90" s="5"/>
      <c r="S90" s="5"/>
      <c r="T90" s="5"/>
      <c r="U90" s="5"/>
      <c r="V90" s="5"/>
      <c r="W90" s="105"/>
      <c r="X90" s="111"/>
      <c r="Y90" s="5"/>
      <c r="Z90" s="5"/>
      <c r="AA90" s="5"/>
      <c r="AB90" s="5"/>
      <c r="AC90" s="5"/>
      <c r="AD90" s="5"/>
      <c r="AE90" s="5"/>
      <c r="AF90" s="5"/>
      <c r="AG90" s="5"/>
      <c r="AH90" s="5"/>
      <c r="AI90" s="5"/>
      <c r="AJ90" s="5"/>
      <c r="AK90" s="5"/>
      <c r="AL90" s="8" t="s">
        <v>990</v>
      </c>
      <c r="AM90" s="8" t="s">
        <v>604</v>
      </c>
      <c r="AN90" s="8" t="s">
        <v>446</v>
      </c>
      <c r="AO90" s="8">
        <v>1000</v>
      </c>
      <c r="AP90" s="13" t="s">
        <v>461</v>
      </c>
      <c r="AQ90" s="8">
        <v>56</v>
      </c>
      <c r="AR90" s="10">
        <v>12</v>
      </c>
      <c r="AS90" s="10" t="s">
        <v>1005</v>
      </c>
      <c r="AT90" s="14" t="s">
        <v>540</v>
      </c>
      <c r="AU90" s="14" t="s">
        <v>487</v>
      </c>
      <c r="AV90" s="8">
        <v>10</v>
      </c>
      <c r="AW90" s="8">
        <v>50</v>
      </c>
      <c r="AX90" s="8" t="s">
        <v>499</v>
      </c>
      <c r="AY90" s="8" t="s">
        <v>489</v>
      </c>
      <c r="AZ90" s="8" t="s">
        <v>535</v>
      </c>
      <c r="BA90" s="8">
        <v>350</v>
      </c>
      <c r="BB90" s="9" t="s">
        <v>515</v>
      </c>
      <c r="BC90" s="9">
        <v>6</v>
      </c>
      <c r="BD90" s="96">
        <f t="shared" ref="BD90" si="73">IF(BA90=0,0,AO90/BC90)</f>
        <v>166.66666666666666</v>
      </c>
      <c r="BE90" s="15">
        <f t="shared" ref="BE90" si="74">LEFT(BB90,4)/1000*RIGHT(BB90,3)/1000*BA90/1000*BD90/1000</f>
        <v>3.1053749999999998E-2</v>
      </c>
      <c r="BF90" s="8" t="s">
        <v>492</v>
      </c>
      <c r="BG90" s="16">
        <v>60</v>
      </c>
      <c r="BH90" s="97">
        <v>54</v>
      </c>
      <c r="BI90" s="8">
        <v>44</v>
      </c>
      <c r="BJ90" s="13">
        <v>8</v>
      </c>
      <c r="BK90" s="98">
        <f t="shared" ref="BK90" si="75">AQ90/BJ90</f>
        <v>7</v>
      </c>
      <c r="BL90" s="98">
        <f t="shared" ref="BL90" si="76">BH90/100*BI90/100*BG90/1000*BK90*AO90/1000</f>
        <v>9.9791999999999992E-2</v>
      </c>
      <c r="BM90" s="99">
        <f t="shared" ref="BM90" si="77">+AO90*(AQ90+AR90)/BJ90</f>
        <v>8500</v>
      </c>
      <c r="BN90" s="8" t="s">
        <v>446</v>
      </c>
      <c r="BO90" s="5" t="str">
        <f t="shared" ref="BO90" si="78">TEXT(BH90,"00.00")&amp;"X"&amp;TEXT(BI90,"00.00")</f>
        <v>54.00X44.00</v>
      </c>
      <c r="BP90" s="5" t="str">
        <f t="shared" ref="BP90" si="79">"Rulling-"&amp;AT90&amp;"-["&amp;AP90&amp;"]"</f>
        <v>Rulling-Hindi /Geometry-[265 X 215]</v>
      </c>
      <c r="BQ90" s="105" t="s">
        <v>766</v>
      </c>
      <c r="BR90" s="106">
        <f t="shared" ref="BR90" si="80">AR90/BJ90</f>
        <v>1.5</v>
      </c>
    </row>
    <row r="91" spans="1:70" x14ac:dyDescent="0.25">
      <c r="A91" s="105" t="s">
        <v>737</v>
      </c>
      <c r="B91" s="5" t="str">
        <f t="shared" si="55"/>
        <v>Writer Computer  Mrp 50,66,84 [Hindi /Geometry]-84 page</v>
      </c>
      <c r="C91" s="5"/>
      <c r="D91" s="5"/>
      <c r="E91" s="5"/>
      <c r="F91" s="110"/>
      <c r="G91" s="5"/>
      <c r="H91" s="5"/>
      <c r="I91" s="5"/>
      <c r="J91" s="5"/>
      <c r="K91" s="5"/>
      <c r="L91" s="5"/>
      <c r="M91" s="5" t="str">
        <f t="shared" si="56"/>
        <v>Writer Computer  Mrp 50,66,84 [Hindi /Geometry]-84 page</v>
      </c>
      <c r="N91" s="5"/>
      <c r="O91" s="5"/>
      <c r="P91" s="5"/>
      <c r="Q91" s="5"/>
      <c r="R91" s="5"/>
      <c r="S91" s="5"/>
      <c r="T91" s="5"/>
      <c r="U91" s="5"/>
      <c r="V91" s="5"/>
      <c r="W91" s="105"/>
      <c r="X91" s="111"/>
      <c r="Y91" s="5"/>
      <c r="Z91" s="5"/>
      <c r="AA91" s="5"/>
      <c r="AB91" s="5"/>
      <c r="AC91" s="5"/>
      <c r="AD91" s="5"/>
      <c r="AE91" s="5"/>
      <c r="AF91" s="5"/>
      <c r="AG91" s="5"/>
      <c r="AH91" s="5"/>
      <c r="AI91" s="5"/>
      <c r="AJ91" s="5"/>
      <c r="AK91" s="5"/>
      <c r="AL91" s="8" t="s">
        <v>991</v>
      </c>
      <c r="AM91" s="8" t="s">
        <v>604</v>
      </c>
      <c r="AN91" s="8" t="s">
        <v>446</v>
      </c>
      <c r="AO91" s="8">
        <v>1000</v>
      </c>
      <c r="AP91" s="13" t="s">
        <v>461</v>
      </c>
      <c r="AQ91" s="8">
        <v>84</v>
      </c>
      <c r="AR91" s="10">
        <v>12</v>
      </c>
      <c r="AS91" s="10" t="s">
        <v>1005</v>
      </c>
      <c r="AT91" s="14" t="s">
        <v>540</v>
      </c>
      <c r="AU91" s="14" t="s">
        <v>487</v>
      </c>
      <c r="AV91" s="8">
        <v>10</v>
      </c>
      <c r="AW91" s="8">
        <v>50</v>
      </c>
      <c r="AX91" s="8" t="s">
        <v>499</v>
      </c>
      <c r="AY91" s="8" t="s">
        <v>489</v>
      </c>
      <c r="AZ91" s="8" t="s">
        <v>535</v>
      </c>
      <c r="BA91" s="8">
        <v>350</v>
      </c>
      <c r="BB91" s="9" t="s">
        <v>515</v>
      </c>
      <c r="BC91" s="9">
        <v>6</v>
      </c>
      <c r="BD91" s="96">
        <f>IF(BA91=0,0,AO91/BC91)</f>
        <v>166.66666666666666</v>
      </c>
      <c r="BE91" s="15">
        <f>LEFT(BB91,4)/1000*RIGHT(BB91,3)/1000*BA91/1000*BD91/1000</f>
        <v>3.1053749999999998E-2</v>
      </c>
      <c r="BF91" s="8" t="s">
        <v>492</v>
      </c>
      <c r="BG91" s="16">
        <v>60</v>
      </c>
      <c r="BH91" s="97">
        <v>54</v>
      </c>
      <c r="BI91" s="8">
        <v>44</v>
      </c>
      <c r="BJ91" s="13">
        <v>8</v>
      </c>
      <c r="BK91" s="98">
        <f>AQ91/BJ91</f>
        <v>10.5</v>
      </c>
      <c r="BL91" s="98">
        <f>BH91/100*BI91/100*BG91/1000*BK91*AO91/1000</f>
        <v>0.14968799999999999</v>
      </c>
      <c r="BM91" s="99">
        <f>+AO91*(AQ91+AR91)/BJ91</f>
        <v>12000</v>
      </c>
      <c r="BN91" s="8" t="s">
        <v>446</v>
      </c>
      <c r="BO91" s="5" t="str">
        <f>TEXT(BH91,"00.00")&amp;"X"&amp;TEXT(BI91,"00.00")</f>
        <v>54.00X44.00</v>
      </c>
      <c r="BP91" s="5" t="str">
        <f>"Rulling-"&amp;AT91&amp;"-["&amp;AP91&amp;"]"</f>
        <v>Rulling-Hindi /Geometry-[265 X 215]</v>
      </c>
      <c r="BQ91" s="105" t="s">
        <v>765</v>
      </c>
      <c r="BR91" s="106">
        <f>AR91/BJ91</f>
        <v>1.5</v>
      </c>
    </row>
    <row r="92" spans="1:70" x14ac:dyDescent="0.25">
      <c r="A92" s="105" t="s">
        <v>738</v>
      </c>
      <c r="B92" s="5" t="str">
        <f t="shared" si="55"/>
        <v>Writer Computer  Mrp 50,66,84 [Hindi /Geometry]-124 page</v>
      </c>
      <c r="C92" s="5"/>
      <c r="D92" s="5"/>
      <c r="E92" s="5"/>
      <c r="F92" s="110"/>
      <c r="G92" s="5"/>
      <c r="H92" s="5"/>
      <c r="I92" s="5"/>
      <c r="J92" s="5"/>
      <c r="K92" s="5"/>
      <c r="L92" s="5"/>
      <c r="M92" s="5" t="str">
        <f t="shared" si="56"/>
        <v>Writer Computer  Mrp 50,66,84 [Hindi /Geometry]-124 page</v>
      </c>
      <c r="N92" s="5"/>
      <c r="O92" s="5"/>
      <c r="P92" s="5"/>
      <c r="Q92" s="5"/>
      <c r="R92" s="5"/>
      <c r="S92" s="5"/>
      <c r="T92" s="5"/>
      <c r="U92" s="5"/>
      <c r="V92" s="5"/>
      <c r="W92" s="105"/>
      <c r="X92" s="111"/>
      <c r="Y92" s="5"/>
      <c r="Z92" s="5"/>
      <c r="AA92" s="5"/>
      <c r="AB92" s="5"/>
      <c r="AC92" s="5"/>
      <c r="AD92" s="5"/>
      <c r="AE92" s="5"/>
      <c r="AF92" s="5"/>
      <c r="AG92" s="5"/>
      <c r="AH92" s="5"/>
      <c r="AI92" s="5"/>
      <c r="AJ92" s="5"/>
      <c r="AK92" s="5"/>
      <c r="AL92" s="8" t="s">
        <v>992</v>
      </c>
      <c r="AM92" s="8" t="s">
        <v>604</v>
      </c>
      <c r="AN92" s="8" t="s">
        <v>446</v>
      </c>
      <c r="AO92" s="8">
        <v>1000</v>
      </c>
      <c r="AP92" s="13" t="s">
        <v>461</v>
      </c>
      <c r="AQ92" s="8">
        <v>124</v>
      </c>
      <c r="AR92" s="10">
        <v>12</v>
      </c>
      <c r="AS92" s="10" t="s">
        <v>1005</v>
      </c>
      <c r="AT92" s="14" t="s">
        <v>540</v>
      </c>
      <c r="AU92" s="14" t="s">
        <v>487</v>
      </c>
      <c r="AV92" s="8">
        <v>8</v>
      </c>
      <c r="AW92" s="8">
        <v>40</v>
      </c>
      <c r="AX92" s="8" t="s">
        <v>499</v>
      </c>
      <c r="AY92" s="8" t="s">
        <v>489</v>
      </c>
      <c r="AZ92" s="8" t="s">
        <v>535</v>
      </c>
      <c r="BA92" s="8">
        <v>350</v>
      </c>
      <c r="BB92" s="9" t="s">
        <v>515</v>
      </c>
      <c r="BC92" s="9">
        <v>6</v>
      </c>
      <c r="BD92" s="96">
        <f>IF(BA92=0,0,AO92/BC92)</f>
        <v>166.66666666666666</v>
      </c>
      <c r="BE92" s="15">
        <f>LEFT(BB92,4)/1000*RIGHT(BB92,3)/1000*BA92/1000*BD92/1000</f>
        <v>3.1053749999999998E-2</v>
      </c>
      <c r="BF92" s="8" t="s">
        <v>492</v>
      </c>
      <c r="BG92" s="16">
        <v>60</v>
      </c>
      <c r="BH92" s="97">
        <v>54</v>
      </c>
      <c r="BI92" s="8">
        <v>44</v>
      </c>
      <c r="BJ92" s="13">
        <v>8</v>
      </c>
      <c r="BK92" s="98">
        <f>AQ92/BJ92</f>
        <v>15.5</v>
      </c>
      <c r="BL92" s="98">
        <f>BH92/100*BI92/100*BG92/1000*BK92*AO92/1000</f>
        <v>0.220968</v>
      </c>
      <c r="BM92" s="99">
        <f>+AO92*(AQ92+AR92)/BJ92</f>
        <v>17000</v>
      </c>
      <c r="BN92" s="8" t="s">
        <v>446</v>
      </c>
      <c r="BO92" s="5" t="str">
        <f>TEXT(BH92,"00.00")&amp;"X"&amp;TEXT(BI92,"00.00")</f>
        <v>54.00X44.00</v>
      </c>
      <c r="BP92" s="5" t="str">
        <f>"Rulling-"&amp;AT92&amp;"-["&amp;AP92&amp;"]"</f>
        <v>Rulling-Hindi /Geometry-[265 X 215]</v>
      </c>
      <c r="BQ92" s="105" t="s">
        <v>767</v>
      </c>
      <c r="BR92" s="106">
        <f>AR92/BJ92</f>
        <v>1.5</v>
      </c>
    </row>
    <row r="93" spans="1:70" x14ac:dyDescent="0.25">
      <c r="A93" s="105" t="s">
        <v>739</v>
      </c>
      <c r="B93" s="5" t="str">
        <f t="shared" si="55"/>
        <v>Writer Sci Manual  Mrp44,58,76  [Hindi /Geometry]-52 page</v>
      </c>
      <c r="C93" s="5"/>
      <c r="D93" s="5"/>
      <c r="E93" s="5"/>
      <c r="F93" s="110"/>
      <c r="G93" s="5"/>
      <c r="H93" s="5"/>
      <c r="I93" s="5"/>
      <c r="J93" s="5"/>
      <c r="K93" s="5"/>
      <c r="L93" s="5"/>
      <c r="M93" s="5" t="str">
        <f t="shared" si="56"/>
        <v>Writer Sci Manual  Mrp44,58,76  [Hindi /Geometry]-52 page</v>
      </c>
      <c r="N93" s="5"/>
      <c r="O93" s="5"/>
      <c r="P93" s="5"/>
      <c r="Q93" s="5"/>
      <c r="R93" s="5"/>
      <c r="S93" s="5"/>
      <c r="T93" s="5"/>
      <c r="U93" s="5"/>
      <c r="V93" s="5"/>
      <c r="W93" s="105"/>
      <c r="X93" s="111"/>
      <c r="Y93" s="5"/>
      <c r="Z93" s="5"/>
      <c r="AA93" s="5"/>
      <c r="AB93" s="5"/>
      <c r="AC93" s="5"/>
      <c r="AD93" s="5"/>
      <c r="AE93" s="5"/>
      <c r="AF93" s="5"/>
      <c r="AG93" s="5"/>
      <c r="AH93" s="5"/>
      <c r="AI93" s="5"/>
      <c r="AJ93" s="5"/>
      <c r="AK93" s="5"/>
      <c r="AL93" s="8" t="s">
        <v>993</v>
      </c>
      <c r="AM93" s="8" t="s">
        <v>604</v>
      </c>
      <c r="AN93" s="8" t="s">
        <v>988</v>
      </c>
      <c r="AO93" s="8">
        <v>1000</v>
      </c>
      <c r="AP93" s="13" t="s">
        <v>462</v>
      </c>
      <c r="AQ93" s="8">
        <v>52</v>
      </c>
      <c r="AR93" s="8">
        <v>16</v>
      </c>
      <c r="AS93" s="10" t="s">
        <v>1005</v>
      </c>
      <c r="AT93" s="14" t="s">
        <v>540</v>
      </c>
      <c r="AU93" s="14" t="s">
        <v>487</v>
      </c>
      <c r="AV93" s="8">
        <v>10</v>
      </c>
      <c r="AW93" s="8">
        <v>50</v>
      </c>
      <c r="AX93" s="8" t="s">
        <v>495</v>
      </c>
      <c r="AY93" s="13" t="s">
        <v>489</v>
      </c>
      <c r="AZ93" s="8" t="s">
        <v>535</v>
      </c>
      <c r="BA93" s="8">
        <v>350</v>
      </c>
      <c r="BB93" s="9" t="s">
        <v>515</v>
      </c>
      <c r="BC93" s="9">
        <v>4</v>
      </c>
      <c r="BD93" s="96">
        <f>IF(BA93=0,0,AO93/BC93)</f>
        <v>250</v>
      </c>
      <c r="BE93" s="15">
        <f>LEFT(BB93,4)/1000*RIGHT(BB93,3)/1000*BA93/1000*BD93/1000</f>
        <v>4.6580625000000001E-2</v>
      </c>
      <c r="BF93" s="8" t="s">
        <v>534</v>
      </c>
      <c r="BG93" s="16">
        <v>61</v>
      </c>
      <c r="BH93" s="97">
        <v>54</v>
      </c>
      <c r="BI93" s="8">
        <v>44</v>
      </c>
      <c r="BJ93" s="13">
        <v>8</v>
      </c>
      <c r="BK93" s="98">
        <f>AQ93/BJ93</f>
        <v>6.5</v>
      </c>
      <c r="BL93" s="98">
        <f>BH93/100*BI93/100*BG93/1000*BK93*AO93/1000</f>
        <v>9.4208399999999998E-2</v>
      </c>
      <c r="BM93" s="99">
        <f>+AO93*(AQ93+AR93)/BJ93</f>
        <v>8500</v>
      </c>
      <c r="BN93" s="8" t="s">
        <v>536</v>
      </c>
      <c r="BO93" s="5" t="str">
        <f>TEXT(BH93,"00.00")&amp;"X"&amp;TEXT(BI93,"00.00")</f>
        <v>54.00X44.00</v>
      </c>
      <c r="BP93" s="5" t="str">
        <f>"Rulling-"&amp;AT93&amp;"-["&amp;AP93&amp;"]"</f>
        <v>Rulling-Hindi /Geometry-[265 x 215]</v>
      </c>
      <c r="BQ93" s="105" t="s">
        <v>768</v>
      </c>
      <c r="BR93" s="106">
        <f>AR93/BJ93</f>
        <v>2</v>
      </c>
    </row>
    <row r="94" spans="1:70" x14ac:dyDescent="0.25">
      <c r="A94" s="105" t="s">
        <v>740</v>
      </c>
      <c r="B94" s="5" t="str">
        <f t="shared" si="55"/>
        <v>Writer Sci Manual  Mrp44,58,76  [Hindi /Geometry]-80 page</v>
      </c>
      <c r="C94" s="5"/>
      <c r="D94" s="5"/>
      <c r="E94" s="5"/>
      <c r="F94" s="110"/>
      <c r="G94" s="5"/>
      <c r="H94" s="5"/>
      <c r="I94" s="5"/>
      <c r="J94" s="5"/>
      <c r="K94" s="5"/>
      <c r="L94" s="5"/>
      <c r="M94" s="5" t="str">
        <f t="shared" si="56"/>
        <v>Writer Sci Manual  Mrp44,58,76  [Hindi /Geometry]-80 page</v>
      </c>
      <c r="N94" s="5"/>
      <c r="O94" s="5"/>
      <c r="P94" s="5"/>
      <c r="Q94" s="5"/>
      <c r="R94" s="5"/>
      <c r="S94" s="5"/>
      <c r="T94" s="5"/>
      <c r="U94" s="5"/>
      <c r="V94" s="5"/>
      <c r="W94" s="105"/>
      <c r="X94" s="111"/>
      <c r="Y94" s="5"/>
      <c r="Z94" s="5"/>
      <c r="AA94" s="5"/>
      <c r="AB94" s="5"/>
      <c r="AC94" s="5"/>
      <c r="AD94" s="5"/>
      <c r="AE94" s="5"/>
      <c r="AF94" s="5"/>
      <c r="AG94" s="5"/>
      <c r="AH94" s="5"/>
      <c r="AI94" s="5"/>
      <c r="AJ94" s="5"/>
      <c r="AK94" s="5"/>
      <c r="AL94" s="8" t="s">
        <v>994</v>
      </c>
      <c r="AM94" s="8" t="s">
        <v>604</v>
      </c>
      <c r="AN94" s="8" t="s">
        <v>988</v>
      </c>
      <c r="AO94" s="8">
        <v>1000</v>
      </c>
      <c r="AP94" s="13" t="s">
        <v>462</v>
      </c>
      <c r="AQ94" s="8">
        <v>80</v>
      </c>
      <c r="AR94" s="8">
        <v>16</v>
      </c>
      <c r="AS94" s="10" t="s">
        <v>1005</v>
      </c>
      <c r="AT94" s="14" t="s">
        <v>540</v>
      </c>
      <c r="AU94" s="14" t="s">
        <v>487</v>
      </c>
      <c r="AV94" s="8">
        <v>8</v>
      </c>
      <c r="AW94" s="8">
        <v>40</v>
      </c>
      <c r="AX94" s="8" t="s">
        <v>495</v>
      </c>
      <c r="AY94" s="13" t="s">
        <v>489</v>
      </c>
      <c r="AZ94" s="8" t="s">
        <v>535</v>
      </c>
      <c r="BA94" s="8">
        <v>350</v>
      </c>
      <c r="BB94" s="9" t="s">
        <v>515</v>
      </c>
      <c r="BC94" s="9">
        <v>4</v>
      </c>
      <c r="BD94" s="96">
        <f t="shared" ref="BD94:BD96" si="81">IF(BA94=0,0,AO94/BC94)</f>
        <v>250</v>
      </c>
      <c r="BE94" s="15">
        <f t="shared" ref="BE94:BE96" si="82">LEFT(BB94,4)/1000*RIGHT(BB94,3)/1000*BA94/1000*BD94/1000</f>
        <v>4.6580625000000001E-2</v>
      </c>
      <c r="BF94" s="8" t="s">
        <v>534</v>
      </c>
      <c r="BG94" s="16">
        <v>61</v>
      </c>
      <c r="BH94" s="97">
        <v>54</v>
      </c>
      <c r="BI94" s="8">
        <v>44</v>
      </c>
      <c r="BJ94" s="13">
        <v>8</v>
      </c>
      <c r="BK94" s="98">
        <f t="shared" ref="BK94:BK96" si="83">AQ94/BJ94</f>
        <v>10</v>
      </c>
      <c r="BL94" s="98">
        <f t="shared" ref="BL94:BL96" si="84">BH94/100*BI94/100*BG94/1000*BK94*AO94/1000</f>
        <v>0.14493600000000001</v>
      </c>
      <c r="BM94" s="99">
        <f t="shared" ref="BM94:BM96" si="85">+AO94*(AQ94+AR94)/BJ94</f>
        <v>12000</v>
      </c>
      <c r="BN94" s="8" t="s">
        <v>536</v>
      </c>
      <c r="BO94" s="5" t="str">
        <f t="shared" ref="BO94:BO96" si="86">TEXT(BH94,"00.00")&amp;"X"&amp;TEXT(BI94,"00.00")</f>
        <v>54.00X44.00</v>
      </c>
      <c r="BP94" s="5" t="str">
        <f t="shared" ref="BP94:BP96" si="87">"Rulling-"&amp;AT94&amp;"-["&amp;AP94&amp;"]"</f>
        <v>Rulling-Hindi /Geometry-[265 x 215]</v>
      </c>
      <c r="BQ94" s="105" t="s">
        <v>768</v>
      </c>
      <c r="BR94" s="106">
        <f t="shared" ref="BR94:BR96" si="88">AR94/BJ94</f>
        <v>2</v>
      </c>
    </row>
    <row r="95" spans="1:70" x14ac:dyDescent="0.25">
      <c r="A95" s="105" t="s">
        <v>741</v>
      </c>
      <c r="B95" s="5" t="str">
        <f t="shared" si="55"/>
        <v>Writer Sci Manual  Mrp44,58,76  [Hindi /Geometry]-120 page</v>
      </c>
      <c r="C95" s="5"/>
      <c r="D95" s="5"/>
      <c r="E95" s="5"/>
      <c r="F95" s="110"/>
      <c r="G95" s="5"/>
      <c r="H95" s="5"/>
      <c r="I95" s="5"/>
      <c r="J95" s="5"/>
      <c r="K95" s="5"/>
      <c r="L95" s="5"/>
      <c r="M95" s="5" t="str">
        <f t="shared" si="56"/>
        <v>Writer Sci Manual  Mrp44,58,76  [Hindi /Geometry]-120 page</v>
      </c>
      <c r="N95" s="5"/>
      <c r="O95" s="5"/>
      <c r="P95" s="5"/>
      <c r="Q95" s="5"/>
      <c r="R95" s="5"/>
      <c r="S95" s="5"/>
      <c r="T95" s="5"/>
      <c r="U95" s="5"/>
      <c r="V95" s="5"/>
      <c r="W95" s="105"/>
      <c r="X95" s="111"/>
      <c r="Y95" s="5"/>
      <c r="Z95" s="5"/>
      <c r="AA95" s="5"/>
      <c r="AB95" s="5"/>
      <c r="AC95" s="5"/>
      <c r="AD95" s="5"/>
      <c r="AE95" s="5"/>
      <c r="AF95" s="5"/>
      <c r="AG95" s="5"/>
      <c r="AH95" s="5"/>
      <c r="AI95" s="5"/>
      <c r="AJ95" s="5"/>
      <c r="AK95" s="5"/>
      <c r="AL95" s="8" t="s">
        <v>995</v>
      </c>
      <c r="AM95" s="8" t="s">
        <v>604</v>
      </c>
      <c r="AN95" s="8" t="s">
        <v>988</v>
      </c>
      <c r="AO95" s="8">
        <v>1000</v>
      </c>
      <c r="AP95" s="13" t="s">
        <v>462</v>
      </c>
      <c r="AQ95" s="8">
        <v>120</v>
      </c>
      <c r="AR95" s="8">
        <v>16</v>
      </c>
      <c r="AS95" s="10" t="s">
        <v>1005</v>
      </c>
      <c r="AT95" s="14" t="s">
        <v>540</v>
      </c>
      <c r="AU95" s="14" t="s">
        <v>487</v>
      </c>
      <c r="AV95" s="8">
        <v>7</v>
      </c>
      <c r="AW95" s="8">
        <v>35</v>
      </c>
      <c r="AX95" s="8" t="s">
        <v>495</v>
      </c>
      <c r="AY95" s="13" t="s">
        <v>489</v>
      </c>
      <c r="AZ95" s="8" t="s">
        <v>535</v>
      </c>
      <c r="BA95" s="8">
        <v>350</v>
      </c>
      <c r="BB95" s="9" t="s">
        <v>515</v>
      </c>
      <c r="BC95" s="9">
        <v>4</v>
      </c>
      <c r="BD95" s="96">
        <f t="shared" si="81"/>
        <v>250</v>
      </c>
      <c r="BE95" s="15">
        <f t="shared" si="82"/>
        <v>4.6580625000000001E-2</v>
      </c>
      <c r="BF95" s="8" t="s">
        <v>534</v>
      </c>
      <c r="BG95" s="16">
        <v>61</v>
      </c>
      <c r="BH95" s="97">
        <v>54</v>
      </c>
      <c r="BI95" s="8">
        <v>44</v>
      </c>
      <c r="BJ95" s="13">
        <v>8</v>
      </c>
      <c r="BK95" s="98">
        <f t="shared" si="83"/>
        <v>15</v>
      </c>
      <c r="BL95" s="98">
        <f t="shared" si="84"/>
        <v>0.21740400000000001</v>
      </c>
      <c r="BM95" s="99">
        <f t="shared" si="85"/>
        <v>17000</v>
      </c>
      <c r="BN95" s="8" t="s">
        <v>536</v>
      </c>
      <c r="BO95" s="5" t="str">
        <f t="shared" si="86"/>
        <v>54.00X44.00</v>
      </c>
      <c r="BP95" s="5" t="str">
        <f t="shared" si="87"/>
        <v>Rulling-Hindi /Geometry-[265 x 215]</v>
      </c>
      <c r="BQ95" s="105" t="s">
        <v>768</v>
      </c>
      <c r="BR95" s="106">
        <f t="shared" si="88"/>
        <v>2</v>
      </c>
    </row>
    <row r="96" spans="1:70" x14ac:dyDescent="0.25">
      <c r="A96" s="105" t="s">
        <v>742</v>
      </c>
      <c r="B96" s="5" t="str">
        <f t="shared" si="55"/>
        <v>Writer Sci Manual  Mrp44,58,76  [Hindi /Geometry]-52 page</v>
      </c>
      <c r="C96" s="5"/>
      <c r="D96" s="5"/>
      <c r="E96" s="5"/>
      <c r="F96" s="110"/>
      <c r="G96" s="5"/>
      <c r="H96" s="5"/>
      <c r="I96" s="5"/>
      <c r="J96" s="5"/>
      <c r="K96" s="5"/>
      <c r="L96" s="5"/>
      <c r="M96" s="5" t="str">
        <f t="shared" si="56"/>
        <v>Writer Sci Manual  Mrp44,58,76  [Hindi /Geometry]-52 page</v>
      </c>
      <c r="N96" s="5"/>
      <c r="O96" s="5"/>
      <c r="P96" s="5"/>
      <c r="Q96" s="5"/>
      <c r="R96" s="5"/>
      <c r="S96" s="5"/>
      <c r="T96" s="5"/>
      <c r="U96" s="5"/>
      <c r="V96" s="5"/>
      <c r="W96" s="105"/>
      <c r="X96" s="111"/>
      <c r="Y96" s="5"/>
      <c r="Z96" s="5"/>
      <c r="AA96" s="5"/>
      <c r="AB96" s="5"/>
      <c r="AC96" s="5"/>
      <c r="AD96" s="5"/>
      <c r="AE96" s="5"/>
      <c r="AF96" s="5"/>
      <c r="AG96" s="5"/>
      <c r="AH96" s="5"/>
      <c r="AI96" s="5"/>
      <c r="AJ96" s="5"/>
      <c r="AK96" s="5"/>
      <c r="AL96" s="8" t="s">
        <v>996</v>
      </c>
      <c r="AM96" s="8" t="s">
        <v>604</v>
      </c>
      <c r="AN96" s="8" t="s">
        <v>988</v>
      </c>
      <c r="AO96" s="8">
        <v>1000</v>
      </c>
      <c r="AP96" s="13" t="s">
        <v>462</v>
      </c>
      <c r="AQ96" s="8">
        <v>52</v>
      </c>
      <c r="AR96" s="8">
        <v>16</v>
      </c>
      <c r="AS96" s="10" t="s">
        <v>1005</v>
      </c>
      <c r="AT96" s="14" t="s">
        <v>540</v>
      </c>
      <c r="AU96" s="14" t="s">
        <v>487</v>
      </c>
      <c r="AV96" s="8">
        <v>10</v>
      </c>
      <c r="AW96" s="8">
        <v>50</v>
      </c>
      <c r="AX96" s="8" t="s">
        <v>495</v>
      </c>
      <c r="AY96" s="13" t="s">
        <v>489</v>
      </c>
      <c r="AZ96" s="8" t="s">
        <v>535</v>
      </c>
      <c r="BA96" s="8">
        <v>350</v>
      </c>
      <c r="BB96" s="9" t="s">
        <v>515</v>
      </c>
      <c r="BC96" s="9">
        <v>4</v>
      </c>
      <c r="BD96" s="96">
        <f t="shared" si="81"/>
        <v>250</v>
      </c>
      <c r="BE96" s="15">
        <f t="shared" si="82"/>
        <v>4.6580625000000001E-2</v>
      </c>
      <c r="BF96" s="8" t="s">
        <v>534</v>
      </c>
      <c r="BG96" s="16">
        <v>61</v>
      </c>
      <c r="BH96" s="97">
        <v>54</v>
      </c>
      <c r="BI96" s="8">
        <v>44</v>
      </c>
      <c r="BJ96" s="13">
        <v>8</v>
      </c>
      <c r="BK96" s="98">
        <f t="shared" si="83"/>
        <v>6.5</v>
      </c>
      <c r="BL96" s="98">
        <f t="shared" si="84"/>
        <v>9.4208399999999998E-2</v>
      </c>
      <c r="BM96" s="99">
        <f t="shared" si="85"/>
        <v>8500</v>
      </c>
      <c r="BN96" s="8" t="s">
        <v>536</v>
      </c>
      <c r="BO96" s="5" t="str">
        <f t="shared" si="86"/>
        <v>54.00X44.00</v>
      </c>
      <c r="BP96" s="5" t="str">
        <f t="shared" si="87"/>
        <v>Rulling-Hindi /Geometry-[265 x 215]</v>
      </c>
      <c r="BQ96" s="105" t="s">
        <v>768</v>
      </c>
      <c r="BR96" s="106">
        <f t="shared" si="88"/>
        <v>2</v>
      </c>
    </row>
    <row r="97" spans="1:70" x14ac:dyDescent="0.25">
      <c r="A97" s="105" t="s">
        <v>743</v>
      </c>
      <c r="B97" s="5" t="str">
        <f t="shared" si="55"/>
        <v>Writer Sci Manual  Mrp44,58,76  [Hindi /Geometry]-80 page</v>
      </c>
      <c r="C97" s="5"/>
      <c r="D97" s="5"/>
      <c r="E97" s="5"/>
      <c r="F97" s="110"/>
      <c r="G97" s="5"/>
      <c r="H97" s="5"/>
      <c r="I97" s="5"/>
      <c r="J97" s="5"/>
      <c r="K97" s="5"/>
      <c r="L97" s="5"/>
      <c r="M97" s="5" t="str">
        <f t="shared" si="56"/>
        <v>Writer Sci Manual  Mrp44,58,76  [Hindi /Geometry]-80 page</v>
      </c>
      <c r="N97" s="5"/>
      <c r="O97" s="5"/>
      <c r="P97" s="5"/>
      <c r="Q97" s="5"/>
      <c r="R97" s="5"/>
      <c r="S97" s="5"/>
      <c r="T97" s="5"/>
      <c r="U97" s="5"/>
      <c r="V97" s="5"/>
      <c r="W97" s="105"/>
      <c r="X97" s="111"/>
      <c r="Y97" s="5"/>
      <c r="Z97" s="5"/>
      <c r="AA97" s="5"/>
      <c r="AB97" s="5"/>
      <c r="AC97" s="5"/>
      <c r="AD97" s="5"/>
      <c r="AE97" s="5"/>
      <c r="AF97" s="5"/>
      <c r="AG97" s="5"/>
      <c r="AH97" s="5"/>
      <c r="AI97" s="5"/>
      <c r="AJ97" s="5"/>
      <c r="AK97" s="5"/>
      <c r="AL97" s="8" t="s">
        <v>997</v>
      </c>
      <c r="AM97" s="8" t="s">
        <v>604</v>
      </c>
      <c r="AN97" s="8" t="s">
        <v>988</v>
      </c>
      <c r="AO97" s="8">
        <v>1000</v>
      </c>
      <c r="AP97" s="13" t="s">
        <v>462</v>
      </c>
      <c r="AQ97" s="8">
        <v>80</v>
      </c>
      <c r="AR97" s="8">
        <v>16</v>
      </c>
      <c r="AS97" s="10" t="s">
        <v>1005</v>
      </c>
      <c r="AT97" s="14" t="s">
        <v>540</v>
      </c>
      <c r="AU97" s="14" t="s">
        <v>487</v>
      </c>
      <c r="AV97" s="8">
        <v>8</v>
      </c>
      <c r="AW97" s="8">
        <v>40</v>
      </c>
      <c r="AX97" s="8" t="s">
        <v>495</v>
      </c>
      <c r="AY97" s="13" t="s">
        <v>489</v>
      </c>
      <c r="AZ97" s="8" t="s">
        <v>535</v>
      </c>
      <c r="BA97" s="8">
        <v>350</v>
      </c>
      <c r="BB97" s="9" t="s">
        <v>515</v>
      </c>
      <c r="BC97" s="9">
        <v>4</v>
      </c>
      <c r="BD97" s="96">
        <f t="shared" ref="BD97:BD99" si="89">IF(BA97=0,0,AO97/BC97)</f>
        <v>250</v>
      </c>
      <c r="BE97" s="15">
        <f t="shared" ref="BE97:BE99" si="90">LEFT(BB97,4)/1000*RIGHT(BB97,3)/1000*BA97/1000*BD97/1000</f>
        <v>4.6580625000000001E-2</v>
      </c>
      <c r="BF97" s="8" t="s">
        <v>534</v>
      </c>
      <c r="BG97" s="16">
        <v>61</v>
      </c>
      <c r="BH97" s="97">
        <v>54</v>
      </c>
      <c r="BI97" s="8">
        <v>44</v>
      </c>
      <c r="BJ97" s="13">
        <v>8</v>
      </c>
      <c r="BK97" s="98">
        <f t="shared" ref="BK97:BK99" si="91">AQ97/BJ97</f>
        <v>10</v>
      </c>
      <c r="BL97" s="98">
        <f t="shared" ref="BL97:BL99" si="92">BH97/100*BI97/100*BG97/1000*BK97*AO97/1000</f>
        <v>0.14493600000000001</v>
      </c>
      <c r="BM97" s="99">
        <f t="shared" ref="BM97:BM99" si="93">+AO97*(AQ97+AR97)/BJ97</f>
        <v>12000</v>
      </c>
      <c r="BN97" s="8" t="s">
        <v>536</v>
      </c>
      <c r="BO97" s="5" t="str">
        <f t="shared" ref="BO97:BO99" si="94">TEXT(BH97,"00.00")&amp;"X"&amp;TEXT(BI97,"00.00")</f>
        <v>54.00X44.00</v>
      </c>
      <c r="BP97" s="5" t="str">
        <f t="shared" ref="BP97:BP99" si="95">"Rulling-"&amp;AT97&amp;"-["&amp;AP97&amp;"]"</f>
        <v>Rulling-Hindi /Geometry-[265 x 215]</v>
      </c>
      <c r="BQ97" s="105" t="s">
        <v>768</v>
      </c>
      <c r="BR97" s="106">
        <f t="shared" ref="BR97:BR99" si="96">AR97/BJ97</f>
        <v>2</v>
      </c>
    </row>
    <row r="98" spans="1:70" x14ac:dyDescent="0.25">
      <c r="A98" s="105" t="s">
        <v>744</v>
      </c>
      <c r="B98" s="5" t="str">
        <f t="shared" si="55"/>
        <v>Writer Sci Manual  Mrp44,58,76  [Hindi /Geometry]-120 page</v>
      </c>
      <c r="C98" s="5"/>
      <c r="D98" s="5"/>
      <c r="E98" s="5"/>
      <c r="F98" s="110"/>
      <c r="G98" s="5"/>
      <c r="H98" s="5"/>
      <c r="I98" s="5"/>
      <c r="J98" s="5"/>
      <c r="K98" s="5"/>
      <c r="L98" s="5"/>
      <c r="M98" s="5" t="str">
        <f t="shared" si="56"/>
        <v>Writer Sci Manual  Mrp44,58,76  [Hindi /Geometry]-120 page</v>
      </c>
      <c r="N98" s="5"/>
      <c r="O98" s="5"/>
      <c r="P98" s="5"/>
      <c r="Q98" s="5"/>
      <c r="R98" s="5"/>
      <c r="S98" s="5"/>
      <c r="T98" s="5"/>
      <c r="U98" s="5"/>
      <c r="V98" s="5"/>
      <c r="W98" s="105"/>
      <c r="X98" s="111"/>
      <c r="Y98" s="5"/>
      <c r="Z98" s="5"/>
      <c r="AA98" s="5"/>
      <c r="AB98" s="5"/>
      <c r="AC98" s="5"/>
      <c r="AD98" s="5"/>
      <c r="AE98" s="5"/>
      <c r="AF98" s="5"/>
      <c r="AG98" s="5"/>
      <c r="AH98" s="5"/>
      <c r="AI98" s="5"/>
      <c r="AJ98" s="5"/>
      <c r="AK98" s="5"/>
      <c r="AL98" s="8" t="s">
        <v>998</v>
      </c>
      <c r="AM98" s="8" t="s">
        <v>604</v>
      </c>
      <c r="AN98" s="8" t="s">
        <v>988</v>
      </c>
      <c r="AO98" s="8">
        <v>1000</v>
      </c>
      <c r="AP98" s="13" t="s">
        <v>462</v>
      </c>
      <c r="AQ98" s="8">
        <v>120</v>
      </c>
      <c r="AR98" s="8">
        <v>16</v>
      </c>
      <c r="AS98" s="10" t="s">
        <v>1005</v>
      </c>
      <c r="AT98" s="14" t="s">
        <v>540</v>
      </c>
      <c r="AU98" s="14" t="s">
        <v>487</v>
      </c>
      <c r="AV98" s="8">
        <v>7</v>
      </c>
      <c r="AW98" s="8">
        <v>35</v>
      </c>
      <c r="AX98" s="8" t="s">
        <v>495</v>
      </c>
      <c r="AY98" s="13" t="s">
        <v>489</v>
      </c>
      <c r="AZ98" s="8" t="s">
        <v>535</v>
      </c>
      <c r="BA98" s="8">
        <v>350</v>
      </c>
      <c r="BB98" s="9" t="s">
        <v>515</v>
      </c>
      <c r="BC98" s="9">
        <v>4</v>
      </c>
      <c r="BD98" s="96">
        <f t="shared" si="89"/>
        <v>250</v>
      </c>
      <c r="BE98" s="15">
        <f t="shared" si="90"/>
        <v>4.6580625000000001E-2</v>
      </c>
      <c r="BF98" s="8" t="s">
        <v>534</v>
      </c>
      <c r="BG98" s="16">
        <v>61</v>
      </c>
      <c r="BH98" s="97">
        <v>54</v>
      </c>
      <c r="BI98" s="8">
        <v>44</v>
      </c>
      <c r="BJ98" s="13">
        <v>8</v>
      </c>
      <c r="BK98" s="98">
        <f t="shared" si="91"/>
        <v>15</v>
      </c>
      <c r="BL98" s="98">
        <f t="shared" si="92"/>
        <v>0.21740400000000001</v>
      </c>
      <c r="BM98" s="99">
        <f t="shared" si="93"/>
        <v>17000</v>
      </c>
      <c r="BN98" s="8" t="s">
        <v>536</v>
      </c>
      <c r="BO98" s="5" t="str">
        <f t="shared" si="94"/>
        <v>54.00X44.00</v>
      </c>
      <c r="BP98" s="5" t="str">
        <f t="shared" si="95"/>
        <v>Rulling-Hindi /Geometry-[265 x 215]</v>
      </c>
      <c r="BQ98" s="105" t="s">
        <v>768</v>
      </c>
      <c r="BR98" s="106">
        <f t="shared" si="96"/>
        <v>2</v>
      </c>
    </row>
    <row r="99" spans="1:70" x14ac:dyDescent="0.25">
      <c r="A99" s="105" t="s">
        <v>745</v>
      </c>
      <c r="B99" s="5" t="str">
        <f t="shared" si="55"/>
        <v>Writer Sci Manual  Mrp44,58,76  [Hindi /Geometry]-52 page</v>
      </c>
      <c r="C99" s="5"/>
      <c r="D99" s="5"/>
      <c r="E99" s="5"/>
      <c r="F99" s="110"/>
      <c r="G99" s="5"/>
      <c r="H99" s="5"/>
      <c r="I99" s="5"/>
      <c r="J99" s="5"/>
      <c r="K99" s="5"/>
      <c r="L99" s="5"/>
      <c r="M99" s="5" t="str">
        <f t="shared" si="56"/>
        <v>Writer Sci Manual  Mrp44,58,76  [Hindi /Geometry]-52 page</v>
      </c>
      <c r="N99" s="5"/>
      <c r="O99" s="5"/>
      <c r="P99" s="5"/>
      <c r="Q99" s="5"/>
      <c r="R99" s="5"/>
      <c r="S99" s="5"/>
      <c r="T99" s="5"/>
      <c r="U99" s="5"/>
      <c r="V99" s="5"/>
      <c r="W99" s="105"/>
      <c r="X99" s="111"/>
      <c r="Y99" s="5"/>
      <c r="Z99" s="5"/>
      <c r="AA99" s="5"/>
      <c r="AB99" s="5"/>
      <c r="AC99" s="5"/>
      <c r="AD99" s="5"/>
      <c r="AE99" s="5"/>
      <c r="AF99" s="5"/>
      <c r="AG99" s="5"/>
      <c r="AH99" s="5"/>
      <c r="AI99" s="5"/>
      <c r="AJ99" s="5"/>
      <c r="AK99" s="5"/>
      <c r="AL99" s="8" t="s">
        <v>999</v>
      </c>
      <c r="AM99" s="8" t="s">
        <v>604</v>
      </c>
      <c r="AN99" s="8" t="s">
        <v>988</v>
      </c>
      <c r="AO99" s="8">
        <v>1000</v>
      </c>
      <c r="AP99" s="13" t="s">
        <v>462</v>
      </c>
      <c r="AQ99" s="8">
        <v>52</v>
      </c>
      <c r="AR99" s="8">
        <v>16</v>
      </c>
      <c r="AS99" s="10" t="s">
        <v>1005</v>
      </c>
      <c r="AT99" s="14" t="s">
        <v>540</v>
      </c>
      <c r="AU99" s="14" t="s">
        <v>487</v>
      </c>
      <c r="AV99" s="8">
        <v>10</v>
      </c>
      <c r="AW99" s="8">
        <v>50</v>
      </c>
      <c r="AX99" s="8" t="s">
        <v>495</v>
      </c>
      <c r="AY99" s="13" t="s">
        <v>489</v>
      </c>
      <c r="AZ99" s="8" t="s">
        <v>535</v>
      </c>
      <c r="BA99" s="8">
        <v>350</v>
      </c>
      <c r="BB99" s="9" t="s">
        <v>515</v>
      </c>
      <c r="BC99" s="9">
        <v>4</v>
      </c>
      <c r="BD99" s="96">
        <f t="shared" si="89"/>
        <v>250</v>
      </c>
      <c r="BE99" s="15">
        <f t="shared" si="90"/>
        <v>4.6580625000000001E-2</v>
      </c>
      <c r="BF99" s="8" t="s">
        <v>534</v>
      </c>
      <c r="BG99" s="16">
        <v>61</v>
      </c>
      <c r="BH99" s="97">
        <v>54</v>
      </c>
      <c r="BI99" s="8">
        <v>44</v>
      </c>
      <c r="BJ99" s="13">
        <v>8</v>
      </c>
      <c r="BK99" s="98">
        <f t="shared" si="91"/>
        <v>6.5</v>
      </c>
      <c r="BL99" s="98">
        <f t="shared" si="92"/>
        <v>9.4208399999999998E-2</v>
      </c>
      <c r="BM99" s="99">
        <f t="shared" si="93"/>
        <v>8500</v>
      </c>
      <c r="BN99" s="8" t="s">
        <v>536</v>
      </c>
      <c r="BO99" s="5" t="str">
        <f t="shared" si="94"/>
        <v>54.00X44.00</v>
      </c>
      <c r="BP99" s="5" t="str">
        <f t="shared" si="95"/>
        <v>Rulling-Hindi /Geometry-[265 x 215]</v>
      </c>
      <c r="BQ99" s="105" t="s">
        <v>768</v>
      </c>
      <c r="BR99" s="106">
        <f t="shared" si="96"/>
        <v>2</v>
      </c>
    </row>
    <row r="100" spans="1:70" x14ac:dyDescent="0.25">
      <c r="A100" s="105" t="s">
        <v>746</v>
      </c>
      <c r="B100" s="5" t="str">
        <f t="shared" si="55"/>
        <v>Writer Sci Manual  Mrp44,58,76  [Hindi /Geometry]-80 page</v>
      </c>
      <c r="C100" s="5"/>
      <c r="D100" s="5"/>
      <c r="E100" s="5"/>
      <c r="F100" s="110"/>
      <c r="G100" s="5"/>
      <c r="H100" s="5"/>
      <c r="I100" s="5"/>
      <c r="J100" s="5"/>
      <c r="K100" s="5"/>
      <c r="L100" s="5"/>
      <c r="M100" s="5" t="str">
        <f t="shared" si="56"/>
        <v>Writer Sci Manual  Mrp44,58,76  [Hindi /Geometry]-80 page</v>
      </c>
      <c r="N100" s="5"/>
      <c r="O100" s="5"/>
      <c r="P100" s="5"/>
      <c r="Q100" s="5"/>
      <c r="R100" s="5"/>
      <c r="S100" s="5"/>
      <c r="T100" s="5"/>
      <c r="U100" s="5"/>
      <c r="V100" s="5"/>
      <c r="W100" s="105"/>
      <c r="X100" s="111"/>
      <c r="Y100" s="5"/>
      <c r="Z100" s="5"/>
      <c r="AA100" s="5"/>
      <c r="AB100" s="5"/>
      <c r="AC100" s="5"/>
      <c r="AD100" s="5"/>
      <c r="AE100" s="5"/>
      <c r="AF100" s="5"/>
      <c r="AG100" s="5"/>
      <c r="AH100" s="5"/>
      <c r="AI100" s="5"/>
      <c r="AJ100" s="5"/>
      <c r="AK100" s="5"/>
      <c r="AL100" s="8" t="s">
        <v>1000</v>
      </c>
      <c r="AM100" s="8" t="s">
        <v>604</v>
      </c>
      <c r="AN100" s="8" t="s">
        <v>988</v>
      </c>
      <c r="AO100" s="8">
        <v>1000</v>
      </c>
      <c r="AP100" s="13" t="s">
        <v>462</v>
      </c>
      <c r="AQ100" s="8">
        <v>80</v>
      </c>
      <c r="AR100" s="8">
        <v>16</v>
      </c>
      <c r="AS100" s="10" t="s">
        <v>1005</v>
      </c>
      <c r="AT100" s="14" t="s">
        <v>540</v>
      </c>
      <c r="AU100" s="14" t="s">
        <v>487</v>
      </c>
      <c r="AV100" s="8">
        <v>8</v>
      </c>
      <c r="AW100" s="8">
        <v>40</v>
      </c>
      <c r="AX100" s="8" t="s">
        <v>495</v>
      </c>
      <c r="AY100" s="13" t="s">
        <v>489</v>
      </c>
      <c r="AZ100" s="8" t="s">
        <v>535</v>
      </c>
      <c r="BA100" s="8">
        <v>350</v>
      </c>
      <c r="BB100" s="9" t="s">
        <v>515</v>
      </c>
      <c r="BC100" s="9">
        <v>4</v>
      </c>
      <c r="BD100" s="96">
        <f t="shared" ref="BD100:BD102" si="97">IF(BA100=0,0,AO100/BC100)</f>
        <v>250</v>
      </c>
      <c r="BE100" s="15">
        <f t="shared" ref="BE100:BE102" si="98">LEFT(BB100,4)/1000*RIGHT(BB100,3)/1000*BA100/1000*BD100/1000</f>
        <v>4.6580625000000001E-2</v>
      </c>
      <c r="BF100" s="8" t="s">
        <v>534</v>
      </c>
      <c r="BG100" s="16">
        <v>61</v>
      </c>
      <c r="BH100" s="97">
        <v>54</v>
      </c>
      <c r="BI100" s="8">
        <v>44</v>
      </c>
      <c r="BJ100" s="13">
        <v>8</v>
      </c>
      <c r="BK100" s="98">
        <f t="shared" ref="BK100:BK102" si="99">AQ100/BJ100</f>
        <v>10</v>
      </c>
      <c r="BL100" s="98">
        <f t="shared" ref="BL100:BL102" si="100">BH100/100*BI100/100*BG100/1000*BK100*AO100/1000</f>
        <v>0.14493600000000001</v>
      </c>
      <c r="BM100" s="99">
        <f t="shared" ref="BM100:BM102" si="101">+AO100*(AQ100+AR100)/BJ100</f>
        <v>12000</v>
      </c>
      <c r="BN100" s="8" t="s">
        <v>536</v>
      </c>
      <c r="BO100" s="5" t="str">
        <f t="shared" ref="BO100:BO102" si="102">TEXT(BH100,"00.00")&amp;"X"&amp;TEXT(BI100,"00.00")</f>
        <v>54.00X44.00</v>
      </c>
      <c r="BP100" s="5" t="str">
        <f t="shared" ref="BP100:BP102" si="103">"Rulling-"&amp;AT100&amp;"-["&amp;AP100&amp;"]"</f>
        <v>Rulling-Hindi /Geometry-[265 x 215]</v>
      </c>
      <c r="BQ100" s="105" t="s">
        <v>768</v>
      </c>
      <c r="BR100" s="106">
        <f t="shared" ref="BR100:BR102" si="104">AR100/BJ100</f>
        <v>2</v>
      </c>
    </row>
    <row r="101" spans="1:70" x14ac:dyDescent="0.25">
      <c r="A101" s="105" t="s">
        <v>747</v>
      </c>
      <c r="B101" s="5" t="str">
        <f t="shared" si="55"/>
        <v>Writer Sci Manual  Mrp44,58,76  [Hindi /Geometry]-120 page</v>
      </c>
      <c r="C101" s="5"/>
      <c r="D101" s="5"/>
      <c r="E101" s="5"/>
      <c r="F101" s="110"/>
      <c r="G101" s="5"/>
      <c r="H101" s="5"/>
      <c r="I101" s="5"/>
      <c r="J101" s="5"/>
      <c r="K101" s="5"/>
      <c r="L101" s="5"/>
      <c r="M101" s="5" t="str">
        <f t="shared" si="56"/>
        <v>Writer Sci Manual  Mrp44,58,76  [Hindi /Geometry]-120 page</v>
      </c>
      <c r="N101" s="5"/>
      <c r="O101" s="5"/>
      <c r="P101" s="5"/>
      <c r="Q101" s="5"/>
      <c r="R101" s="5"/>
      <c r="S101" s="5"/>
      <c r="T101" s="5"/>
      <c r="U101" s="5"/>
      <c r="V101" s="5"/>
      <c r="W101" s="105"/>
      <c r="X101" s="111"/>
      <c r="Y101" s="5"/>
      <c r="Z101" s="5"/>
      <c r="AA101" s="5"/>
      <c r="AB101" s="5"/>
      <c r="AC101" s="5"/>
      <c r="AD101" s="5"/>
      <c r="AE101" s="5"/>
      <c r="AF101" s="5"/>
      <c r="AG101" s="5"/>
      <c r="AH101" s="5"/>
      <c r="AI101" s="5"/>
      <c r="AJ101" s="5"/>
      <c r="AK101" s="5"/>
      <c r="AL101" s="8" t="s">
        <v>1001</v>
      </c>
      <c r="AM101" s="8" t="s">
        <v>604</v>
      </c>
      <c r="AN101" s="8" t="s">
        <v>988</v>
      </c>
      <c r="AO101" s="8">
        <v>1000</v>
      </c>
      <c r="AP101" s="13" t="s">
        <v>462</v>
      </c>
      <c r="AQ101" s="8">
        <v>120</v>
      </c>
      <c r="AR101" s="8">
        <v>16</v>
      </c>
      <c r="AS101" s="10" t="s">
        <v>1005</v>
      </c>
      <c r="AT101" s="14" t="s">
        <v>540</v>
      </c>
      <c r="AU101" s="14" t="s">
        <v>487</v>
      </c>
      <c r="AV101" s="8">
        <v>7</v>
      </c>
      <c r="AW101" s="8">
        <v>35</v>
      </c>
      <c r="AX101" s="8" t="s">
        <v>495</v>
      </c>
      <c r="AY101" s="13" t="s">
        <v>489</v>
      </c>
      <c r="AZ101" s="8" t="s">
        <v>535</v>
      </c>
      <c r="BA101" s="8">
        <v>350</v>
      </c>
      <c r="BB101" s="9" t="s">
        <v>515</v>
      </c>
      <c r="BC101" s="9">
        <v>4</v>
      </c>
      <c r="BD101" s="96">
        <f t="shared" si="97"/>
        <v>250</v>
      </c>
      <c r="BE101" s="15">
        <f t="shared" si="98"/>
        <v>4.6580625000000001E-2</v>
      </c>
      <c r="BF101" s="8" t="s">
        <v>534</v>
      </c>
      <c r="BG101" s="16">
        <v>61</v>
      </c>
      <c r="BH101" s="97">
        <v>54</v>
      </c>
      <c r="BI101" s="8">
        <v>44</v>
      </c>
      <c r="BJ101" s="13">
        <v>8</v>
      </c>
      <c r="BK101" s="98">
        <f t="shared" si="99"/>
        <v>15</v>
      </c>
      <c r="BL101" s="98">
        <f t="shared" si="100"/>
        <v>0.21740400000000001</v>
      </c>
      <c r="BM101" s="99">
        <f t="shared" si="101"/>
        <v>17000</v>
      </c>
      <c r="BN101" s="8" t="s">
        <v>536</v>
      </c>
      <c r="BO101" s="5" t="str">
        <f t="shared" si="102"/>
        <v>54.00X44.00</v>
      </c>
      <c r="BP101" s="5" t="str">
        <f t="shared" si="103"/>
        <v>Rulling-Hindi /Geometry-[265 x 215]</v>
      </c>
      <c r="BQ101" s="105" t="s">
        <v>768</v>
      </c>
      <c r="BR101" s="106">
        <f t="shared" si="104"/>
        <v>2</v>
      </c>
    </row>
    <row r="102" spans="1:70" x14ac:dyDescent="0.25">
      <c r="A102" s="105" t="s">
        <v>748</v>
      </c>
      <c r="B102" s="5" t="str">
        <f t="shared" si="55"/>
        <v>Writer Sci Manual  Mrp44,58,76  [Hindi /Geometry]-52 page</v>
      </c>
      <c r="C102" s="5"/>
      <c r="D102" s="5"/>
      <c r="E102" s="5"/>
      <c r="F102" s="110"/>
      <c r="G102" s="5"/>
      <c r="H102" s="5"/>
      <c r="I102" s="5"/>
      <c r="J102" s="5"/>
      <c r="K102" s="5"/>
      <c r="L102" s="5"/>
      <c r="M102" s="5" t="str">
        <f t="shared" si="56"/>
        <v>Writer Sci Manual  Mrp44,58,76  [Hindi /Geometry]-52 page</v>
      </c>
      <c r="N102" s="5"/>
      <c r="O102" s="5"/>
      <c r="P102" s="5"/>
      <c r="Q102" s="5"/>
      <c r="R102" s="5"/>
      <c r="S102" s="5"/>
      <c r="T102" s="5"/>
      <c r="U102" s="5"/>
      <c r="V102" s="5"/>
      <c r="W102" s="105"/>
      <c r="X102" s="111"/>
      <c r="Y102" s="5"/>
      <c r="Z102" s="5"/>
      <c r="AA102" s="5"/>
      <c r="AB102" s="5"/>
      <c r="AC102" s="5"/>
      <c r="AD102" s="5"/>
      <c r="AE102" s="5"/>
      <c r="AF102" s="5"/>
      <c r="AG102" s="5"/>
      <c r="AH102" s="5"/>
      <c r="AI102" s="5"/>
      <c r="AJ102" s="5"/>
      <c r="AK102" s="5"/>
      <c r="AL102" s="8" t="s">
        <v>1002</v>
      </c>
      <c r="AM102" s="8" t="s">
        <v>604</v>
      </c>
      <c r="AN102" s="8" t="s">
        <v>988</v>
      </c>
      <c r="AO102" s="8">
        <v>1000</v>
      </c>
      <c r="AP102" s="13" t="s">
        <v>462</v>
      </c>
      <c r="AQ102" s="8">
        <v>52</v>
      </c>
      <c r="AR102" s="8">
        <v>16</v>
      </c>
      <c r="AS102" s="10" t="s">
        <v>1005</v>
      </c>
      <c r="AT102" s="14" t="s">
        <v>540</v>
      </c>
      <c r="AU102" s="14" t="s">
        <v>487</v>
      </c>
      <c r="AV102" s="8">
        <v>10</v>
      </c>
      <c r="AW102" s="8">
        <v>50</v>
      </c>
      <c r="AX102" s="8" t="s">
        <v>495</v>
      </c>
      <c r="AY102" s="13" t="s">
        <v>489</v>
      </c>
      <c r="AZ102" s="8" t="s">
        <v>535</v>
      </c>
      <c r="BA102" s="8">
        <v>350</v>
      </c>
      <c r="BB102" s="9" t="s">
        <v>515</v>
      </c>
      <c r="BC102" s="9">
        <v>4</v>
      </c>
      <c r="BD102" s="96">
        <f t="shared" si="97"/>
        <v>250</v>
      </c>
      <c r="BE102" s="15">
        <f t="shared" si="98"/>
        <v>4.6580625000000001E-2</v>
      </c>
      <c r="BF102" s="8" t="s">
        <v>534</v>
      </c>
      <c r="BG102" s="16">
        <v>61</v>
      </c>
      <c r="BH102" s="97">
        <v>54</v>
      </c>
      <c r="BI102" s="8">
        <v>44</v>
      </c>
      <c r="BJ102" s="13">
        <v>8</v>
      </c>
      <c r="BK102" s="98">
        <f t="shared" si="99"/>
        <v>6.5</v>
      </c>
      <c r="BL102" s="98">
        <f t="shared" si="100"/>
        <v>9.4208399999999998E-2</v>
      </c>
      <c r="BM102" s="99">
        <f t="shared" si="101"/>
        <v>8500</v>
      </c>
      <c r="BN102" s="8" t="s">
        <v>536</v>
      </c>
      <c r="BO102" s="5" t="str">
        <f t="shared" si="102"/>
        <v>54.00X44.00</v>
      </c>
      <c r="BP102" s="5" t="str">
        <f t="shared" si="103"/>
        <v>Rulling-Hindi /Geometry-[265 x 215]</v>
      </c>
      <c r="BQ102" s="105" t="s">
        <v>768</v>
      </c>
      <c r="BR102" s="106">
        <f t="shared" si="104"/>
        <v>2</v>
      </c>
    </row>
    <row r="103" spans="1:70" x14ac:dyDescent="0.25">
      <c r="A103" s="105" t="s">
        <v>749</v>
      </c>
      <c r="B103" s="5" t="str">
        <f t="shared" si="55"/>
        <v>Writer Sci Manual  Mrp44,58,76  [Hindi /Geometry]-80 page</v>
      </c>
      <c r="C103" s="5"/>
      <c r="D103" s="5"/>
      <c r="E103" s="5"/>
      <c r="F103" s="110"/>
      <c r="G103" s="5"/>
      <c r="H103" s="5"/>
      <c r="I103" s="5"/>
      <c r="J103" s="5"/>
      <c r="K103" s="5"/>
      <c r="L103" s="5"/>
      <c r="M103" s="5" t="str">
        <f t="shared" si="56"/>
        <v>Writer Sci Manual  Mrp44,58,76  [Hindi /Geometry]-80 page</v>
      </c>
      <c r="N103" s="5"/>
      <c r="O103" s="5"/>
      <c r="P103" s="5"/>
      <c r="Q103" s="5"/>
      <c r="R103" s="5"/>
      <c r="S103" s="5"/>
      <c r="T103" s="5"/>
      <c r="U103" s="5"/>
      <c r="V103" s="5"/>
      <c r="W103" s="105"/>
      <c r="X103" s="111"/>
      <c r="Y103" s="5"/>
      <c r="Z103" s="5"/>
      <c r="AA103" s="5"/>
      <c r="AB103" s="5"/>
      <c r="AC103" s="5"/>
      <c r="AD103" s="5"/>
      <c r="AE103" s="5"/>
      <c r="AF103" s="5"/>
      <c r="AG103" s="5"/>
      <c r="AH103" s="5"/>
      <c r="AI103" s="5"/>
      <c r="AJ103" s="5"/>
      <c r="AK103" s="5"/>
      <c r="AL103" s="8" t="s">
        <v>1003</v>
      </c>
      <c r="AM103" s="8" t="s">
        <v>604</v>
      </c>
      <c r="AN103" s="8" t="s">
        <v>988</v>
      </c>
      <c r="AO103" s="8">
        <v>1000</v>
      </c>
      <c r="AP103" s="13" t="s">
        <v>462</v>
      </c>
      <c r="AQ103" s="8">
        <v>80</v>
      </c>
      <c r="AR103" s="8">
        <v>16</v>
      </c>
      <c r="AS103" s="10" t="s">
        <v>1005</v>
      </c>
      <c r="AT103" s="14" t="s">
        <v>540</v>
      </c>
      <c r="AU103" s="14" t="s">
        <v>487</v>
      </c>
      <c r="AV103" s="8">
        <v>8</v>
      </c>
      <c r="AW103" s="8">
        <v>40</v>
      </c>
      <c r="AX103" s="8" t="s">
        <v>495</v>
      </c>
      <c r="AY103" s="13" t="s">
        <v>489</v>
      </c>
      <c r="AZ103" s="8" t="s">
        <v>535</v>
      </c>
      <c r="BA103" s="8">
        <v>350</v>
      </c>
      <c r="BB103" s="9" t="s">
        <v>515</v>
      </c>
      <c r="BC103" s="9">
        <v>4</v>
      </c>
      <c r="BD103" s="96">
        <f t="shared" ref="BD103:BD104" si="105">IF(BA103=0,0,AO103/BC103)</f>
        <v>250</v>
      </c>
      <c r="BE103" s="15">
        <f t="shared" ref="BE103:BE104" si="106">LEFT(BB103,4)/1000*RIGHT(BB103,3)/1000*BA103/1000*BD103/1000</f>
        <v>4.6580625000000001E-2</v>
      </c>
      <c r="BF103" s="8" t="s">
        <v>534</v>
      </c>
      <c r="BG103" s="16">
        <v>61</v>
      </c>
      <c r="BH103" s="97">
        <v>54</v>
      </c>
      <c r="BI103" s="8">
        <v>44</v>
      </c>
      <c r="BJ103" s="13">
        <v>8</v>
      </c>
      <c r="BK103" s="98">
        <f t="shared" ref="BK103:BK104" si="107">AQ103/BJ103</f>
        <v>10</v>
      </c>
      <c r="BL103" s="98">
        <f t="shared" ref="BL103:BL104" si="108">BH103/100*BI103/100*BG103/1000*BK103*AO103/1000</f>
        <v>0.14493600000000001</v>
      </c>
      <c r="BM103" s="99">
        <f t="shared" ref="BM103:BM104" si="109">+AO103*(AQ103+AR103)/BJ103</f>
        <v>12000</v>
      </c>
      <c r="BN103" s="8" t="s">
        <v>536</v>
      </c>
      <c r="BO103" s="5" t="str">
        <f t="shared" ref="BO103:BO104" si="110">TEXT(BH103,"00.00")&amp;"X"&amp;TEXT(BI103,"00.00")</f>
        <v>54.00X44.00</v>
      </c>
      <c r="BP103" s="5" t="str">
        <f t="shared" ref="BP103:BP104" si="111">"Rulling-"&amp;AT103&amp;"-["&amp;AP103&amp;"]"</f>
        <v>Rulling-Hindi /Geometry-[265 x 215]</v>
      </c>
      <c r="BQ103" s="105" t="s">
        <v>768</v>
      </c>
      <c r="BR103" s="106">
        <f t="shared" ref="BR103:BR104" si="112">AR103/BJ103</f>
        <v>2</v>
      </c>
    </row>
    <row r="104" spans="1:70" x14ac:dyDescent="0.25">
      <c r="A104" s="105" t="s">
        <v>750</v>
      </c>
      <c r="B104" s="5" t="str">
        <f t="shared" si="55"/>
        <v>Writer Sci Manual  Mrp44,58,76  [Hindi /Geometry]-120 page</v>
      </c>
      <c r="C104" s="5"/>
      <c r="D104" s="5"/>
      <c r="E104" s="5"/>
      <c r="F104" s="110"/>
      <c r="G104" s="5"/>
      <c r="H104" s="5"/>
      <c r="I104" s="5"/>
      <c r="J104" s="5"/>
      <c r="K104" s="5"/>
      <c r="L104" s="5"/>
      <c r="M104" s="5" t="str">
        <f t="shared" si="56"/>
        <v>Writer Sci Manual  Mrp44,58,76  [Hindi /Geometry]-120 page</v>
      </c>
      <c r="N104" s="5"/>
      <c r="O104" s="5"/>
      <c r="P104" s="5"/>
      <c r="Q104" s="5"/>
      <c r="R104" s="5"/>
      <c r="S104" s="5"/>
      <c r="T104" s="5"/>
      <c r="U104" s="5"/>
      <c r="V104" s="5"/>
      <c r="W104" s="105"/>
      <c r="X104" s="111"/>
      <c r="Y104" s="5"/>
      <c r="Z104" s="5"/>
      <c r="AA104" s="5"/>
      <c r="AB104" s="5"/>
      <c r="AC104" s="5"/>
      <c r="AD104" s="5"/>
      <c r="AE104" s="5"/>
      <c r="AF104" s="5"/>
      <c r="AG104" s="5"/>
      <c r="AH104" s="5"/>
      <c r="AI104" s="5"/>
      <c r="AJ104" s="5"/>
      <c r="AK104" s="5"/>
      <c r="AL104" s="8" t="s">
        <v>1004</v>
      </c>
      <c r="AM104" s="8" t="s">
        <v>604</v>
      </c>
      <c r="AN104" s="8" t="s">
        <v>988</v>
      </c>
      <c r="AO104" s="8">
        <v>1000</v>
      </c>
      <c r="AP104" s="13" t="s">
        <v>462</v>
      </c>
      <c r="AQ104" s="8">
        <v>120</v>
      </c>
      <c r="AR104" s="8">
        <v>16</v>
      </c>
      <c r="AS104" s="10" t="s">
        <v>1005</v>
      </c>
      <c r="AT104" s="14" t="s">
        <v>540</v>
      </c>
      <c r="AU104" s="14" t="s">
        <v>487</v>
      </c>
      <c r="AV104" s="8">
        <v>7</v>
      </c>
      <c r="AW104" s="8">
        <v>35</v>
      </c>
      <c r="AX104" s="8" t="s">
        <v>495</v>
      </c>
      <c r="AY104" s="13" t="s">
        <v>489</v>
      </c>
      <c r="AZ104" s="8" t="s">
        <v>535</v>
      </c>
      <c r="BA104" s="8">
        <v>350</v>
      </c>
      <c r="BB104" s="9" t="s">
        <v>515</v>
      </c>
      <c r="BC104" s="9">
        <v>4</v>
      </c>
      <c r="BD104" s="96">
        <f t="shared" si="105"/>
        <v>250</v>
      </c>
      <c r="BE104" s="15">
        <f t="shared" si="106"/>
        <v>4.6580625000000001E-2</v>
      </c>
      <c r="BF104" s="8" t="s">
        <v>534</v>
      </c>
      <c r="BG104" s="16">
        <v>61</v>
      </c>
      <c r="BH104" s="97">
        <v>54</v>
      </c>
      <c r="BI104" s="8">
        <v>44</v>
      </c>
      <c r="BJ104" s="13">
        <v>8</v>
      </c>
      <c r="BK104" s="98">
        <f t="shared" si="107"/>
        <v>15</v>
      </c>
      <c r="BL104" s="98">
        <f t="shared" si="108"/>
        <v>0.21740400000000001</v>
      </c>
      <c r="BM104" s="99">
        <f t="shared" si="109"/>
        <v>17000</v>
      </c>
      <c r="BN104" s="8" t="s">
        <v>536</v>
      </c>
      <c r="BO104" s="5" t="str">
        <f t="shared" si="110"/>
        <v>54.00X44.00</v>
      </c>
      <c r="BP104" s="5" t="str">
        <f t="shared" si="111"/>
        <v>Rulling-Hindi /Geometry-[265 x 215]</v>
      </c>
      <c r="BQ104" s="105" t="s">
        <v>768</v>
      </c>
      <c r="BR104" s="106">
        <f t="shared" si="112"/>
        <v>2</v>
      </c>
    </row>
    <row r="105" spans="1:70" x14ac:dyDescent="0.25">
      <c r="A105" s="105" t="s">
        <v>751</v>
      </c>
      <c r="B105" s="5" t="str">
        <f t="shared" si="55"/>
        <v>Writer A4 Classic  Mrp 32 [Single line]-68 page</v>
      </c>
      <c r="C105" s="5" t="str">
        <f t="shared" si="7"/>
        <v>Writer A4 Classic  Mrp 32 [Single line]-68 page</v>
      </c>
      <c r="D105" s="5" t="str">
        <f>VLOOKUP(AP105,DefaltMaster!$U$1:$AB$14,8,FALSE)</f>
        <v>*11106</v>
      </c>
      <c r="E105" s="5" t="str">
        <f>VLOOKUP(AU105,DefaltMaster!$H$1:$J$26,3,FALSE)</f>
        <v>*06016</v>
      </c>
      <c r="F105" s="110">
        <v>0</v>
      </c>
      <c r="G105" s="5">
        <v>0</v>
      </c>
      <c r="H105" s="5">
        <v>1020</v>
      </c>
      <c r="I105" s="5"/>
      <c r="J105" s="5" t="str">
        <f>VLOOKUP(AT105,DefaltMaster!$R$1:$S$19,2,FALSE)</f>
        <v>*05035</v>
      </c>
      <c r="K105" s="5" t="s">
        <v>551</v>
      </c>
      <c r="L105" s="5"/>
      <c r="M105" s="5" t="str">
        <f t="shared" si="56"/>
        <v>Writer A4 Classic  Mrp 32 [Single line]-68 page</v>
      </c>
      <c r="N105" s="5" t="s">
        <v>33</v>
      </c>
      <c r="O105" s="5"/>
      <c r="P105" s="5" t="s">
        <v>32</v>
      </c>
      <c r="Q105" s="5" t="s">
        <v>32</v>
      </c>
      <c r="R105" s="5" t="s">
        <v>32</v>
      </c>
      <c r="S105" s="5" t="s">
        <v>32</v>
      </c>
      <c r="T105" s="5" t="s">
        <v>32</v>
      </c>
      <c r="U105" s="5" t="s">
        <v>32</v>
      </c>
      <c r="V105" s="5" t="s">
        <v>34</v>
      </c>
      <c r="W105" s="105" t="s">
        <v>606</v>
      </c>
      <c r="X105" s="111" t="s">
        <v>607</v>
      </c>
      <c r="Y105" s="5" t="s">
        <v>32</v>
      </c>
      <c r="Z105" s="5" t="s">
        <v>32</v>
      </c>
      <c r="AA105" s="5" t="s">
        <v>35</v>
      </c>
      <c r="AB105" s="5" t="s">
        <v>35</v>
      </c>
      <c r="AC105" s="5" t="str">
        <f>$BP105</f>
        <v>Rulling-Single line-[210 x 285]</v>
      </c>
      <c r="AD105" s="5" t="str">
        <f>VLOOKUP(AC105,$B$211:$AC$240,28,FALSE)</f>
        <v>000149</v>
      </c>
      <c r="AE105" s="5"/>
      <c r="AF105" s="5"/>
      <c r="AG105" s="5"/>
      <c r="AH105" s="5"/>
      <c r="AI105" s="5" t="s">
        <v>394</v>
      </c>
      <c r="AJ105" s="5" t="s">
        <v>448</v>
      </c>
      <c r="AK105" s="5">
        <f t="shared" si="10"/>
        <v>47</v>
      </c>
      <c r="AL105" s="8" t="s">
        <v>409</v>
      </c>
      <c r="AM105" s="8" t="s">
        <v>986</v>
      </c>
      <c r="AN105" s="8" t="s">
        <v>409</v>
      </c>
      <c r="AO105" s="8">
        <v>1000</v>
      </c>
      <c r="AP105" s="13" t="s">
        <v>450</v>
      </c>
      <c r="AQ105" s="8">
        <v>68</v>
      </c>
      <c r="AR105" s="8">
        <v>4</v>
      </c>
      <c r="AS105" s="8" t="s">
        <v>467</v>
      </c>
      <c r="AT105" s="14" t="s">
        <v>486</v>
      </c>
      <c r="AU105" s="14" t="s">
        <v>487</v>
      </c>
      <c r="AV105" s="8">
        <v>0</v>
      </c>
      <c r="AW105" s="8">
        <v>60</v>
      </c>
      <c r="AX105" s="8" t="s">
        <v>499</v>
      </c>
      <c r="AY105" s="13" t="s">
        <v>500</v>
      </c>
      <c r="AZ105" s="8" t="s">
        <v>501</v>
      </c>
      <c r="BA105" s="8">
        <v>263</v>
      </c>
      <c r="BB105" s="9" t="s">
        <v>502</v>
      </c>
      <c r="BC105" s="9">
        <v>6</v>
      </c>
      <c r="BD105" s="96">
        <f t="shared" si="2"/>
        <v>166.66666666666666</v>
      </c>
      <c r="BE105" s="15">
        <f t="shared" si="3"/>
        <v>3.2228458333333328E-2</v>
      </c>
      <c r="BF105" s="8" t="s">
        <v>503</v>
      </c>
      <c r="BG105" s="16">
        <v>54</v>
      </c>
      <c r="BH105" s="97">
        <v>86</v>
      </c>
      <c r="BI105" s="8">
        <v>42</v>
      </c>
      <c r="BJ105" s="13">
        <v>12</v>
      </c>
      <c r="BK105" s="98">
        <f t="shared" si="4"/>
        <v>5.666666666666667</v>
      </c>
      <c r="BL105" s="98">
        <f t="shared" si="5"/>
        <v>0.11052720000000001</v>
      </c>
      <c r="BM105" s="99">
        <f t="shared" si="11"/>
        <v>6000</v>
      </c>
      <c r="BN105" s="8" t="s">
        <v>409</v>
      </c>
      <c r="BO105" s="5" t="str">
        <f t="shared" si="12"/>
        <v>86.00X42.00</v>
      </c>
      <c r="BP105" s="5" t="str">
        <f t="shared" si="13"/>
        <v>Rulling-Single line-[210 x 285]</v>
      </c>
      <c r="BQ105" s="105" t="s">
        <v>668</v>
      </c>
      <c r="BR105" s="106">
        <f t="shared" si="14"/>
        <v>0.33333333333333331</v>
      </c>
    </row>
    <row r="106" spans="1:70" x14ac:dyDescent="0.25">
      <c r="A106" s="105" t="s">
        <v>752</v>
      </c>
      <c r="B106" s="5" t="str">
        <f t="shared" si="55"/>
        <v>Writer A4 Classic  Mrp 50 [Single line]-116 page</v>
      </c>
      <c r="C106" s="5" t="str">
        <f t="shared" si="7"/>
        <v>Writer A4 Classic  Mrp 50 [Single line]-116 page</v>
      </c>
      <c r="D106" s="5" t="str">
        <f>VLOOKUP(AP106,DefaltMaster!$U$1:$AB$14,8,FALSE)</f>
        <v>*11106</v>
      </c>
      <c r="E106" s="5" t="str">
        <f>VLOOKUP(AU106,DefaltMaster!$H$1:$J$26,3,FALSE)</f>
        <v>*06016</v>
      </c>
      <c r="F106" s="110">
        <v>0</v>
      </c>
      <c r="G106" s="5">
        <v>0</v>
      </c>
      <c r="H106" s="5">
        <v>1021</v>
      </c>
      <c r="I106" s="5"/>
      <c r="J106" s="5" t="str">
        <f>VLOOKUP(AT106,DefaltMaster!$R$1:$S$19,2,FALSE)</f>
        <v>*05035</v>
      </c>
      <c r="K106" s="5" t="s">
        <v>551</v>
      </c>
      <c r="L106" s="5"/>
      <c r="M106" s="5" t="str">
        <f t="shared" si="56"/>
        <v>Writer A4 Classic  Mrp 50 [Single line]-116 page</v>
      </c>
      <c r="N106" s="5" t="s">
        <v>33</v>
      </c>
      <c r="O106" s="5"/>
      <c r="P106" s="5" t="s">
        <v>32</v>
      </c>
      <c r="Q106" s="5" t="s">
        <v>32</v>
      </c>
      <c r="R106" s="5" t="s">
        <v>32</v>
      </c>
      <c r="S106" s="5" t="s">
        <v>32</v>
      </c>
      <c r="T106" s="5" t="s">
        <v>32</v>
      </c>
      <c r="U106" s="5" t="s">
        <v>32</v>
      </c>
      <c r="V106" s="5" t="s">
        <v>34</v>
      </c>
      <c r="W106" s="105" t="s">
        <v>606</v>
      </c>
      <c r="X106" s="111" t="s">
        <v>607</v>
      </c>
      <c r="Y106" s="5" t="s">
        <v>32</v>
      </c>
      <c r="Z106" s="5" t="s">
        <v>32</v>
      </c>
      <c r="AA106" s="5" t="s">
        <v>35</v>
      </c>
      <c r="AB106" s="5" t="s">
        <v>35</v>
      </c>
      <c r="AC106" s="5" t="str">
        <f>$BP106</f>
        <v>Rulling-Single line-[210 x 285]</v>
      </c>
      <c r="AD106" s="5" t="str">
        <f>VLOOKUP(AC106,$B$211:$AC$240,28,FALSE)</f>
        <v>000149</v>
      </c>
      <c r="AE106" s="5"/>
      <c r="AF106" s="5"/>
      <c r="AG106" s="5"/>
      <c r="AH106" s="5"/>
      <c r="AI106" s="5" t="s">
        <v>394</v>
      </c>
      <c r="AJ106" s="5" t="s">
        <v>448</v>
      </c>
      <c r="AK106" s="5">
        <f t="shared" si="10"/>
        <v>48</v>
      </c>
      <c r="AL106" s="8" t="s">
        <v>410</v>
      </c>
      <c r="AM106" s="8" t="s">
        <v>986</v>
      </c>
      <c r="AN106" s="8" t="s">
        <v>410</v>
      </c>
      <c r="AO106" s="8">
        <v>1000</v>
      </c>
      <c r="AP106" s="13" t="s">
        <v>450</v>
      </c>
      <c r="AQ106" s="8">
        <v>116</v>
      </c>
      <c r="AR106" s="8">
        <v>4</v>
      </c>
      <c r="AS106" s="8" t="s">
        <v>467</v>
      </c>
      <c r="AT106" s="14" t="s">
        <v>486</v>
      </c>
      <c r="AU106" s="14" t="s">
        <v>487</v>
      </c>
      <c r="AV106" s="8">
        <v>8</v>
      </c>
      <c r="AW106" s="8">
        <v>40</v>
      </c>
      <c r="AX106" s="8" t="s">
        <v>488</v>
      </c>
      <c r="AY106" s="13" t="s">
        <v>500</v>
      </c>
      <c r="AZ106" s="8" t="s">
        <v>501</v>
      </c>
      <c r="BA106" s="8">
        <v>263</v>
      </c>
      <c r="BB106" s="9" t="s">
        <v>502</v>
      </c>
      <c r="BC106" s="9">
        <v>6</v>
      </c>
      <c r="BD106" s="96">
        <f t="shared" si="2"/>
        <v>166.66666666666666</v>
      </c>
      <c r="BE106" s="15">
        <f t="shared" si="3"/>
        <v>3.2228458333333328E-2</v>
      </c>
      <c r="BF106" s="8" t="s">
        <v>503</v>
      </c>
      <c r="BG106" s="16">
        <v>54</v>
      </c>
      <c r="BH106" s="97">
        <v>86</v>
      </c>
      <c r="BI106" s="8">
        <v>42</v>
      </c>
      <c r="BJ106" s="13">
        <v>12</v>
      </c>
      <c r="BK106" s="98">
        <f t="shared" si="4"/>
        <v>9.6666666666666661</v>
      </c>
      <c r="BL106" s="98">
        <f t="shared" si="5"/>
        <v>0.18854639999999998</v>
      </c>
      <c r="BM106" s="99">
        <f t="shared" si="11"/>
        <v>10000</v>
      </c>
      <c r="BN106" s="8" t="s">
        <v>410</v>
      </c>
      <c r="BO106" s="5" t="str">
        <f t="shared" si="12"/>
        <v>86.00X42.00</v>
      </c>
      <c r="BP106" s="5" t="str">
        <f t="shared" si="13"/>
        <v>Rulling-Single line-[210 x 285]</v>
      </c>
      <c r="BQ106" s="105" t="s">
        <v>669</v>
      </c>
      <c r="BR106" s="106">
        <f t="shared" si="14"/>
        <v>0.33333333333333331</v>
      </c>
    </row>
    <row r="107" spans="1:70" x14ac:dyDescent="0.25">
      <c r="A107" s="105" t="s">
        <v>753</v>
      </c>
      <c r="B107" s="5" t="str">
        <f t="shared" si="55"/>
        <v>Writer A4 Classic  Mrp 50 [Unrulled]-116 page</v>
      </c>
      <c r="C107" s="5" t="str">
        <f t="shared" si="7"/>
        <v>Writer A4 Classic  Mrp 50 [Unrulled]-116 page</v>
      </c>
      <c r="D107" s="5" t="str">
        <f>VLOOKUP(AP107,DefaltMaster!$U$1:$AB$14,8,FALSE)</f>
        <v>*11106</v>
      </c>
      <c r="E107" s="5" t="str">
        <f>VLOOKUP(AU107,DefaltMaster!$H$1:$J$26,3,FALSE)</f>
        <v>*06016</v>
      </c>
      <c r="F107" s="110">
        <v>0</v>
      </c>
      <c r="G107" s="5">
        <v>0</v>
      </c>
      <c r="H107" s="5">
        <v>1022</v>
      </c>
      <c r="I107" s="5"/>
      <c r="J107" s="5" t="str">
        <f>VLOOKUP(AT107,DefaltMaster!$R$1:$S$19,2,FALSE)</f>
        <v>*05036</v>
      </c>
      <c r="K107" s="5" t="s">
        <v>551</v>
      </c>
      <c r="L107" s="5"/>
      <c r="M107" s="5" t="str">
        <f t="shared" si="56"/>
        <v>Writer A4 Classic  Mrp 50 [Unrulled]-116 page</v>
      </c>
      <c r="N107" s="5" t="s">
        <v>33</v>
      </c>
      <c r="O107" s="5"/>
      <c r="P107" s="5" t="s">
        <v>32</v>
      </c>
      <c r="Q107" s="5" t="s">
        <v>32</v>
      </c>
      <c r="R107" s="5" t="s">
        <v>32</v>
      </c>
      <c r="S107" s="5" t="s">
        <v>32</v>
      </c>
      <c r="T107" s="5" t="s">
        <v>32</v>
      </c>
      <c r="U107" s="5" t="s">
        <v>32</v>
      </c>
      <c r="V107" s="5" t="s">
        <v>34</v>
      </c>
      <c r="W107" s="105" t="s">
        <v>606</v>
      </c>
      <c r="X107" s="111" t="s">
        <v>607</v>
      </c>
      <c r="Y107" s="5" t="s">
        <v>32</v>
      </c>
      <c r="Z107" s="5" t="s">
        <v>32</v>
      </c>
      <c r="AA107" s="5" t="s">
        <v>35</v>
      </c>
      <c r="AB107" s="5" t="s">
        <v>35</v>
      </c>
      <c r="AC107" s="5" t="str">
        <f>$BP107</f>
        <v>Rulling-Unrulled-[210 x 285]</v>
      </c>
      <c r="AD107" s="5" t="str">
        <f>VLOOKUP(AC107,$B$211:$AC$240,28,FALSE)</f>
        <v>000152</v>
      </c>
      <c r="AE107" s="5"/>
      <c r="AF107" s="5"/>
      <c r="AG107" s="5"/>
      <c r="AH107" s="5"/>
      <c r="AI107" s="5" t="s">
        <v>394</v>
      </c>
      <c r="AJ107" s="5" t="s">
        <v>448</v>
      </c>
      <c r="AK107" s="5">
        <f t="shared" si="10"/>
        <v>45</v>
      </c>
      <c r="AL107" s="8" t="s">
        <v>410</v>
      </c>
      <c r="AM107" s="8" t="s">
        <v>986</v>
      </c>
      <c r="AN107" s="8" t="s">
        <v>410</v>
      </c>
      <c r="AO107" s="8">
        <v>1000</v>
      </c>
      <c r="AP107" s="13" t="s">
        <v>450</v>
      </c>
      <c r="AQ107" s="8">
        <v>116</v>
      </c>
      <c r="AR107" s="8">
        <v>4</v>
      </c>
      <c r="AS107" s="8" t="s">
        <v>467</v>
      </c>
      <c r="AT107" s="14" t="s">
        <v>493</v>
      </c>
      <c r="AU107" s="14" t="s">
        <v>487</v>
      </c>
      <c r="AV107" s="8">
        <v>8</v>
      </c>
      <c r="AW107" s="8">
        <v>40</v>
      </c>
      <c r="AX107" s="8" t="s">
        <v>488</v>
      </c>
      <c r="AY107" s="13" t="s">
        <v>500</v>
      </c>
      <c r="AZ107" s="8" t="s">
        <v>501</v>
      </c>
      <c r="BA107" s="8">
        <v>263</v>
      </c>
      <c r="BB107" s="9" t="s">
        <v>502</v>
      </c>
      <c r="BC107" s="9">
        <v>6</v>
      </c>
      <c r="BD107" s="96">
        <f t="shared" si="2"/>
        <v>166.66666666666666</v>
      </c>
      <c r="BE107" s="15">
        <f t="shared" si="3"/>
        <v>3.2228458333333328E-2</v>
      </c>
      <c r="BF107" s="8" t="s">
        <v>503</v>
      </c>
      <c r="BG107" s="16">
        <v>54</v>
      </c>
      <c r="BH107" s="97">
        <v>86</v>
      </c>
      <c r="BI107" s="8">
        <v>42</v>
      </c>
      <c r="BJ107" s="13">
        <v>12</v>
      </c>
      <c r="BK107" s="98">
        <f t="shared" si="4"/>
        <v>9.6666666666666661</v>
      </c>
      <c r="BL107" s="98">
        <f t="shared" si="5"/>
        <v>0.18854639999999998</v>
      </c>
      <c r="BM107" s="99">
        <f t="shared" si="11"/>
        <v>10000</v>
      </c>
      <c r="BN107" s="8" t="s">
        <v>410</v>
      </c>
      <c r="BO107" s="5" t="str">
        <f t="shared" si="12"/>
        <v>86.00X42.00</v>
      </c>
      <c r="BP107" s="5" t="str">
        <f t="shared" si="13"/>
        <v>Rulling-Unrulled-[210 x 285]</v>
      </c>
      <c r="BQ107" s="105" t="s">
        <v>670</v>
      </c>
      <c r="BR107" s="106">
        <f t="shared" si="14"/>
        <v>0.33333333333333331</v>
      </c>
    </row>
    <row r="108" spans="1:70" x14ac:dyDescent="0.25">
      <c r="A108" s="105" t="s">
        <v>754</v>
      </c>
      <c r="B108" s="5" t="str">
        <f t="shared" si="55"/>
        <v>Writer A4 Classic  Mrp 50 [Hindi /Geometry]-116 page</v>
      </c>
      <c r="C108" s="5"/>
      <c r="D108" s="5"/>
      <c r="E108" s="5"/>
      <c r="F108" s="110"/>
      <c r="G108" s="5"/>
      <c r="H108" s="5"/>
      <c r="I108" s="5"/>
      <c r="J108" s="5"/>
      <c r="K108" s="5"/>
      <c r="L108" s="5"/>
      <c r="M108" s="5" t="str">
        <f t="shared" si="56"/>
        <v>Writer A4 Classic  Mrp 50 [Hindi /Geometry]-116 page</v>
      </c>
      <c r="N108" s="5"/>
      <c r="O108" s="5"/>
      <c r="P108" s="5"/>
      <c r="Q108" s="5"/>
      <c r="R108" s="5"/>
      <c r="S108" s="5"/>
      <c r="T108" s="5"/>
      <c r="U108" s="5"/>
      <c r="V108" s="5"/>
      <c r="W108" s="105"/>
      <c r="X108" s="111"/>
      <c r="Y108" s="5"/>
      <c r="Z108" s="5"/>
      <c r="AA108" s="5"/>
      <c r="AB108" s="5"/>
      <c r="AC108" s="5"/>
      <c r="AD108" s="5"/>
      <c r="AE108" s="5"/>
      <c r="AF108" s="5"/>
      <c r="AG108" s="5"/>
      <c r="AH108" s="5"/>
      <c r="AI108" s="5"/>
      <c r="AJ108" s="5"/>
      <c r="AK108" s="5"/>
      <c r="AL108" s="8" t="s">
        <v>410</v>
      </c>
      <c r="AM108" s="8" t="s">
        <v>986</v>
      </c>
      <c r="AN108" s="8" t="s">
        <v>410</v>
      </c>
      <c r="AO108" s="8">
        <v>1000</v>
      </c>
      <c r="AP108" s="13" t="s">
        <v>450</v>
      </c>
      <c r="AQ108" s="8">
        <v>116</v>
      </c>
      <c r="AR108" s="8">
        <v>4</v>
      </c>
      <c r="AS108" s="8" t="s">
        <v>467</v>
      </c>
      <c r="AT108" s="14" t="s">
        <v>540</v>
      </c>
      <c r="AU108" s="14" t="s">
        <v>487</v>
      </c>
      <c r="AV108" s="8">
        <v>8</v>
      </c>
      <c r="AW108" s="8">
        <v>40</v>
      </c>
      <c r="AX108" s="8" t="s">
        <v>488</v>
      </c>
      <c r="AY108" s="13" t="s">
        <v>500</v>
      </c>
      <c r="AZ108" s="8" t="s">
        <v>501</v>
      </c>
      <c r="BA108" s="8">
        <v>263</v>
      </c>
      <c r="BB108" s="9" t="s">
        <v>502</v>
      </c>
      <c r="BC108" s="9">
        <v>6</v>
      </c>
      <c r="BD108" s="96">
        <f t="shared" ref="BD108" si="113">IF(BA108=0,0,AO108/BC108)</f>
        <v>166.66666666666666</v>
      </c>
      <c r="BE108" s="15">
        <f t="shared" ref="BE108" si="114">LEFT(BB108,4)/1000*RIGHT(BB108,3)/1000*BA108/1000*BD108/1000</f>
        <v>3.2228458333333328E-2</v>
      </c>
      <c r="BF108" s="8" t="s">
        <v>503</v>
      </c>
      <c r="BG108" s="16">
        <v>54</v>
      </c>
      <c r="BH108" s="97">
        <v>86</v>
      </c>
      <c r="BI108" s="8">
        <v>42</v>
      </c>
      <c r="BJ108" s="13">
        <v>12</v>
      </c>
      <c r="BK108" s="98">
        <f t="shared" ref="BK108" si="115">AQ108/BJ108</f>
        <v>9.6666666666666661</v>
      </c>
      <c r="BL108" s="98">
        <f t="shared" ref="BL108" si="116">BH108/100*BI108/100*BG108/1000*BK108*AO108/1000</f>
        <v>0.18854639999999998</v>
      </c>
      <c r="BM108" s="99">
        <f t="shared" ref="BM108" si="117">+AO108*(AQ108+AR108)/BJ108</f>
        <v>10000</v>
      </c>
      <c r="BN108" s="8" t="s">
        <v>410</v>
      </c>
      <c r="BO108" s="5" t="str">
        <f t="shared" ref="BO108" si="118">TEXT(BH108,"00.00")&amp;"X"&amp;TEXT(BI108,"00.00")</f>
        <v>86.00X42.00</v>
      </c>
      <c r="BP108" s="5" t="str">
        <f t="shared" ref="BP108" si="119">"Rulling-"&amp;AT108&amp;"-["&amp;AP108&amp;"]"</f>
        <v>Rulling-Hindi /Geometry-[210 x 285]</v>
      </c>
      <c r="BQ108" s="105" t="s">
        <v>670</v>
      </c>
      <c r="BR108" s="106">
        <f t="shared" ref="BR108" si="120">AR108/BJ108</f>
        <v>0.33333333333333331</v>
      </c>
    </row>
    <row r="109" spans="1:70" x14ac:dyDescent="0.25">
      <c r="A109" s="105" t="s">
        <v>755</v>
      </c>
      <c r="B109" s="5" t="str">
        <f t="shared" si="55"/>
        <v>Writer A4 Classic  Mrp 66 [Single line]-156 page</v>
      </c>
      <c r="C109" s="5" t="str">
        <f t="shared" si="7"/>
        <v>Writer A4 Classic  Mrp 66 [Single line]-156 page</v>
      </c>
      <c r="D109" s="5" t="str">
        <f>VLOOKUP(AP109,DefaltMaster!$U$1:$AB$14,8,FALSE)</f>
        <v>*11106</v>
      </c>
      <c r="E109" s="5" t="str">
        <f>VLOOKUP(AU109,DefaltMaster!$H$1:$J$26,3,FALSE)</f>
        <v>*06016</v>
      </c>
      <c r="F109" s="110">
        <v>0</v>
      </c>
      <c r="G109" s="5">
        <v>0</v>
      </c>
      <c r="H109" s="5">
        <v>1023</v>
      </c>
      <c r="I109" s="5"/>
      <c r="J109" s="5" t="str">
        <f>VLOOKUP(AT109,DefaltMaster!$R$1:$S$19,2,FALSE)</f>
        <v>*05035</v>
      </c>
      <c r="K109" s="5" t="s">
        <v>551</v>
      </c>
      <c r="L109" s="5"/>
      <c r="M109" s="5" t="str">
        <f t="shared" si="56"/>
        <v>Writer A4 Classic  Mrp 66 [Single line]-156 page</v>
      </c>
      <c r="N109" s="5" t="s">
        <v>33</v>
      </c>
      <c r="O109" s="5"/>
      <c r="P109" s="5" t="s">
        <v>32</v>
      </c>
      <c r="Q109" s="5" t="s">
        <v>32</v>
      </c>
      <c r="R109" s="5" t="s">
        <v>32</v>
      </c>
      <c r="S109" s="5" t="s">
        <v>32</v>
      </c>
      <c r="T109" s="5" t="s">
        <v>32</v>
      </c>
      <c r="U109" s="5" t="s">
        <v>32</v>
      </c>
      <c r="V109" s="5" t="s">
        <v>34</v>
      </c>
      <c r="W109" s="105" t="s">
        <v>606</v>
      </c>
      <c r="X109" s="111" t="s">
        <v>607</v>
      </c>
      <c r="Y109" s="5" t="s">
        <v>32</v>
      </c>
      <c r="Z109" s="5" t="s">
        <v>32</v>
      </c>
      <c r="AA109" s="5" t="s">
        <v>35</v>
      </c>
      <c r="AB109" s="5" t="s">
        <v>35</v>
      </c>
      <c r="AC109" s="5" t="str">
        <f>$BP109</f>
        <v>Rulling-Single line-[210 x 285]</v>
      </c>
      <c r="AD109" s="5" t="str">
        <f>VLOOKUP(AC109,$B$211:$AC$240,28,FALSE)</f>
        <v>000149</v>
      </c>
      <c r="AE109" s="5"/>
      <c r="AF109" s="5"/>
      <c r="AG109" s="5"/>
      <c r="AH109" s="5"/>
      <c r="AI109" s="5" t="s">
        <v>394</v>
      </c>
      <c r="AJ109" s="5" t="s">
        <v>448</v>
      </c>
      <c r="AK109" s="5">
        <f t="shared" si="10"/>
        <v>48</v>
      </c>
      <c r="AL109" s="8" t="s">
        <v>411</v>
      </c>
      <c r="AM109" s="8" t="s">
        <v>986</v>
      </c>
      <c r="AN109" s="8" t="s">
        <v>411</v>
      </c>
      <c r="AO109" s="8">
        <v>1000</v>
      </c>
      <c r="AP109" s="13" t="s">
        <v>450</v>
      </c>
      <c r="AQ109" s="8">
        <v>156</v>
      </c>
      <c r="AR109" s="8">
        <v>4</v>
      </c>
      <c r="AS109" s="8" t="s">
        <v>467</v>
      </c>
      <c r="AT109" s="14" t="s">
        <v>486</v>
      </c>
      <c r="AU109" s="14" t="s">
        <v>487</v>
      </c>
      <c r="AV109" s="8">
        <v>6</v>
      </c>
      <c r="AW109" s="8">
        <v>30</v>
      </c>
      <c r="AX109" s="8" t="s">
        <v>488</v>
      </c>
      <c r="AY109" s="13" t="s">
        <v>500</v>
      </c>
      <c r="AZ109" s="8" t="s">
        <v>490</v>
      </c>
      <c r="BA109" s="8">
        <v>260</v>
      </c>
      <c r="BB109" s="9" t="s">
        <v>502</v>
      </c>
      <c r="BC109" s="9">
        <v>6</v>
      </c>
      <c r="BD109" s="96">
        <f t="shared" si="2"/>
        <v>166.66666666666666</v>
      </c>
      <c r="BE109" s="15">
        <f t="shared" si="3"/>
        <v>3.1860833333333331E-2</v>
      </c>
      <c r="BF109" s="8" t="s">
        <v>503</v>
      </c>
      <c r="BG109" s="16">
        <v>54</v>
      </c>
      <c r="BH109" s="97">
        <v>86</v>
      </c>
      <c r="BI109" s="8">
        <v>42</v>
      </c>
      <c r="BJ109" s="13">
        <v>12</v>
      </c>
      <c r="BK109" s="98">
        <f t="shared" si="4"/>
        <v>13</v>
      </c>
      <c r="BL109" s="98">
        <f t="shared" si="5"/>
        <v>0.25356239999999997</v>
      </c>
      <c r="BM109" s="99">
        <f t="shared" si="11"/>
        <v>13333.333333333334</v>
      </c>
      <c r="BN109" s="8" t="s">
        <v>411</v>
      </c>
      <c r="BO109" s="5" t="str">
        <f t="shared" si="12"/>
        <v>86.00X42.00</v>
      </c>
      <c r="BP109" s="5" t="str">
        <f t="shared" si="13"/>
        <v>Rulling-Single line-[210 x 285]</v>
      </c>
      <c r="BQ109" s="105" t="s">
        <v>671</v>
      </c>
      <c r="BR109" s="106">
        <f t="shared" si="14"/>
        <v>0.33333333333333331</v>
      </c>
    </row>
    <row r="110" spans="1:70" x14ac:dyDescent="0.25">
      <c r="A110" s="105" t="s">
        <v>756</v>
      </c>
      <c r="B110" s="5" t="str">
        <f t="shared" si="55"/>
        <v>Writer A4 Classic  Mrp 66 [Unrulled]-156 page</v>
      </c>
      <c r="C110" s="5" t="str">
        <f t="shared" si="7"/>
        <v>Writer A4 Classic  Mrp 66 [Unrulled]-156 page</v>
      </c>
      <c r="D110" s="5" t="str">
        <f>VLOOKUP(AP110,DefaltMaster!$U$1:$AB$14,8,FALSE)</f>
        <v>*11106</v>
      </c>
      <c r="E110" s="5" t="str">
        <f>VLOOKUP(AU110,DefaltMaster!$H$1:$J$26,3,FALSE)</f>
        <v>*06016</v>
      </c>
      <c r="F110" s="110">
        <v>0</v>
      </c>
      <c r="G110" s="5">
        <v>0</v>
      </c>
      <c r="H110" s="5">
        <v>1024</v>
      </c>
      <c r="I110" s="5"/>
      <c r="J110" s="5" t="str">
        <f>VLOOKUP(AT110,DefaltMaster!$R$1:$S$19,2,FALSE)</f>
        <v>*05036</v>
      </c>
      <c r="K110" s="5" t="s">
        <v>551</v>
      </c>
      <c r="L110" s="5"/>
      <c r="M110" s="5" t="str">
        <f t="shared" si="56"/>
        <v>Writer A4 Classic  Mrp 66 [Unrulled]-156 page</v>
      </c>
      <c r="N110" s="5" t="s">
        <v>33</v>
      </c>
      <c r="O110" s="5"/>
      <c r="P110" s="5" t="s">
        <v>32</v>
      </c>
      <c r="Q110" s="5" t="s">
        <v>32</v>
      </c>
      <c r="R110" s="5" t="s">
        <v>32</v>
      </c>
      <c r="S110" s="5" t="s">
        <v>32</v>
      </c>
      <c r="T110" s="5" t="s">
        <v>32</v>
      </c>
      <c r="U110" s="5" t="s">
        <v>32</v>
      </c>
      <c r="V110" s="5" t="s">
        <v>34</v>
      </c>
      <c r="W110" s="105" t="s">
        <v>606</v>
      </c>
      <c r="X110" s="111" t="s">
        <v>607</v>
      </c>
      <c r="Y110" s="5" t="s">
        <v>32</v>
      </c>
      <c r="Z110" s="5" t="s">
        <v>32</v>
      </c>
      <c r="AA110" s="5" t="s">
        <v>35</v>
      </c>
      <c r="AB110" s="5" t="s">
        <v>35</v>
      </c>
      <c r="AC110" s="5" t="str">
        <f>$BP110</f>
        <v>Rulling-Unrulled-[210 x 285]</v>
      </c>
      <c r="AD110" s="5" t="str">
        <f>VLOOKUP(AC110,$B$211:$AC$240,28,FALSE)</f>
        <v>000152</v>
      </c>
      <c r="AE110" s="5"/>
      <c r="AF110" s="5"/>
      <c r="AG110" s="5"/>
      <c r="AH110" s="5"/>
      <c r="AI110" s="5" t="s">
        <v>394</v>
      </c>
      <c r="AJ110" s="5" t="s">
        <v>448</v>
      </c>
      <c r="AK110" s="5">
        <f t="shared" si="10"/>
        <v>45</v>
      </c>
      <c r="AL110" s="8" t="s">
        <v>411</v>
      </c>
      <c r="AM110" s="8" t="s">
        <v>986</v>
      </c>
      <c r="AN110" s="8" t="s">
        <v>411</v>
      </c>
      <c r="AO110" s="8">
        <v>1000</v>
      </c>
      <c r="AP110" s="13" t="s">
        <v>450</v>
      </c>
      <c r="AQ110" s="8">
        <v>156</v>
      </c>
      <c r="AR110" s="8">
        <v>4</v>
      </c>
      <c r="AS110" s="8" t="s">
        <v>467</v>
      </c>
      <c r="AT110" s="14" t="s">
        <v>493</v>
      </c>
      <c r="AU110" s="14" t="s">
        <v>487</v>
      </c>
      <c r="AV110" s="8">
        <v>6</v>
      </c>
      <c r="AW110" s="8">
        <v>30</v>
      </c>
      <c r="AX110" s="8" t="s">
        <v>488</v>
      </c>
      <c r="AY110" s="13" t="s">
        <v>500</v>
      </c>
      <c r="AZ110" s="8" t="s">
        <v>490</v>
      </c>
      <c r="BA110" s="8">
        <v>260</v>
      </c>
      <c r="BB110" s="9" t="s">
        <v>502</v>
      </c>
      <c r="BC110" s="9">
        <v>6</v>
      </c>
      <c r="BD110" s="96">
        <f t="shared" si="2"/>
        <v>166.66666666666666</v>
      </c>
      <c r="BE110" s="15">
        <f t="shared" si="3"/>
        <v>3.1860833333333331E-2</v>
      </c>
      <c r="BF110" s="8" t="s">
        <v>503</v>
      </c>
      <c r="BG110" s="16">
        <v>54</v>
      </c>
      <c r="BH110" s="97">
        <v>86</v>
      </c>
      <c r="BI110" s="8">
        <v>42</v>
      </c>
      <c r="BJ110" s="13">
        <v>12</v>
      </c>
      <c r="BK110" s="98">
        <f t="shared" si="4"/>
        <v>13</v>
      </c>
      <c r="BL110" s="98">
        <f t="shared" si="5"/>
        <v>0.25356239999999997</v>
      </c>
      <c r="BM110" s="99">
        <f t="shared" si="11"/>
        <v>13333.333333333334</v>
      </c>
      <c r="BN110" s="8" t="s">
        <v>411</v>
      </c>
      <c r="BO110" s="5" t="str">
        <f t="shared" si="12"/>
        <v>86.00X42.00</v>
      </c>
      <c r="BP110" s="5" t="str">
        <f t="shared" si="13"/>
        <v>Rulling-Unrulled-[210 x 285]</v>
      </c>
      <c r="BQ110" s="105" t="s">
        <v>672</v>
      </c>
      <c r="BR110" s="106">
        <f t="shared" si="14"/>
        <v>0.33333333333333331</v>
      </c>
    </row>
    <row r="111" spans="1:70" x14ac:dyDescent="0.25">
      <c r="A111" s="105" t="s">
        <v>757</v>
      </c>
      <c r="B111" s="5" t="str">
        <f t="shared" si="55"/>
        <v>Writer A4 Classic  Mrp 66 [Hindi /Geometry]-156 page</v>
      </c>
      <c r="C111" s="5"/>
      <c r="D111" s="5"/>
      <c r="E111" s="5"/>
      <c r="F111" s="110"/>
      <c r="G111" s="5"/>
      <c r="H111" s="5"/>
      <c r="I111" s="5"/>
      <c r="J111" s="5"/>
      <c r="K111" s="5"/>
      <c r="L111" s="5"/>
      <c r="M111" s="5" t="str">
        <f t="shared" si="56"/>
        <v>Writer A4 Classic  Mrp 66 [Hindi /Geometry]-156 page</v>
      </c>
      <c r="N111" s="5"/>
      <c r="O111" s="5"/>
      <c r="P111" s="5"/>
      <c r="Q111" s="5"/>
      <c r="R111" s="5"/>
      <c r="S111" s="5"/>
      <c r="T111" s="5"/>
      <c r="U111" s="5"/>
      <c r="V111" s="5"/>
      <c r="W111" s="105"/>
      <c r="X111" s="111"/>
      <c r="Y111" s="5"/>
      <c r="Z111" s="5"/>
      <c r="AA111" s="5"/>
      <c r="AB111" s="5"/>
      <c r="AC111" s="5"/>
      <c r="AD111" s="5"/>
      <c r="AE111" s="5"/>
      <c r="AF111" s="5"/>
      <c r="AG111" s="5"/>
      <c r="AH111" s="5"/>
      <c r="AI111" s="5"/>
      <c r="AJ111" s="5"/>
      <c r="AK111" s="5"/>
      <c r="AL111" s="8" t="s">
        <v>411</v>
      </c>
      <c r="AM111" s="8" t="s">
        <v>986</v>
      </c>
      <c r="AN111" s="8" t="s">
        <v>411</v>
      </c>
      <c r="AO111" s="8">
        <v>1000</v>
      </c>
      <c r="AP111" s="13" t="s">
        <v>450</v>
      </c>
      <c r="AQ111" s="8">
        <v>156</v>
      </c>
      <c r="AR111" s="8">
        <v>4</v>
      </c>
      <c r="AS111" s="8" t="s">
        <v>467</v>
      </c>
      <c r="AT111" s="14" t="s">
        <v>540</v>
      </c>
      <c r="AU111" s="14" t="s">
        <v>487</v>
      </c>
      <c r="AV111" s="8">
        <v>6</v>
      </c>
      <c r="AW111" s="8">
        <v>30</v>
      </c>
      <c r="AX111" s="8" t="s">
        <v>488</v>
      </c>
      <c r="AY111" s="13" t="s">
        <v>500</v>
      </c>
      <c r="AZ111" s="8" t="s">
        <v>490</v>
      </c>
      <c r="BA111" s="8">
        <v>260</v>
      </c>
      <c r="BB111" s="9" t="s">
        <v>502</v>
      </c>
      <c r="BC111" s="9">
        <v>6</v>
      </c>
      <c r="BD111" s="96">
        <f t="shared" ref="BD111" si="121">IF(BA111=0,0,AO111/BC111)</f>
        <v>166.66666666666666</v>
      </c>
      <c r="BE111" s="15">
        <f t="shared" ref="BE111" si="122">LEFT(BB111,4)/1000*RIGHT(BB111,3)/1000*BA111/1000*BD111/1000</f>
        <v>3.1860833333333331E-2</v>
      </c>
      <c r="BF111" s="8" t="s">
        <v>503</v>
      </c>
      <c r="BG111" s="16">
        <v>54</v>
      </c>
      <c r="BH111" s="97">
        <v>86</v>
      </c>
      <c r="BI111" s="8">
        <v>42</v>
      </c>
      <c r="BJ111" s="13">
        <v>12</v>
      </c>
      <c r="BK111" s="98">
        <f t="shared" ref="BK111" si="123">AQ111/BJ111</f>
        <v>13</v>
      </c>
      <c r="BL111" s="98">
        <f t="shared" ref="BL111" si="124">BH111/100*BI111/100*BG111/1000*BK111*AO111/1000</f>
        <v>0.25356239999999997</v>
      </c>
      <c r="BM111" s="99">
        <f t="shared" ref="BM111" si="125">+AO111*(AQ111+AR111)/BJ111</f>
        <v>13333.333333333334</v>
      </c>
      <c r="BN111" s="8" t="s">
        <v>411</v>
      </c>
      <c r="BO111" s="5" t="str">
        <f t="shared" ref="BO111" si="126">TEXT(BH111,"00.00")&amp;"X"&amp;TEXT(BI111,"00.00")</f>
        <v>86.00X42.00</v>
      </c>
      <c r="BP111" s="5" t="str">
        <f t="shared" ref="BP111" si="127">"Rulling-"&amp;AT111&amp;"-["&amp;AP111&amp;"]"</f>
        <v>Rulling-Hindi /Geometry-[210 x 285]</v>
      </c>
      <c r="BQ111" s="105" t="s">
        <v>672</v>
      </c>
      <c r="BR111" s="106">
        <f t="shared" ref="BR111" si="128">AR111/BJ111</f>
        <v>0.33333333333333331</v>
      </c>
    </row>
    <row r="112" spans="1:70" x14ac:dyDescent="0.25">
      <c r="A112" s="105" t="s">
        <v>758</v>
      </c>
      <c r="B112" s="5" t="str">
        <f t="shared" si="55"/>
        <v>Writer A4 Classic  Mrp 84 [Single line]-220 page</v>
      </c>
      <c r="C112" s="5" t="str">
        <f t="shared" si="7"/>
        <v>Writer A4 Classic  Mrp 84 [Single line]-220 page</v>
      </c>
      <c r="D112" s="5" t="str">
        <f>VLOOKUP(AP112,DefaltMaster!$U$1:$AB$14,8,FALSE)</f>
        <v>*11106</v>
      </c>
      <c r="E112" s="5" t="str">
        <f>VLOOKUP(AU112,DefaltMaster!$H$1:$J$26,3,FALSE)</f>
        <v>*06016</v>
      </c>
      <c r="F112" s="110">
        <v>0</v>
      </c>
      <c r="G112" s="5">
        <v>0</v>
      </c>
      <c r="H112" s="5">
        <v>1025</v>
      </c>
      <c r="I112" s="5"/>
      <c r="J112" s="5" t="str">
        <f>VLOOKUP(AT112,DefaltMaster!$R$1:$S$19,2,FALSE)</f>
        <v>*05035</v>
      </c>
      <c r="K112" s="5" t="s">
        <v>551</v>
      </c>
      <c r="L112" s="5"/>
      <c r="M112" s="5" t="str">
        <f t="shared" si="56"/>
        <v>Writer A4 Classic  Mrp 84 [Single line]-220 page</v>
      </c>
      <c r="N112" s="5" t="s">
        <v>33</v>
      </c>
      <c r="O112" s="5"/>
      <c r="P112" s="5" t="s">
        <v>32</v>
      </c>
      <c r="Q112" s="5" t="s">
        <v>32</v>
      </c>
      <c r="R112" s="5" t="s">
        <v>32</v>
      </c>
      <c r="S112" s="5" t="s">
        <v>32</v>
      </c>
      <c r="T112" s="5" t="s">
        <v>32</v>
      </c>
      <c r="U112" s="5" t="s">
        <v>32</v>
      </c>
      <c r="V112" s="5" t="s">
        <v>34</v>
      </c>
      <c r="W112" s="105" t="s">
        <v>606</v>
      </c>
      <c r="X112" s="111" t="s">
        <v>607</v>
      </c>
      <c r="Y112" s="5" t="s">
        <v>32</v>
      </c>
      <c r="Z112" s="5" t="s">
        <v>32</v>
      </c>
      <c r="AA112" s="5" t="s">
        <v>35</v>
      </c>
      <c r="AB112" s="5" t="s">
        <v>35</v>
      </c>
      <c r="AC112" s="5" t="str">
        <f>$BP112</f>
        <v>Rulling-Single line-[210 x 285]</v>
      </c>
      <c r="AD112" s="5" t="str">
        <f>VLOOKUP(AC112,$B$211:$AC$240,28,FALSE)</f>
        <v>000149</v>
      </c>
      <c r="AE112" s="5"/>
      <c r="AF112" s="5"/>
      <c r="AG112" s="5"/>
      <c r="AH112" s="5"/>
      <c r="AI112" s="5" t="s">
        <v>394</v>
      </c>
      <c r="AJ112" s="5" t="s">
        <v>448</v>
      </c>
      <c r="AK112" s="5">
        <f t="shared" si="10"/>
        <v>48</v>
      </c>
      <c r="AL112" s="8" t="s">
        <v>412</v>
      </c>
      <c r="AM112" s="8" t="s">
        <v>986</v>
      </c>
      <c r="AN112" s="8" t="s">
        <v>412</v>
      </c>
      <c r="AO112" s="8">
        <v>1000</v>
      </c>
      <c r="AP112" s="13" t="s">
        <v>450</v>
      </c>
      <c r="AQ112" s="8">
        <v>220</v>
      </c>
      <c r="AR112" s="8">
        <v>4</v>
      </c>
      <c r="AS112" s="8" t="s">
        <v>467</v>
      </c>
      <c r="AT112" s="14" t="s">
        <v>486</v>
      </c>
      <c r="AU112" s="14" t="s">
        <v>487</v>
      </c>
      <c r="AV112" s="8">
        <v>5</v>
      </c>
      <c r="AW112" s="8">
        <v>25</v>
      </c>
      <c r="AX112" s="8" t="s">
        <v>488</v>
      </c>
      <c r="AY112" s="13" t="s">
        <v>500</v>
      </c>
      <c r="AZ112" s="8" t="s">
        <v>490</v>
      </c>
      <c r="BA112" s="8">
        <v>260</v>
      </c>
      <c r="BB112" s="9" t="s">
        <v>502</v>
      </c>
      <c r="BC112" s="9">
        <v>6</v>
      </c>
      <c r="BD112" s="96">
        <f t="shared" si="2"/>
        <v>166.66666666666666</v>
      </c>
      <c r="BE112" s="15">
        <f t="shared" si="3"/>
        <v>3.1860833333333331E-2</v>
      </c>
      <c r="BF112" s="8" t="s">
        <v>503</v>
      </c>
      <c r="BG112" s="16">
        <v>54</v>
      </c>
      <c r="BH112" s="97">
        <v>86</v>
      </c>
      <c r="BI112" s="8">
        <v>42</v>
      </c>
      <c r="BJ112" s="13">
        <v>12</v>
      </c>
      <c r="BK112" s="98">
        <f t="shared" si="4"/>
        <v>18.333333333333332</v>
      </c>
      <c r="BL112" s="98">
        <f t="shared" si="5"/>
        <v>0.35758799999999996</v>
      </c>
      <c r="BM112" s="99">
        <f t="shared" si="11"/>
        <v>18666.666666666668</v>
      </c>
      <c r="BN112" s="8" t="s">
        <v>412</v>
      </c>
      <c r="BO112" s="5" t="str">
        <f t="shared" si="12"/>
        <v>86.00X42.00</v>
      </c>
      <c r="BP112" s="5" t="str">
        <f t="shared" si="13"/>
        <v>Rulling-Single line-[210 x 285]</v>
      </c>
      <c r="BQ112" s="105" t="s">
        <v>673</v>
      </c>
      <c r="BR112" s="106">
        <f t="shared" si="14"/>
        <v>0.33333333333333331</v>
      </c>
    </row>
    <row r="113" spans="1:70" x14ac:dyDescent="0.25">
      <c r="A113" s="105" t="s">
        <v>759</v>
      </c>
      <c r="B113" s="5" t="str">
        <f t="shared" si="55"/>
        <v>Writer A4 Classic  Mrp 84 [Unrulled]-220 page</v>
      </c>
      <c r="C113" s="5" t="str">
        <f t="shared" si="7"/>
        <v>Writer A4 Classic  Mrp 84 [Unrulled]-220 page</v>
      </c>
      <c r="D113" s="5" t="str">
        <f>VLOOKUP(AP113,DefaltMaster!$U$1:$AB$14,8,FALSE)</f>
        <v>*11106</v>
      </c>
      <c r="E113" s="5" t="str">
        <f>VLOOKUP(AU113,DefaltMaster!$H$1:$J$26,3,FALSE)</f>
        <v>*06016</v>
      </c>
      <c r="F113" s="110">
        <v>0</v>
      </c>
      <c r="G113" s="5">
        <v>0</v>
      </c>
      <c r="H113" s="5">
        <v>1026</v>
      </c>
      <c r="I113" s="5"/>
      <c r="J113" s="5" t="str">
        <f>VLOOKUP(AT113,DefaltMaster!$R$1:$S$19,2,FALSE)</f>
        <v>*05036</v>
      </c>
      <c r="K113" s="5" t="s">
        <v>551</v>
      </c>
      <c r="L113" s="5"/>
      <c r="M113" s="5" t="str">
        <f t="shared" si="56"/>
        <v>Writer A4 Classic  Mrp 84 [Unrulled]-220 page</v>
      </c>
      <c r="N113" s="5" t="s">
        <v>33</v>
      </c>
      <c r="O113" s="5"/>
      <c r="P113" s="5" t="s">
        <v>32</v>
      </c>
      <c r="Q113" s="5" t="s">
        <v>32</v>
      </c>
      <c r="R113" s="5" t="s">
        <v>32</v>
      </c>
      <c r="S113" s="5" t="s">
        <v>32</v>
      </c>
      <c r="T113" s="5" t="s">
        <v>32</v>
      </c>
      <c r="U113" s="5" t="s">
        <v>32</v>
      </c>
      <c r="V113" s="5" t="s">
        <v>34</v>
      </c>
      <c r="W113" s="105" t="s">
        <v>606</v>
      </c>
      <c r="X113" s="111" t="s">
        <v>607</v>
      </c>
      <c r="Y113" s="5" t="s">
        <v>32</v>
      </c>
      <c r="Z113" s="5" t="s">
        <v>32</v>
      </c>
      <c r="AA113" s="5" t="s">
        <v>35</v>
      </c>
      <c r="AB113" s="5" t="s">
        <v>35</v>
      </c>
      <c r="AC113" s="5" t="str">
        <f>$BP113</f>
        <v>Rulling-Unrulled-[210 x 285]</v>
      </c>
      <c r="AD113" s="5" t="str">
        <f>VLOOKUP(AC113,$B$211:$AC$240,28,FALSE)</f>
        <v>000152</v>
      </c>
      <c r="AE113" s="5"/>
      <c r="AF113" s="5"/>
      <c r="AG113" s="5"/>
      <c r="AH113" s="5"/>
      <c r="AI113" s="5" t="s">
        <v>394</v>
      </c>
      <c r="AJ113" s="5" t="s">
        <v>448</v>
      </c>
      <c r="AK113" s="5">
        <f t="shared" si="10"/>
        <v>45</v>
      </c>
      <c r="AL113" s="8" t="s">
        <v>412</v>
      </c>
      <c r="AM113" s="8" t="s">
        <v>986</v>
      </c>
      <c r="AN113" s="8" t="s">
        <v>412</v>
      </c>
      <c r="AO113" s="8">
        <v>1000</v>
      </c>
      <c r="AP113" s="13" t="s">
        <v>450</v>
      </c>
      <c r="AQ113" s="8">
        <v>220</v>
      </c>
      <c r="AR113" s="8">
        <v>4</v>
      </c>
      <c r="AS113" s="8" t="s">
        <v>467</v>
      </c>
      <c r="AT113" s="14" t="s">
        <v>493</v>
      </c>
      <c r="AU113" s="14" t="s">
        <v>487</v>
      </c>
      <c r="AV113" s="8">
        <v>5</v>
      </c>
      <c r="AW113" s="8">
        <v>25</v>
      </c>
      <c r="AX113" s="8" t="s">
        <v>488</v>
      </c>
      <c r="AY113" s="13" t="s">
        <v>500</v>
      </c>
      <c r="AZ113" s="8" t="s">
        <v>490</v>
      </c>
      <c r="BA113" s="8">
        <v>260</v>
      </c>
      <c r="BB113" s="9" t="s">
        <v>502</v>
      </c>
      <c r="BC113" s="9">
        <v>6</v>
      </c>
      <c r="BD113" s="96">
        <f t="shared" si="2"/>
        <v>166.66666666666666</v>
      </c>
      <c r="BE113" s="15">
        <f t="shared" si="3"/>
        <v>3.1860833333333331E-2</v>
      </c>
      <c r="BF113" s="8" t="s">
        <v>503</v>
      </c>
      <c r="BG113" s="16">
        <v>54</v>
      </c>
      <c r="BH113" s="97">
        <v>86</v>
      </c>
      <c r="BI113" s="8">
        <v>42</v>
      </c>
      <c r="BJ113" s="13">
        <v>12</v>
      </c>
      <c r="BK113" s="98">
        <f t="shared" si="4"/>
        <v>18.333333333333332</v>
      </c>
      <c r="BL113" s="98">
        <f t="shared" si="5"/>
        <v>0.35758799999999996</v>
      </c>
      <c r="BM113" s="99">
        <f t="shared" si="11"/>
        <v>18666.666666666668</v>
      </c>
      <c r="BN113" s="8" t="s">
        <v>412</v>
      </c>
      <c r="BO113" s="5" t="str">
        <f t="shared" si="12"/>
        <v>86.00X42.00</v>
      </c>
      <c r="BP113" s="5" t="str">
        <f t="shared" si="13"/>
        <v>Rulling-Unrulled-[210 x 285]</v>
      </c>
      <c r="BQ113" s="105" t="s">
        <v>674</v>
      </c>
      <c r="BR113" s="106">
        <f t="shared" si="14"/>
        <v>0.33333333333333331</v>
      </c>
    </row>
    <row r="114" spans="1:70" x14ac:dyDescent="0.25">
      <c r="A114" s="105" t="s">
        <v>760</v>
      </c>
      <c r="B114" s="5" t="str">
        <f t="shared" si="55"/>
        <v>Writer A4 Classic  Mrp 84 [Hindi /Geometry]-220 page</v>
      </c>
      <c r="C114" s="5"/>
      <c r="D114" s="5"/>
      <c r="E114" s="5"/>
      <c r="F114" s="110"/>
      <c r="G114" s="5"/>
      <c r="H114" s="5"/>
      <c r="I114" s="5"/>
      <c r="J114" s="5"/>
      <c r="K114" s="5"/>
      <c r="L114" s="5"/>
      <c r="M114" s="5" t="str">
        <f t="shared" si="56"/>
        <v>Writer A4 Classic  Mrp 84 [Hindi /Geometry]-220 page</v>
      </c>
      <c r="N114" s="5"/>
      <c r="O114" s="5"/>
      <c r="P114" s="5"/>
      <c r="Q114" s="5"/>
      <c r="R114" s="5"/>
      <c r="S114" s="5"/>
      <c r="T114" s="5"/>
      <c r="U114" s="5"/>
      <c r="V114" s="5"/>
      <c r="W114" s="105"/>
      <c r="X114" s="111"/>
      <c r="Y114" s="5"/>
      <c r="Z114" s="5"/>
      <c r="AA114" s="5"/>
      <c r="AB114" s="5"/>
      <c r="AC114" s="5"/>
      <c r="AD114" s="5"/>
      <c r="AE114" s="5"/>
      <c r="AF114" s="5"/>
      <c r="AG114" s="5"/>
      <c r="AH114" s="5"/>
      <c r="AI114" s="5"/>
      <c r="AJ114" s="5"/>
      <c r="AK114" s="5"/>
      <c r="AL114" s="8" t="s">
        <v>412</v>
      </c>
      <c r="AM114" s="8" t="s">
        <v>986</v>
      </c>
      <c r="AN114" s="8" t="s">
        <v>412</v>
      </c>
      <c r="AO114" s="8">
        <v>1000</v>
      </c>
      <c r="AP114" s="13" t="s">
        <v>450</v>
      </c>
      <c r="AQ114" s="8">
        <v>220</v>
      </c>
      <c r="AR114" s="8">
        <v>4</v>
      </c>
      <c r="AS114" s="8" t="s">
        <v>467</v>
      </c>
      <c r="AT114" s="14" t="s">
        <v>540</v>
      </c>
      <c r="AU114" s="14" t="s">
        <v>487</v>
      </c>
      <c r="AV114" s="8">
        <v>5</v>
      </c>
      <c r="AW114" s="8">
        <v>25</v>
      </c>
      <c r="AX114" s="8" t="s">
        <v>488</v>
      </c>
      <c r="AY114" s="13" t="s">
        <v>500</v>
      </c>
      <c r="AZ114" s="8" t="s">
        <v>490</v>
      </c>
      <c r="BA114" s="8">
        <v>260</v>
      </c>
      <c r="BB114" s="9" t="s">
        <v>502</v>
      </c>
      <c r="BC114" s="9">
        <v>6</v>
      </c>
      <c r="BD114" s="96">
        <f t="shared" ref="BD114" si="129">IF(BA114=0,0,AO114/BC114)</f>
        <v>166.66666666666666</v>
      </c>
      <c r="BE114" s="15">
        <f t="shared" ref="BE114" si="130">LEFT(BB114,4)/1000*RIGHT(BB114,3)/1000*BA114/1000*BD114/1000</f>
        <v>3.1860833333333331E-2</v>
      </c>
      <c r="BF114" s="8" t="s">
        <v>503</v>
      </c>
      <c r="BG114" s="16">
        <v>54</v>
      </c>
      <c r="BH114" s="97">
        <v>86</v>
      </c>
      <c r="BI114" s="8">
        <v>42</v>
      </c>
      <c r="BJ114" s="13">
        <v>12</v>
      </c>
      <c r="BK114" s="98">
        <f t="shared" ref="BK114" si="131">AQ114/BJ114</f>
        <v>18.333333333333332</v>
      </c>
      <c r="BL114" s="98">
        <f t="shared" ref="BL114" si="132">BH114/100*BI114/100*BG114/1000*BK114*AO114/1000</f>
        <v>0.35758799999999996</v>
      </c>
      <c r="BM114" s="99">
        <f t="shared" ref="BM114" si="133">+AO114*(AQ114+AR114)/BJ114</f>
        <v>18666.666666666668</v>
      </c>
      <c r="BN114" s="8" t="s">
        <v>412</v>
      </c>
      <c r="BO114" s="5" t="str">
        <f t="shared" ref="BO114" si="134">TEXT(BH114,"00.00")&amp;"X"&amp;TEXT(BI114,"00.00")</f>
        <v>86.00X42.00</v>
      </c>
      <c r="BP114" s="5" t="str">
        <f t="shared" ref="BP114" si="135">"Rulling-"&amp;AT114&amp;"-["&amp;AP114&amp;"]"</f>
        <v>Rulling-Hindi /Geometry-[210 x 285]</v>
      </c>
      <c r="BQ114" s="105" t="s">
        <v>674</v>
      </c>
      <c r="BR114" s="106">
        <f t="shared" ref="BR114" si="136">AR114/BJ114</f>
        <v>0.33333333333333331</v>
      </c>
    </row>
    <row r="115" spans="1:70" x14ac:dyDescent="0.25">
      <c r="A115" s="105" t="s">
        <v>761</v>
      </c>
      <c r="B115" s="5" t="str">
        <f t="shared" si="55"/>
        <v>Writer A4 Classic  Mrp 104 [Single Line]-260 page</v>
      </c>
      <c r="C115" s="5" t="str">
        <f t="shared" si="7"/>
        <v>Writer A4 Classic  Mrp 104 [Single Line]-260 page</v>
      </c>
      <c r="D115" s="5" t="str">
        <f>VLOOKUP(AP115,DefaltMaster!$U$1:$AB$14,8,FALSE)</f>
        <v>*11106</v>
      </c>
      <c r="E115" s="5" t="str">
        <f>VLOOKUP(AU115,DefaltMaster!$H$1:$J$26,3,FALSE)</f>
        <v>*06018</v>
      </c>
      <c r="F115" s="110">
        <v>0</v>
      </c>
      <c r="G115" s="5">
        <v>0</v>
      </c>
      <c r="H115" s="5">
        <v>1027</v>
      </c>
      <c r="I115" s="5"/>
      <c r="J115" s="5" t="str">
        <f>VLOOKUP(AT115,DefaltMaster!$R$1:$S$19,2,FALSE)</f>
        <v>*05035</v>
      </c>
      <c r="K115" s="5" t="s">
        <v>551</v>
      </c>
      <c r="L115" s="5"/>
      <c r="M115" s="5" t="str">
        <f t="shared" si="56"/>
        <v>Writer A4 Classic  Mrp 104 [Single Line]-260 page</v>
      </c>
      <c r="N115" s="5" t="s">
        <v>33</v>
      </c>
      <c r="O115" s="5"/>
      <c r="P115" s="5" t="s">
        <v>32</v>
      </c>
      <c r="Q115" s="5" t="s">
        <v>32</v>
      </c>
      <c r="R115" s="5" t="s">
        <v>32</v>
      </c>
      <c r="S115" s="5" t="s">
        <v>32</v>
      </c>
      <c r="T115" s="5" t="s">
        <v>32</v>
      </c>
      <c r="U115" s="5" t="s">
        <v>32</v>
      </c>
      <c r="V115" s="5" t="s">
        <v>34</v>
      </c>
      <c r="W115" s="105" t="s">
        <v>606</v>
      </c>
      <c r="X115" s="111" t="s">
        <v>607</v>
      </c>
      <c r="Y115" s="5" t="s">
        <v>32</v>
      </c>
      <c r="Z115" s="5" t="s">
        <v>32</v>
      </c>
      <c r="AA115" s="5" t="s">
        <v>35</v>
      </c>
      <c r="AB115" s="5" t="s">
        <v>35</v>
      </c>
      <c r="AC115" s="5" t="str">
        <f>$BP115</f>
        <v>Rulling-Single Line-[210 x 285]</v>
      </c>
      <c r="AD115" s="5" t="str">
        <f>VLOOKUP(AC115,$B$211:$AC$240,28,FALSE)</f>
        <v>000149</v>
      </c>
      <c r="AE115" s="5"/>
      <c r="AF115" s="5"/>
      <c r="AG115" s="5"/>
      <c r="AH115" s="5"/>
      <c r="AI115" s="5" t="s">
        <v>394</v>
      </c>
      <c r="AJ115" s="5" t="s">
        <v>448</v>
      </c>
      <c r="AK115" s="5">
        <f t="shared" si="10"/>
        <v>49</v>
      </c>
      <c r="AL115" s="8" t="s">
        <v>413</v>
      </c>
      <c r="AM115" s="8" t="s">
        <v>986</v>
      </c>
      <c r="AN115" s="8" t="s">
        <v>413</v>
      </c>
      <c r="AO115" s="8">
        <v>1000</v>
      </c>
      <c r="AP115" s="13" t="s">
        <v>450</v>
      </c>
      <c r="AQ115" s="8">
        <v>260</v>
      </c>
      <c r="AR115" s="8">
        <v>4</v>
      </c>
      <c r="AS115" s="8" t="s">
        <v>467</v>
      </c>
      <c r="AT115" s="14" t="s">
        <v>504</v>
      </c>
      <c r="AU115" s="14" t="s">
        <v>494</v>
      </c>
      <c r="AV115" s="8">
        <v>4</v>
      </c>
      <c r="AW115" s="8">
        <v>20</v>
      </c>
      <c r="AX115" s="8" t="s">
        <v>495</v>
      </c>
      <c r="AY115" s="8" t="s">
        <v>489</v>
      </c>
      <c r="AZ115" s="8" t="s">
        <v>490</v>
      </c>
      <c r="BA115" s="8">
        <v>280</v>
      </c>
      <c r="BB115" s="9" t="s">
        <v>497</v>
      </c>
      <c r="BC115" s="9">
        <v>4</v>
      </c>
      <c r="BD115" s="96">
        <f t="shared" si="2"/>
        <v>250</v>
      </c>
      <c r="BE115" s="15">
        <f t="shared" si="3"/>
        <v>3.7800000000000007E-2</v>
      </c>
      <c r="BF115" s="8" t="s">
        <v>503</v>
      </c>
      <c r="BG115" s="16">
        <v>54</v>
      </c>
      <c r="BH115" s="97">
        <v>86</v>
      </c>
      <c r="BI115" s="8">
        <v>42</v>
      </c>
      <c r="BJ115" s="13">
        <v>12</v>
      </c>
      <c r="BK115" s="98">
        <f t="shared" si="4"/>
        <v>21.666666666666668</v>
      </c>
      <c r="BL115" s="98">
        <f t="shared" si="5"/>
        <v>0.42260399999999998</v>
      </c>
      <c r="BM115" s="99">
        <f t="shared" si="11"/>
        <v>22000</v>
      </c>
      <c r="BN115" s="8" t="s">
        <v>413</v>
      </c>
      <c r="BO115" s="5" t="str">
        <f t="shared" si="12"/>
        <v>86.00X42.00</v>
      </c>
      <c r="BP115" s="5" t="str">
        <f t="shared" si="13"/>
        <v>Rulling-Single Line-[210 x 285]</v>
      </c>
      <c r="BQ115" s="105" t="s">
        <v>675</v>
      </c>
      <c r="BR115" s="106">
        <f t="shared" si="14"/>
        <v>0.33333333333333331</v>
      </c>
    </row>
    <row r="116" spans="1:70" x14ac:dyDescent="0.25">
      <c r="A116" s="105" t="s">
        <v>762</v>
      </c>
      <c r="B116" s="5" t="str">
        <f t="shared" si="55"/>
        <v>Writer A4 Classic  Mrp 104 [Unrulled]-260 page</v>
      </c>
      <c r="C116" s="5" t="str">
        <f t="shared" si="7"/>
        <v>Writer A4 Classic  Mrp 104 [Unrulled]-260 page</v>
      </c>
      <c r="D116" s="5" t="str">
        <f>VLOOKUP(AP116,DefaltMaster!$U$1:$AB$14,8,FALSE)</f>
        <v>*11106</v>
      </c>
      <c r="E116" s="5" t="str">
        <f>VLOOKUP(AU116,DefaltMaster!$H$1:$J$26,3,FALSE)</f>
        <v>*06018</v>
      </c>
      <c r="F116" s="110">
        <v>0</v>
      </c>
      <c r="G116" s="5">
        <v>0</v>
      </c>
      <c r="H116" s="5">
        <v>1028</v>
      </c>
      <c r="I116" s="5"/>
      <c r="J116" s="5" t="str">
        <f>VLOOKUP(AT116,DefaltMaster!$R$1:$S$19,2,FALSE)</f>
        <v>*05036</v>
      </c>
      <c r="K116" s="5" t="s">
        <v>551</v>
      </c>
      <c r="L116" s="5"/>
      <c r="M116" s="5" t="str">
        <f t="shared" si="56"/>
        <v>Writer A4 Classic  Mrp 104 [Unrulled]-260 page</v>
      </c>
      <c r="N116" s="5" t="s">
        <v>33</v>
      </c>
      <c r="O116" s="5"/>
      <c r="P116" s="5" t="s">
        <v>32</v>
      </c>
      <c r="Q116" s="5" t="s">
        <v>32</v>
      </c>
      <c r="R116" s="5" t="s">
        <v>32</v>
      </c>
      <c r="S116" s="5" t="s">
        <v>32</v>
      </c>
      <c r="T116" s="5" t="s">
        <v>32</v>
      </c>
      <c r="U116" s="5" t="s">
        <v>32</v>
      </c>
      <c r="V116" s="5" t="s">
        <v>34</v>
      </c>
      <c r="W116" s="105" t="s">
        <v>606</v>
      </c>
      <c r="X116" s="111" t="s">
        <v>607</v>
      </c>
      <c r="Y116" s="5" t="s">
        <v>32</v>
      </c>
      <c r="Z116" s="5" t="s">
        <v>32</v>
      </c>
      <c r="AA116" s="5" t="s">
        <v>35</v>
      </c>
      <c r="AB116" s="5" t="s">
        <v>35</v>
      </c>
      <c r="AC116" s="5" t="str">
        <f>$BP116</f>
        <v>Rulling-Unrulled-[210 x 285]</v>
      </c>
      <c r="AD116" s="5" t="str">
        <f>VLOOKUP(AC116,$B$211:$AC$240,28,FALSE)</f>
        <v>000152</v>
      </c>
      <c r="AE116" s="5"/>
      <c r="AF116" s="5"/>
      <c r="AG116" s="5"/>
      <c r="AH116" s="5"/>
      <c r="AI116" s="5" t="s">
        <v>394</v>
      </c>
      <c r="AJ116" s="5" t="s">
        <v>448</v>
      </c>
      <c r="AK116" s="5">
        <f t="shared" si="10"/>
        <v>46</v>
      </c>
      <c r="AL116" s="8" t="s">
        <v>413</v>
      </c>
      <c r="AM116" s="8" t="s">
        <v>986</v>
      </c>
      <c r="AN116" s="8" t="s">
        <v>413</v>
      </c>
      <c r="AO116" s="8">
        <v>1000</v>
      </c>
      <c r="AP116" s="13" t="s">
        <v>450</v>
      </c>
      <c r="AQ116" s="8">
        <v>260</v>
      </c>
      <c r="AR116" s="8">
        <v>4</v>
      </c>
      <c r="AS116" s="8" t="s">
        <v>467</v>
      </c>
      <c r="AT116" s="14" t="s">
        <v>493</v>
      </c>
      <c r="AU116" s="14" t="s">
        <v>494</v>
      </c>
      <c r="AV116" s="8">
        <v>4</v>
      </c>
      <c r="AW116" s="8">
        <v>20</v>
      </c>
      <c r="AX116" s="8" t="s">
        <v>495</v>
      </c>
      <c r="AY116" s="8" t="s">
        <v>489</v>
      </c>
      <c r="AZ116" s="8" t="s">
        <v>490</v>
      </c>
      <c r="BA116" s="8">
        <v>280</v>
      </c>
      <c r="BB116" s="9" t="s">
        <v>497</v>
      </c>
      <c r="BC116" s="9">
        <v>4</v>
      </c>
      <c r="BD116" s="96">
        <f t="shared" si="2"/>
        <v>250</v>
      </c>
      <c r="BE116" s="15">
        <f t="shared" si="3"/>
        <v>3.7800000000000007E-2</v>
      </c>
      <c r="BF116" s="8" t="s">
        <v>503</v>
      </c>
      <c r="BG116" s="16">
        <v>54</v>
      </c>
      <c r="BH116" s="97">
        <v>86</v>
      </c>
      <c r="BI116" s="8">
        <v>42</v>
      </c>
      <c r="BJ116" s="13">
        <v>12</v>
      </c>
      <c r="BK116" s="98">
        <f t="shared" si="4"/>
        <v>21.666666666666668</v>
      </c>
      <c r="BL116" s="98">
        <f t="shared" si="5"/>
        <v>0.42260399999999998</v>
      </c>
      <c r="BM116" s="99">
        <f t="shared" si="11"/>
        <v>22000</v>
      </c>
      <c r="BN116" s="8" t="s">
        <v>413</v>
      </c>
      <c r="BO116" s="5" t="str">
        <f t="shared" si="12"/>
        <v>86.00X42.00</v>
      </c>
      <c r="BP116" s="5" t="str">
        <f t="shared" si="13"/>
        <v>Rulling-Unrulled-[210 x 285]</v>
      </c>
      <c r="BQ116" s="105" t="s">
        <v>676</v>
      </c>
      <c r="BR116" s="106">
        <f t="shared" si="14"/>
        <v>0.33333333333333331</v>
      </c>
    </row>
    <row r="117" spans="1:70" x14ac:dyDescent="0.25">
      <c r="A117" s="105" t="s">
        <v>763</v>
      </c>
      <c r="B117" s="5" t="str">
        <f t="shared" si="55"/>
        <v>Writer A4 Classic  Mrp 124 [Single Line]-324 page</v>
      </c>
      <c r="C117" s="5" t="str">
        <f t="shared" si="7"/>
        <v>Writer A4 Classic  Mrp 124 [Single Line]-324 page</v>
      </c>
      <c r="D117" s="5" t="str">
        <f>VLOOKUP(AP117,DefaltMaster!$U$1:$AB$14,8,FALSE)</f>
        <v>*11106</v>
      </c>
      <c r="E117" s="5" t="str">
        <f>VLOOKUP(AU117,DefaltMaster!$H$1:$J$26,3,FALSE)</f>
        <v>*06018</v>
      </c>
      <c r="F117" s="110">
        <v>0</v>
      </c>
      <c r="G117" s="5">
        <v>0</v>
      </c>
      <c r="H117" s="5">
        <v>1029</v>
      </c>
      <c r="I117" s="5"/>
      <c r="J117" s="5" t="str">
        <f>VLOOKUP(AT117,DefaltMaster!$R$1:$S$19,2,FALSE)</f>
        <v>*05035</v>
      </c>
      <c r="K117" s="5" t="s">
        <v>551</v>
      </c>
      <c r="L117" s="5"/>
      <c r="M117" s="5" t="str">
        <f t="shared" si="56"/>
        <v>Writer A4 Classic  Mrp 124 [Single Line]-324 page</v>
      </c>
      <c r="N117" s="5" t="s">
        <v>33</v>
      </c>
      <c r="O117" s="5"/>
      <c r="P117" s="5" t="s">
        <v>32</v>
      </c>
      <c r="Q117" s="5" t="s">
        <v>32</v>
      </c>
      <c r="R117" s="5" t="s">
        <v>32</v>
      </c>
      <c r="S117" s="5" t="s">
        <v>32</v>
      </c>
      <c r="T117" s="5" t="s">
        <v>32</v>
      </c>
      <c r="U117" s="5" t="s">
        <v>32</v>
      </c>
      <c r="V117" s="5" t="s">
        <v>34</v>
      </c>
      <c r="W117" s="105" t="s">
        <v>606</v>
      </c>
      <c r="X117" s="111" t="s">
        <v>607</v>
      </c>
      <c r="Y117" s="5" t="s">
        <v>32</v>
      </c>
      <c r="Z117" s="5" t="s">
        <v>32</v>
      </c>
      <c r="AA117" s="5" t="s">
        <v>35</v>
      </c>
      <c r="AB117" s="5" t="s">
        <v>35</v>
      </c>
      <c r="AC117" s="5" t="str">
        <f>$BP117</f>
        <v>Rulling-Single Line-[210 x 285]</v>
      </c>
      <c r="AD117" s="5" t="str">
        <f>VLOOKUP(AC117,$B$211:$AC$240,28,FALSE)</f>
        <v>000149</v>
      </c>
      <c r="AE117" s="5"/>
      <c r="AF117" s="5"/>
      <c r="AG117" s="5"/>
      <c r="AH117" s="5"/>
      <c r="AI117" s="5" t="s">
        <v>394</v>
      </c>
      <c r="AJ117" s="5" t="s">
        <v>448</v>
      </c>
      <c r="AK117" s="5">
        <f t="shared" si="10"/>
        <v>49</v>
      </c>
      <c r="AL117" s="8" t="s">
        <v>414</v>
      </c>
      <c r="AM117" s="8" t="s">
        <v>986</v>
      </c>
      <c r="AN117" s="8" t="s">
        <v>414</v>
      </c>
      <c r="AO117" s="8">
        <v>1000</v>
      </c>
      <c r="AP117" s="13" t="s">
        <v>450</v>
      </c>
      <c r="AQ117" s="8">
        <v>324</v>
      </c>
      <c r="AR117" s="8">
        <v>4</v>
      </c>
      <c r="AS117" s="8" t="s">
        <v>467</v>
      </c>
      <c r="AT117" s="14" t="s">
        <v>504</v>
      </c>
      <c r="AU117" s="14" t="s">
        <v>494</v>
      </c>
      <c r="AV117" s="8">
        <v>3</v>
      </c>
      <c r="AW117" s="8">
        <v>15</v>
      </c>
      <c r="AX117" s="8" t="s">
        <v>495</v>
      </c>
      <c r="AY117" s="8" t="s">
        <v>489</v>
      </c>
      <c r="AZ117" s="8" t="s">
        <v>490</v>
      </c>
      <c r="BA117" s="8">
        <v>280</v>
      </c>
      <c r="BB117" s="9" t="s">
        <v>497</v>
      </c>
      <c r="BC117" s="9">
        <v>4</v>
      </c>
      <c r="BD117" s="96">
        <f t="shared" si="2"/>
        <v>250</v>
      </c>
      <c r="BE117" s="15">
        <f t="shared" si="3"/>
        <v>3.7800000000000007E-2</v>
      </c>
      <c r="BF117" s="8" t="s">
        <v>503</v>
      </c>
      <c r="BG117" s="16">
        <v>54</v>
      </c>
      <c r="BH117" s="97">
        <v>86</v>
      </c>
      <c r="BI117" s="8">
        <v>42</v>
      </c>
      <c r="BJ117" s="13">
        <v>12</v>
      </c>
      <c r="BK117" s="98">
        <f t="shared" si="4"/>
        <v>27</v>
      </c>
      <c r="BL117" s="98">
        <f t="shared" si="5"/>
        <v>0.52662960000000003</v>
      </c>
      <c r="BM117" s="99">
        <f t="shared" si="11"/>
        <v>27333.333333333332</v>
      </c>
      <c r="BN117" s="8" t="s">
        <v>414</v>
      </c>
      <c r="BO117" s="5" t="str">
        <f t="shared" si="12"/>
        <v>86.00X42.00</v>
      </c>
      <c r="BP117" s="5" t="str">
        <f t="shared" si="13"/>
        <v>Rulling-Single Line-[210 x 285]</v>
      </c>
      <c r="BQ117" s="105" t="s">
        <v>677</v>
      </c>
      <c r="BR117" s="106">
        <f t="shared" si="14"/>
        <v>0.33333333333333331</v>
      </c>
    </row>
    <row r="118" spans="1:70" x14ac:dyDescent="0.25">
      <c r="A118" s="105" t="s">
        <v>764</v>
      </c>
      <c r="B118" s="5" t="str">
        <f t="shared" si="55"/>
        <v>Writer A4 Classic  Mrp 124 [Unrulled]-324 page</v>
      </c>
      <c r="C118" s="5" t="str">
        <f t="shared" si="7"/>
        <v>Writer A4 Classic  Mrp 124 [Unrulled]-324 page</v>
      </c>
      <c r="D118" s="5" t="str">
        <f>VLOOKUP(AP118,DefaltMaster!$U$1:$AB$14,8,FALSE)</f>
        <v>*11106</v>
      </c>
      <c r="E118" s="5" t="str">
        <f>VLOOKUP(AU118,DefaltMaster!$H$1:$J$26,3,FALSE)</f>
        <v>*06018</v>
      </c>
      <c r="F118" s="110">
        <v>0</v>
      </c>
      <c r="G118" s="5">
        <v>0</v>
      </c>
      <c r="H118" s="5">
        <v>1030</v>
      </c>
      <c r="I118" s="5"/>
      <c r="J118" s="5" t="str">
        <f>VLOOKUP(AT118,DefaltMaster!$R$1:$S$19,2,FALSE)</f>
        <v>*05036</v>
      </c>
      <c r="K118" s="5" t="s">
        <v>551</v>
      </c>
      <c r="L118" s="5"/>
      <c r="M118" s="5" t="str">
        <f t="shared" si="56"/>
        <v>Writer A4 Classic  Mrp 124 [Unrulled]-324 page</v>
      </c>
      <c r="N118" s="5" t="s">
        <v>33</v>
      </c>
      <c r="O118" s="5"/>
      <c r="P118" s="5" t="s">
        <v>32</v>
      </c>
      <c r="Q118" s="5" t="s">
        <v>32</v>
      </c>
      <c r="R118" s="5" t="s">
        <v>32</v>
      </c>
      <c r="S118" s="5" t="s">
        <v>32</v>
      </c>
      <c r="T118" s="5" t="s">
        <v>32</v>
      </c>
      <c r="U118" s="5" t="s">
        <v>32</v>
      </c>
      <c r="V118" s="5" t="s">
        <v>34</v>
      </c>
      <c r="W118" s="105" t="s">
        <v>606</v>
      </c>
      <c r="X118" s="111" t="s">
        <v>607</v>
      </c>
      <c r="Y118" s="5" t="s">
        <v>32</v>
      </c>
      <c r="Z118" s="5" t="s">
        <v>32</v>
      </c>
      <c r="AA118" s="5" t="s">
        <v>35</v>
      </c>
      <c r="AB118" s="5" t="s">
        <v>35</v>
      </c>
      <c r="AC118" s="5" t="str">
        <f>$BP118</f>
        <v>Rulling-Unrulled-[210 x 285]</v>
      </c>
      <c r="AD118" s="5" t="str">
        <f>VLOOKUP(AC118,$B$211:$AC$240,28,FALSE)</f>
        <v>000152</v>
      </c>
      <c r="AE118" s="5"/>
      <c r="AF118" s="5"/>
      <c r="AG118" s="5"/>
      <c r="AH118" s="5"/>
      <c r="AI118" s="5" t="s">
        <v>394</v>
      </c>
      <c r="AJ118" s="5" t="s">
        <v>448</v>
      </c>
      <c r="AK118" s="5">
        <f t="shared" si="10"/>
        <v>46</v>
      </c>
      <c r="AL118" s="8" t="s">
        <v>414</v>
      </c>
      <c r="AM118" s="8" t="s">
        <v>986</v>
      </c>
      <c r="AN118" s="8" t="s">
        <v>414</v>
      </c>
      <c r="AO118" s="8">
        <v>1000</v>
      </c>
      <c r="AP118" s="13" t="s">
        <v>450</v>
      </c>
      <c r="AQ118" s="8">
        <v>324</v>
      </c>
      <c r="AR118" s="8">
        <v>4</v>
      </c>
      <c r="AS118" s="8" t="s">
        <v>467</v>
      </c>
      <c r="AT118" s="14" t="s">
        <v>493</v>
      </c>
      <c r="AU118" s="14" t="s">
        <v>494</v>
      </c>
      <c r="AV118" s="8">
        <v>3</v>
      </c>
      <c r="AW118" s="8">
        <v>15</v>
      </c>
      <c r="AX118" s="8" t="s">
        <v>495</v>
      </c>
      <c r="AY118" s="8" t="s">
        <v>489</v>
      </c>
      <c r="AZ118" s="8" t="s">
        <v>490</v>
      </c>
      <c r="BA118" s="8">
        <v>280</v>
      </c>
      <c r="BB118" s="9" t="s">
        <v>497</v>
      </c>
      <c r="BC118" s="9">
        <v>4</v>
      </c>
      <c r="BD118" s="96">
        <f t="shared" si="2"/>
        <v>250</v>
      </c>
      <c r="BE118" s="15">
        <f t="shared" si="3"/>
        <v>3.7800000000000007E-2</v>
      </c>
      <c r="BF118" s="8" t="s">
        <v>503</v>
      </c>
      <c r="BG118" s="16">
        <v>54</v>
      </c>
      <c r="BH118" s="97">
        <v>86</v>
      </c>
      <c r="BI118" s="8">
        <v>42</v>
      </c>
      <c r="BJ118" s="13">
        <v>12</v>
      </c>
      <c r="BK118" s="98">
        <f t="shared" si="4"/>
        <v>27</v>
      </c>
      <c r="BL118" s="98">
        <f t="shared" si="5"/>
        <v>0.52662960000000003</v>
      </c>
      <c r="BM118" s="99">
        <f t="shared" si="11"/>
        <v>27333.333333333332</v>
      </c>
      <c r="BN118" s="8" t="s">
        <v>414</v>
      </c>
      <c r="BO118" s="5" t="str">
        <f t="shared" si="12"/>
        <v>86.00X42.00</v>
      </c>
      <c r="BP118" s="5" t="str">
        <f t="shared" si="13"/>
        <v>Rulling-Unrulled-[210 x 285]</v>
      </c>
      <c r="BQ118" s="105" t="s">
        <v>678</v>
      </c>
      <c r="BR118" s="106">
        <f t="shared" si="14"/>
        <v>0.33333333333333331</v>
      </c>
    </row>
    <row r="119" spans="1:70" x14ac:dyDescent="0.25">
      <c r="A119" s="105" t="s">
        <v>765</v>
      </c>
      <c r="B119" s="5" t="str">
        <f t="shared" si="55"/>
        <v>Writer Long Book Classic  Mrp 16 [Single line]-32 page</v>
      </c>
      <c r="C119" s="5"/>
      <c r="D119" s="5"/>
      <c r="E119" s="5"/>
      <c r="F119" s="110"/>
      <c r="G119" s="5"/>
      <c r="H119" s="5"/>
      <c r="I119" s="5"/>
      <c r="J119" s="5"/>
      <c r="K119" s="5"/>
      <c r="L119" s="5"/>
      <c r="M119" s="5" t="str">
        <f t="shared" si="56"/>
        <v>Writer Long Book Classic  Mrp 16 [Single line]-32 page</v>
      </c>
      <c r="N119" s="5"/>
      <c r="O119" s="5"/>
      <c r="P119" s="5"/>
      <c r="Q119" s="5"/>
      <c r="R119" s="5"/>
      <c r="S119" s="5"/>
      <c r="T119" s="5"/>
      <c r="U119" s="5"/>
      <c r="V119" s="5"/>
      <c r="W119" s="105"/>
      <c r="X119" s="111"/>
      <c r="Y119" s="5"/>
      <c r="Z119" s="5"/>
      <c r="AA119" s="5"/>
      <c r="AB119" s="5"/>
      <c r="AC119" s="5"/>
      <c r="AD119" s="5"/>
      <c r="AE119" s="5"/>
      <c r="AF119" s="5"/>
      <c r="AG119" s="5"/>
      <c r="AH119" s="5"/>
      <c r="AI119" s="5"/>
      <c r="AJ119" s="5"/>
      <c r="AK119" s="5"/>
      <c r="AL119" s="8" t="s">
        <v>1035</v>
      </c>
      <c r="AM119" s="8" t="s">
        <v>986</v>
      </c>
      <c r="AN119" s="8" t="s">
        <v>1035</v>
      </c>
      <c r="AO119" s="8">
        <v>1000</v>
      </c>
      <c r="AP119" s="13" t="s">
        <v>451</v>
      </c>
      <c r="AQ119" s="8">
        <v>32</v>
      </c>
      <c r="AR119" s="10">
        <v>4</v>
      </c>
      <c r="AS119" s="8" t="s">
        <v>467</v>
      </c>
      <c r="AT119" s="14" t="s">
        <v>486</v>
      </c>
      <c r="AU119" s="14" t="s">
        <v>487</v>
      </c>
      <c r="AV119" s="8">
        <v>20</v>
      </c>
      <c r="AW119" s="8">
        <v>100</v>
      </c>
      <c r="AX119" s="8" t="s">
        <v>499</v>
      </c>
      <c r="AY119" s="13" t="s">
        <v>500</v>
      </c>
      <c r="AZ119" s="8" t="s">
        <v>501</v>
      </c>
      <c r="BA119" s="8">
        <v>263</v>
      </c>
      <c r="BB119" s="9" t="s">
        <v>505</v>
      </c>
      <c r="BC119" s="9">
        <v>6</v>
      </c>
      <c r="BD119" s="96">
        <f t="shared" si="2"/>
        <v>166.66666666666666</v>
      </c>
      <c r="BE119" s="15">
        <f t="shared" si="3"/>
        <v>2.4700083333333334E-2</v>
      </c>
      <c r="BF119" s="8" t="s">
        <v>503</v>
      </c>
      <c r="BG119" s="16">
        <v>54</v>
      </c>
      <c r="BH119" s="97">
        <v>80</v>
      </c>
      <c r="BI119" s="8">
        <v>34.5</v>
      </c>
      <c r="BJ119" s="13">
        <v>12</v>
      </c>
      <c r="BK119" s="98">
        <f t="shared" si="4"/>
        <v>2.6666666666666665</v>
      </c>
      <c r="BL119" s="98">
        <f t="shared" si="5"/>
        <v>3.9744000000000002E-2</v>
      </c>
      <c r="BM119" s="99">
        <f t="shared" si="11"/>
        <v>3000</v>
      </c>
      <c r="BN119" s="8" t="s">
        <v>442</v>
      </c>
      <c r="BO119" s="5" t="str">
        <f t="shared" si="12"/>
        <v>80.00X34.50</v>
      </c>
      <c r="BP119" s="5" t="str">
        <f t="shared" si="13"/>
        <v>Rulling-Single line-[168 x 265]</v>
      </c>
      <c r="BQ119" s="105" t="s">
        <v>758</v>
      </c>
      <c r="BR119" s="106">
        <f t="shared" si="14"/>
        <v>0.33333333333333331</v>
      </c>
    </row>
    <row r="120" spans="1:70" x14ac:dyDescent="0.25">
      <c r="A120" s="105" t="s">
        <v>766</v>
      </c>
      <c r="B120" s="5" t="str">
        <f t="shared" si="55"/>
        <v>Writer Long Book Classic  Mrp 16 [Hindi /Geometry]-32 page</v>
      </c>
      <c r="C120" s="5"/>
      <c r="D120" s="5"/>
      <c r="E120" s="5"/>
      <c r="F120" s="110"/>
      <c r="G120" s="5"/>
      <c r="H120" s="5"/>
      <c r="I120" s="5"/>
      <c r="J120" s="5"/>
      <c r="K120" s="5"/>
      <c r="L120" s="5"/>
      <c r="M120" s="5" t="str">
        <f t="shared" si="56"/>
        <v>Writer Long Book Classic  Mrp 16 [Hindi /Geometry]-32 page</v>
      </c>
      <c r="N120" s="5"/>
      <c r="O120" s="5"/>
      <c r="P120" s="5"/>
      <c r="Q120" s="5"/>
      <c r="R120" s="5"/>
      <c r="S120" s="5"/>
      <c r="T120" s="5"/>
      <c r="U120" s="5"/>
      <c r="V120" s="5"/>
      <c r="W120" s="105"/>
      <c r="X120" s="111"/>
      <c r="Y120" s="5"/>
      <c r="Z120" s="5"/>
      <c r="AA120" s="5"/>
      <c r="AB120" s="5"/>
      <c r="AC120" s="5"/>
      <c r="AD120" s="5"/>
      <c r="AE120" s="5"/>
      <c r="AF120" s="5"/>
      <c r="AG120" s="5"/>
      <c r="AH120" s="5"/>
      <c r="AI120" s="5"/>
      <c r="AJ120" s="5"/>
      <c r="AK120" s="5"/>
      <c r="AL120" s="8" t="s">
        <v>1035</v>
      </c>
      <c r="AM120" s="8" t="s">
        <v>986</v>
      </c>
      <c r="AN120" s="8" t="s">
        <v>1035</v>
      </c>
      <c r="AO120" s="8">
        <v>1000</v>
      </c>
      <c r="AP120" s="13" t="s">
        <v>451</v>
      </c>
      <c r="AQ120" s="8">
        <v>32</v>
      </c>
      <c r="AR120" s="10">
        <v>4</v>
      </c>
      <c r="AS120" s="8" t="s">
        <v>467</v>
      </c>
      <c r="AT120" s="14" t="s">
        <v>540</v>
      </c>
      <c r="AU120" s="14" t="s">
        <v>487</v>
      </c>
      <c r="AV120" s="8">
        <v>20</v>
      </c>
      <c r="AW120" s="8">
        <v>100</v>
      </c>
      <c r="AX120" s="8" t="s">
        <v>499</v>
      </c>
      <c r="AY120" s="13" t="s">
        <v>500</v>
      </c>
      <c r="AZ120" s="8" t="s">
        <v>501</v>
      </c>
      <c r="BA120" s="8">
        <v>263</v>
      </c>
      <c r="BB120" s="9" t="s">
        <v>505</v>
      </c>
      <c r="BC120" s="9">
        <v>6</v>
      </c>
      <c r="BD120" s="96">
        <f t="shared" si="2"/>
        <v>166.66666666666666</v>
      </c>
      <c r="BE120" s="15">
        <f t="shared" si="3"/>
        <v>2.4700083333333334E-2</v>
      </c>
      <c r="BF120" s="8" t="s">
        <v>503</v>
      </c>
      <c r="BG120" s="16">
        <v>54</v>
      </c>
      <c r="BH120" s="97">
        <v>80</v>
      </c>
      <c r="BI120" s="8">
        <v>34.5</v>
      </c>
      <c r="BJ120" s="13">
        <v>12</v>
      </c>
      <c r="BK120" s="98">
        <f t="shared" si="4"/>
        <v>2.6666666666666665</v>
      </c>
      <c r="BL120" s="98">
        <f t="shared" si="5"/>
        <v>3.9744000000000002E-2</v>
      </c>
      <c r="BM120" s="99">
        <f t="shared" si="11"/>
        <v>3000</v>
      </c>
      <c r="BN120" s="8" t="s">
        <v>442</v>
      </c>
      <c r="BO120" s="5" t="str">
        <f t="shared" si="12"/>
        <v>80.00X34.50</v>
      </c>
      <c r="BP120" s="5" t="str">
        <f t="shared" si="13"/>
        <v>Rulling-Hindi /Geometry-[168 x 265]</v>
      </c>
      <c r="BQ120" s="105" t="s">
        <v>758</v>
      </c>
      <c r="BR120" s="106">
        <f t="shared" si="14"/>
        <v>0.33333333333333331</v>
      </c>
    </row>
    <row r="121" spans="1:70" x14ac:dyDescent="0.25">
      <c r="A121" s="105" t="s">
        <v>767</v>
      </c>
      <c r="B121" s="5" t="str">
        <f t="shared" si="55"/>
        <v>Writer Long Book Classic  Mrp 24, 50 [Single line]-60 page</v>
      </c>
      <c r="C121" s="5"/>
      <c r="D121" s="5"/>
      <c r="E121" s="5"/>
      <c r="F121" s="110"/>
      <c r="G121" s="5"/>
      <c r="H121" s="5"/>
      <c r="I121" s="5"/>
      <c r="J121" s="5"/>
      <c r="K121" s="5"/>
      <c r="L121" s="5"/>
      <c r="M121" s="5" t="str">
        <f t="shared" si="56"/>
        <v>Writer Long Book Classic  Mrp 24, 50 [Single line]-60 page</v>
      </c>
      <c r="N121" s="5"/>
      <c r="O121" s="5"/>
      <c r="P121" s="5"/>
      <c r="Q121" s="5"/>
      <c r="R121" s="5"/>
      <c r="S121" s="5"/>
      <c r="T121" s="5"/>
      <c r="U121" s="5"/>
      <c r="V121" s="5"/>
      <c r="W121" s="105"/>
      <c r="X121" s="111"/>
      <c r="Y121" s="5"/>
      <c r="Z121" s="5"/>
      <c r="AA121" s="5"/>
      <c r="AB121" s="5"/>
      <c r="AC121" s="5"/>
      <c r="AD121" s="5"/>
      <c r="AE121" s="5"/>
      <c r="AF121" s="5"/>
      <c r="AG121" s="5"/>
      <c r="AH121" s="5"/>
      <c r="AI121" s="5"/>
      <c r="AJ121" s="5"/>
      <c r="AK121" s="5"/>
      <c r="AL121" s="8" t="s">
        <v>1015</v>
      </c>
      <c r="AM121" s="8" t="s">
        <v>986</v>
      </c>
      <c r="AN121" s="8" t="s">
        <v>442</v>
      </c>
      <c r="AO121" s="8">
        <v>1000</v>
      </c>
      <c r="AP121" s="13" t="s">
        <v>451</v>
      </c>
      <c r="AQ121" s="8">
        <v>60</v>
      </c>
      <c r="AR121" s="10">
        <v>4</v>
      </c>
      <c r="AS121" s="8" t="s">
        <v>467</v>
      </c>
      <c r="AT121" s="14" t="s">
        <v>486</v>
      </c>
      <c r="AU121" s="14" t="s">
        <v>487</v>
      </c>
      <c r="AV121" s="8">
        <v>15</v>
      </c>
      <c r="AW121" s="8">
        <v>75</v>
      </c>
      <c r="AX121" s="8" t="s">
        <v>499</v>
      </c>
      <c r="AY121" s="13" t="s">
        <v>500</v>
      </c>
      <c r="AZ121" s="8" t="s">
        <v>501</v>
      </c>
      <c r="BA121" s="8">
        <v>263</v>
      </c>
      <c r="BB121" s="9" t="s">
        <v>505</v>
      </c>
      <c r="BC121" s="9">
        <v>6</v>
      </c>
      <c r="BD121" s="96">
        <f t="shared" ref="BD121:BD128" si="137">IF(BA121=0,0,AO121/BC121)</f>
        <v>166.66666666666666</v>
      </c>
      <c r="BE121" s="15">
        <f t="shared" ref="BE121:BE128" si="138">LEFT(BB121,4)/1000*RIGHT(BB121,3)/1000*BA121/1000*BD121/1000</f>
        <v>2.4700083333333334E-2</v>
      </c>
      <c r="BF121" s="8" t="s">
        <v>503</v>
      </c>
      <c r="BG121" s="16">
        <v>54</v>
      </c>
      <c r="BH121" s="97">
        <v>80</v>
      </c>
      <c r="BI121" s="8">
        <v>34.5</v>
      </c>
      <c r="BJ121" s="13">
        <v>12</v>
      </c>
      <c r="BK121" s="98">
        <f t="shared" ref="BK121:BK128" si="139">AQ121/BJ121</f>
        <v>5</v>
      </c>
      <c r="BL121" s="98">
        <f t="shared" ref="BL121:BL128" si="140">BH121/100*BI121/100*BG121/1000*BK121*AO121/1000</f>
        <v>7.4520000000000017E-2</v>
      </c>
      <c r="BM121" s="99">
        <f t="shared" ref="BM121:BM128" si="141">+AO121*(AQ121+AR121)/BJ121</f>
        <v>5333.333333333333</v>
      </c>
      <c r="BN121" s="8" t="s">
        <v>442</v>
      </c>
      <c r="BO121" s="5" t="str">
        <f t="shared" ref="BO121:BO128" si="142">TEXT(BH121,"00.00")&amp;"X"&amp;TEXT(BI121,"00.00")</f>
        <v>80.00X34.50</v>
      </c>
      <c r="BP121" s="5" t="str">
        <f t="shared" ref="BP121:BP128" si="143">"Rulling-"&amp;AT121&amp;"-["&amp;AP121&amp;"]"</f>
        <v>Rulling-Single line-[168 x 265]</v>
      </c>
      <c r="BQ121" s="105" t="s">
        <v>758</v>
      </c>
      <c r="BR121" s="106">
        <f t="shared" ref="BR121:BR128" si="144">AR121/BJ121</f>
        <v>0.33333333333333331</v>
      </c>
    </row>
    <row r="122" spans="1:70" x14ac:dyDescent="0.25">
      <c r="A122" s="105" t="s">
        <v>768</v>
      </c>
      <c r="B122" s="5" t="str">
        <f t="shared" si="55"/>
        <v>Writer Long Book Classic  Mrp 24, 50 [Hindi /Geometry]-60 page</v>
      </c>
      <c r="C122" s="5"/>
      <c r="D122" s="5"/>
      <c r="E122" s="5"/>
      <c r="F122" s="110"/>
      <c r="G122" s="5"/>
      <c r="H122" s="5"/>
      <c r="I122" s="5"/>
      <c r="J122" s="5"/>
      <c r="K122" s="5"/>
      <c r="L122" s="5"/>
      <c r="M122" s="5" t="str">
        <f t="shared" si="56"/>
        <v>Writer Long Book Classic  Mrp 24, 50 [Hindi /Geometry]-60 page</v>
      </c>
      <c r="N122" s="5"/>
      <c r="O122" s="5"/>
      <c r="P122" s="5"/>
      <c r="Q122" s="5"/>
      <c r="R122" s="5"/>
      <c r="S122" s="5"/>
      <c r="T122" s="5"/>
      <c r="U122" s="5"/>
      <c r="V122" s="5"/>
      <c r="W122" s="105"/>
      <c r="X122" s="111"/>
      <c r="Y122" s="5"/>
      <c r="Z122" s="5"/>
      <c r="AA122" s="5"/>
      <c r="AB122" s="5"/>
      <c r="AC122" s="5"/>
      <c r="AD122" s="5"/>
      <c r="AE122" s="5"/>
      <c r="AF122" s="5"/>
      <c r="AG122" s="5"/>
      <c r="AH122" s="5"/>
      <c r="AI122" s="5"/>
      <c r="AJ122" s="5"/>
      <c r="AK122" s="5"/>
      <c r="AL122" s="8" t="s">
        <v>1015</v>
      </c>
      <c r="AM122" s="8" t="s">
        <v>986</v>
      </c>
      <c r="AN122" s="8" t="s">
        <v>442</v>
      </c>
      <c r="AO122" s="8">
        <v>1000</v>
      </c>
      <c r="AP122" s="13" t="s">
        <v>451</v>
      </c>
      <c r="AQ122" s="8">
        <v>60</v>
      </c>
      <c r="AR122" s="10">
        <v>4</v>
      </c>
      <c r="AS122" s="8" t="s">
        <v>467</v>
      </c>
      <c r="AT122" s="14" t="s">
        <v>540</v>
      </c>
      <c r="AU122" s="14" t="s">
        <v>487</v>
      </c>
      <c r="AV122" s="8">
        <v>15</v>
      </c>
      <c r="AW122" s="8">
        <v>75</v>
      </c>
      <c r="AX122" s="8" t="s">
        <v>499</v>
      </c>
      <c r="AY122" s="13" t="s">
        <v>500</v>
      </c>
      <c r="AZ122" s="8" t="s">
        <v>501</v>
      </c>
      <c r="BA122" s="8">
        <v>263</v>
      </c>
      <c r="BB122" s="9" t="s">
        <v>505</v>
      </c>
      <c r="BC122" s="9">
        <v>6</v>
      </c>
      <c r="BD122" s="96">
        <f t="shared" si="137"/>
        <v>166.66666666666666</v>
      </c>
      <c r="BE122" s="15">
        <f t="shared" si="138"/>
        <v>2.4700083333333334E-2</v>
      </c>
      <c r="BF122" s="8" t="s">
        <v>503</v>
      </c>
      <c r="BG122" s="16">
        <v>54</v>
      </c>
      <c r="BH122" s="97">
        <v>80</v>
      </c>
      <c r="BI122" s="8">
        <v>34.5</v>
      </c>
      <c r="BJ122" s="13">
        <v>12</v>
      </c>
      <c r="BK122" s="98">
        <f t="shared" si="139"/>
        <v>5</v>
      </c>
      <c r="BL122" s="98">
        <f t="shared" si="140"/>
        <v>7.4520000000000017E-2</v>
      </c>
      <c r="BM122" s="99">
        <f t="shared" si="141"/>
        <v>5333.333333333333</v>
      </c>
      <c r="BN122" s="8" t="s">
        <v>442</v>
      </c>
      <c r="BO122" s="5" t="str">
        <f t="shared" si="142"/>
        <v>80.00X34.50</v>
      </c>
      <c r="BP122" s="5" t="str">
        <f t="shared" si="143"/>
        <v>Rulling-Hindi /Geometry-[168 x 265]</v>
      </c>
      <c r="BQ122" s="105" t="s">
        <v>758</v>
      </c>
      <c r="BR122" s="106">
        <f t="shared" si="144"/>
        <v>0.33333333333333331</v>
      </c>
    </row>
    <row r="123" spans="1:70" x14ac:dyDescent="0.25">
      <c r="A123" s="105" t="s">
        <v>769</v>
      </c>
      <c r="B123" s="5" t="str">
        <f t="shared" si="55"/>
        <v>Writer Long Book Classic  Mrp 32 [Single line]-92 page</v>
      </c>
      <c r="C123" s="5"/>
      <c r="D123" s="5"/>
      <c r="E123" s="5"/>
      <c r="F123" s="110"/>
      <c r="G123" s="5"/>
      <c r="H123" s="5"/>
      <c r="I123" s="5"/>
      <c r="J123" s="5"/>
      <c r="K123" s="5"/>
      <c r="L123" s="5"/>
      <c r="M123" s="5" t="str">
        <f t="shared" si="56"/>
        <v>Writer Long Book Classic  Mrp 32 [Single line]-92 page</v>
      </c>
      <c r="N123" s="5"/>
      <c r="O123" s="5"/>
      <c r="P123" s="5"/>
      <c r="Q123" s="5"/>
      <c r="R123" s="5"/>
      <c r="S123" s="5"/>
      <c r="T123" s="5"/>
      <c r="U123" s="5"/>
      <c r="V123" s="5"/>
      <c r="W123" s="105"/>
      <c r="X123" s="111"/>
      <c r="Y123" s="5"/>
      <c r="Z123" s="5"/>
      <c r="AA123" s="5"/>
      <c r="AB123" s="5"/>
      <c r="AC123" s="5"/>
      <c r="AD123" s="5"/>
      <c r="AE123" s="5"/>
      <c r="AF123" s="5"/>
      <c r="AG123" s="5"/>
      <c r="AH123" s="5"/>
      <c r="AI123" s="5"/>
      <c r="AJ123" s="5"/>
      <c r="AK123" s="5"/>
      <c r="AL123" s="8" t="s">
        <v>415</v>
      </c>
      <c r="AM123" s="8" t="s">
        <v>986</v>
      </c>
      <c r="AN123" s="8" t="s">
        <v>415</v>
      </c>
      <c r="AO123" s="8">
        <v>1000</v>
      </c>
      <c r="AP123" s="13" t="s">
        <v>451</v>
      </c>
      <c r="AQ123" s="8">
        <v>92</v>
      </c>
      <c r="AR123" s="8">
        <v>4</v>
      </c>
      <c r="AS123" s="8" t="s">
        <v>467</v>
      </c>
      <c r="AT123" s="14" t="s">
        <v>486</v>
      </c>
      <c r="AU123" s="14" t="s">
        <v>487</v>
      </c>
      <c r="AV123" s="8">
        <v>12</v>
      </c>
      <c r="AW123" s="8">
        <v>60</v>
      </c>
      <c r="AX123" s="8" t="s">
        <v>499</v>
      </c>
      <c r="AY123" s="13" t="s">
        <v>500</v>
      </c>
      <c r="AZ123" s="8" t="s">
        <v>501</v>
      </c>
      <c r="BA123" s="8">
        <v>263</v>
      </c>
      <c r="BB123" s="9" t="s">
        <v>505</v>
      </c>
      <c r="BC123" s="9">
        <v>6</v>
      </c>
      <c r="BD123" s="96">
        <f t="shared" si="137"/>
        <v>166.66666666666666</v>
      </c>
      <c r="BE123" s="15">
        <f t="shared" si="138"/>
        <v>2.4700083333333334E-2</v>
      </c>
      <c r="BF123" s="8" t="s">
        <v>503</v>
      </c>
      <c r="BG123" s="16">
        <v>54</v>
      </c>
      <c r="BH123" s="97">
        <v>80</v>
      </c>
      <c r="BI123" s="8">
        <v>34.5</v>
      </c>
      <c r="BJ123" s="13">
        <v>12</v>
      </c>
      <c r="BK123" s="98">
        <f t="shared" si="139"/>
        <v>7.666666666666667</v>
      </c>
      <c r="BL123" s="98">
        <f t="shared" si="140"/>
        <v>0.11426400000000002</v>
      </c>
      <c r="BM123" s="99">
        <f t="shared" si="141"/>
        <v>8000</v>
      </c>
      <c r="BN123" s="8" t="s">
        <v>415</v>
      </c>
      <c r="BO123" s="5" t="str">
        <f t="shared" si="142"/>
        <v>80.00X34.50</v>
      </c>
      <c r="BP123" s="5" t="str">
        <f t="shared" si="143"/>
        <v>Rulling-Single line-[168 x 265]</v>
      </c>
      <c r="BQ123" s="105" t="s">
        <v>679</v>
      </c>
      <c r="BR123" s="106">
        <f t="shared" si="144"/>
        <v>0.33333333333333331</v>
      </c>
    </row>
    <row r="124" spans="1:70" x14ac:dyDescent="0.25">
      <c r="A124" s="105" t="s">
        <v>770</v>
      </c>
      <c r="B124" s="5" t="str">
        <f t="shared" si="55"/>
        <v>Writer Long Book Classic  Mrp 32 [Hindi /Geometry]-92 page</v>
      </c>
      <c r="C124" s="5"/>
      <c r="D124" s="5"/>
      <c r="E124" s="5"/>
      <c r="F124" s="110"/>
      <c r="G124" s="5"/>
      <c r="H124" s="5"/>
      <c r="I124" s="5"/>
      <c r="J124" s="5"/>
      <c r="K124" s="5"/>
      <c r="L124" s="5"/>
      <c r="M124" s="5" t="str">
        <f t="shared" si="56"/>
        <v>Writer Long Book Classic  Mrp 32 [Hindi /Geometry]-92 page</v>
      </c>
      <c r="N124" s="5"/>
      <c r="O124" s="5"/>
      <c r="P124" s="5"/>
      <c r="Q124" s="5"/>
      <c r="R124" s="5"/>
      <c r="S124" s="5"/>
      <c r="T124" s="5"/>
      <c r="U124" s="5"/>
      <c r="V124" s="5"/>
      <c r="W124" s="105"/>
      <c r="X124" s="111"/>
      <c r="Y124" s="5"/>
      <c r="Z124" s="5"/>
      <c r="AA124" s="5"/>
      <c r="AB124" s="5"/>
      <c r="AC124" s="5"/>
      <c r="AD124" s="5"/>
      <c r="AE124" s="5"/>
      <c r="AF124" s="5"/>
      <c r="AG124" s="5"/>
      <c r="AH124" s="5"/>
      <c r="AI124" s="5"/>
      <c r="AJ124" s="5"/>
      <c r="AK124" s="5"/>
      <c r="AL124" s="8" t="s">
        <v>415</v>
      </c>
      <c r="AM124" s="8" t="s">
        <v>986</v>
      </c>
      <c r="AN124" s="8" t="s">
        <v>415</v>
      </c>
      <c r="AO124" s="8">
        <v>1000</v>
      </c>
      <c r="AP124" s="13" t="s">
        <v>451</v>
      </c>
      <c r="AQ124" s="8">
        <v>92</v>
      </c>
      <c r="AR124" s="8">
        <v>4</v>
      </c>
      <c r="AS124" s="8" t="s">
        <v>467</v>
      </c>
      <c r="AT124" s="14" t="s">
        <v>540</v>
      </c>
      <c r="AU124" s="14" t="s">
        <v>487</v>
      </c>
      <c r="AV124" s="8">
        <v>12</v>
      </c>
      <c r="AW124" s="8">
        <v>60</v>
      </c>
      <c r="AX124" s="8" t="s">
        <v>499</v>
      </c>
      <c r="AY124" s="13" t="s">
        <v>500</v>
      </c>
      <c r="AZ124" s="8" t="s">
        <v>501</v>
      </c>
      <c r="BA124" s="8">
        <v>263</v>
      </c>
      <c r="BB124" s="9" t="s">
        <v>505</v>
      </c>
      <c r="BC124" s="9">
        <v>6</v>
      </c>
      <c r="BD124" s="96">
        <f t="shared" si="137"/>
        <v>166.66666666666666</v>
      </c>
      <c r="BE124" s="15">
        <f t="shared" si="138"/>
        <v>2.4700083333333334E-2</v>
      </c>
      <c r="BF124" s="8" t="s">
        <v>503</v>
      </c>
      <c r="BG124" s="16">
        <v>54</v>
      </c>
      <c r="BH124" s="97">
        <v>80</v>
      </c>
      <c r="BI124" s="8">
        <v>34.5</v>
      </c>
      <c r="BJ124" s="13">
        <v>12</v>
      </c>
      <c r="BK124" s="98">
        <f t="shared" si="139"/>
        <v>7.666666666666667</v>
      </c>
      <c r="BL124" s="98">
        <f t="shared" si="140"/>
        <v>0.11426400000000002</v>
      </c>
      <c r="BM124" s="99">
        <f t="shared" si="141"/>
        <v>8000</v>
      </c>
      <c r="BN124" s="8" t="s">
        <v>415</v>
      </c>
      <c r="BO124" s="5" t="str">
        <f t="shared" si="142"/>
        <v>80.00X34.50</v>
      </c>
      <c r="BP124" s="5" t="str">
        <f t="shared" si="143"/>
        <v>Rulling-Hindi /Geometry-[168 x 265]</v>
      </c>
      <c r="BQ124" s="105" t="s">
        <v>679</v>
      </c>
      <c r="BR124" s="106">
        <f t="shared" si="144"/>
        <v>0.33333333333333331</v>
      </c>
    </row>
    <row r="125" spans="1:70" x14ac:dyDescent="0.25">
      <c r="A125" s="105" t="s">
        <v>771</v>
      </c>
      <c r="B125" s="5" t="str">
        <f t="shared" si="55"/>
        <v>Writer Long Book Classic  Mrp 24, 50 [Single line]-160 page</v>
      </c>
      <c r="C125" s="5"/>
      <c r="D125" s="5"/>
      <c r="E125" s="5"/>
      <c r="F125" s="110"/>
      <c r="G125" s="5"/>
      <c r="H125" s="5"/>
      <c r="I125" s="5"/>
      <c r="J125" s="5"/>
      <c r="K125" s="5"/>
      <c r="L125" s="5"/>
      <c r="M125" s="5" t="str">
        <f t="shared" si="56"/>
        <v>Writer Long Book Classic  Mrp 24, 50 [Single line]-160 page</v>
      </c>
      <c r="N125" s="5"/>
      <c r="O125" s="5"/>
      <c r="P125" s="5"/>
      <c r="Q125" s="5"/>
      <c r="R125" s="5"/>
      <c r="S125" s="5"/>
      <c r="T125" s="5"/>
      <c r="U125" s="5"/>
      <c r="V125" s="5"/>
      <c r="W125" s="105"/>
      <c r="X125" s="111"/>
      <c r="Y125" s="5"/>
      <c r="Z125" s="5"/>
      <c r="AA125" s="5"/>
      <c r="AB125" s="5"/>
      <c r="AC125" s="5"/>
      <c r="AD125" s="5"/>
      <c r="AE125" s="5"/>
      <c r="AF125" s="5"/>
      <c r="AG125" s="5"/>
      <c r="AH125" s="5"/>
      <c r="AI125" s="5"/>
      <c r="AJ125" s="5"/>
      <c r="AK125" s="5"/>
      <c r="AL125" s="8" t="s">
        <v>1016</v>
      </c>
      <c r="AM125" s="8" t="s">
        <v>986</v>
      </c>
      <c r="AN125" s="8" t="s">
        <v>442</v>
      </c>
      <c r="AO125" s="8">
        <v>1000</v>
      </c>
      <c r="AP125" s="13" t="s">
        <v>451</v>
      </c>
      <c r="AQ125" s="8">
        <v>160</v>
      </c>
      <c r="AR125" s="10">
        <v>4</v>
      </c>
      <c r="AS125" s="8" t="s">
        <v>467</v>
      </c>
      <c r="AT125" s="14" t="s">
        <v>486</v>
      </c>
      <c r="AU125" s="14" t="s">
        <v>487</v>
      </c>
      <c r="AV125" s="8">
        <v>8</v>
      </c>
      <c r="AW125" s="8">
        <v>40</v>
      </c>
      <c r="AX125" s="8" t="s">
        <v>499</v>
      </c>
      <c r="AY125" s="13" t="s">
        <v>500</v>
      </c>
      <c r="AZ125" s="8" t="s">
        <v>501</v>
      </c>
      <c r="BA125" s="8">
        <v>263</v>
      </c>
      <c r="BB125" s="9" t="s">
        <v>505</v>
      </c>
      <c r="BC125" s="9">
        <v>6</v>
      </c>
      <c r="BD125" s="96">
        <f t="shared" si="137"/>
        <v>166.66666666666666</v>
      </c>
      <c r="BE125" s="15">
        <f t="shared" si="138"/>
        <v>2.4700083333333334E-2</v>
      </c>
      <c r="BF125" s="8" t="s">
        <v>503</v>
      </c>
      <c r="BG125" s="16">
        <v>54</v>
      </c>
      <c r="BH125" s="97">
        <v>80</v>
      </c>
      <c r="BI125" s="8">
        <v>34.5</v>
      </c>
      <c r="BJ125" s="13">
        <v>12</v>
      </c>
      <c r="BK125" s="98">
        <f t="shared" si="139"/>
        <v>13.333333333333334</v>
      </c>
      <c r="BL125" s="98">
        <f t="shared" si="140"/>
        <v>0.19872000000000004</v>
      </c>
      <c r="BM125" s="99">
        <f t="shared" si="141"/>
        <v>13666.666666666666</v>
      </c>
      <c r="BN125" s="8" t="s">
        <v>442</v>
      </c>
      <c r="BO125" s="5" t="str">
        <f t="shared" si="142"/>
        <v>80.00X34.50</v>
      </c>
      <c r="BP125" s="5" t="str">
        <f t="shared" si="143"/>
        <v>Rulling-Single line-[168 x 265]</v>
      </c>
      <c r="BQ125" s="105" t="s">
        <v>759</v>
      </c>
      <c r="BR125" s="106">
        <f t="shared" si="144"/>
        <v>0.33333333333333331</v>
      </c>
    </row>
    <row r="126" spans="1:70" x14ac:dyDescent="0.25">
      <c r="A126" s="105" t="s">
        <v>802</v>
      </c>
      <c r="B126" s="5" t="str">
        <f t="shared" si="55"/>
        <v>Writer Long Book Classic  Mrp 24, 50 [Hindi /Geometry]-160 page</v>
      </c>
      <c r="C126" s="5"/>
      <c r="D126" s="5"/>
      <c r="E126" s="5"/>
      <c r="F126" s="110"/>
      <c r="G126" s="5"/>
      <c r="H126" s="5"/>
      <c r="I126" s="5"/>
      <c r="J126" s="5"/>
      <c r="K126" s="5"/>
      <c r="L126" s="5"/>
      <c r="M126" s="5" t="str">
        <f t="shared" si="56"/>
        <v>Writer Long Book Classic  Mrp 24, 50 [Hindi /Geometry]-160 page</v>
      </c>
      <c r="N126" s="5"/>
      <c r="O126" s="5"/>
      <c r="P126" s="5"/>
      <c r="Q126" s="5"/>
      <c r="R126" s="5"/>
      <c r="S126" s="5"/>
      <c r="T126" s="5"/>
      <c r="U126" s="5"/>
      <c r="V126" s="5"/>
      <c r="W126" s="105"/>
      <c r="X126" s="111"/>
      <c r="Y126" s="5"/>
      <c r="Z126" s="5"/>
      <c r="AA126" s="5"/>
      <c r="AB126" s="5"/>
      <c r="AC126" s="5"/>
      <c r="AD126" s="5"/>
      <c r="AE126" s="5"/>
      <c r="AF126" s="5"/>
      <c r="AG126" s="5"/>
      <c r="AH126" s="5"/>
      <c r="AI126" s="5"/>
      <c r="AJ126" s="5"/>
      <c r="AK126" s="5"/>
      <c r="AL126" s="8" t="s">
        <v>1016</v>
      </c>
      <c r="AM126" s="8" t="s">
        <v>986</v>
      </c>
      <c r="AN126" s="8" t="s">
        <v>442</v>
      </c>
      <c r="AO126" s="8">
        <v>1000</v>
      </c>
      <c r="AP126" s="13" t="s">
        <v>451</v>
      </c>
      <c r="AQ126" s="8">
        <v>160</v>
      </c>
      <c r="AR126" s="10">
        <v>4</v>
      </c>
      <c r="AS126" s="8" t="s">
        <v>467</v>
      </c>
      <c r="AT126" s="14" t="s">
        <v>540</v>
      </c>
      <c r="AU126" s="14" t="s">
        <v>487</v>
      </c>
      <c r="AV126" s="8">
        <v>8</v>
      </c>
      <c r="AW126" s="8">
        <v>40</v>
      </c>
      <c r="AX126" s="8" t="s">
        <v>499</v>
      </c>
      <c r="AY126" s="13" t="s">
        <v>500</v>
      </c>
      <c r="AZ126" s="8" t="s">
        <v>501</v>
      </c>
      <c r="BA126" s="8">
        <v>263</v>
      </c>
      <c r="BB126" s="9" t="s">
        <v>505</v>
      </c>
      <c r="BC126" s="9">
        <v>6</v>
      </c>
      <c r="BD126" s="96">
        <f t="shared" si="137"/>
        <v>166.66666666666666</v>
      </c>
      <c r="BE126" s="15">
        <f t="shared" si="138"/>
        <v>2.4700083333333334E-2</v>
      </c>
      <c r="BF126" s="8" t="s">
        <v>503</v>
      </c>
      <c r="BG126" s="16">
        <v>54</v>
      </c>
      <c r="BH126" s="97">
        <v>80</v>
      </c>
      <c r="BI126" s="8">
        <v>34.5</v>
      </c>
      <c r="BJ126" s="13">
        <v>12</v>
      </c>
      <c r="BK126" s="98">
        <f t="shared" si="139"/>
        <v>13.333333333333334</v>
      </c>
      <c r="BL126" s="98">
        <f t="shared" si="140"/>
        <v>0.19872000000000004</v>
      </c>
      <c r="BM126" s="99">
        <f t="shared" si="141"/>
        <v>13666.666666666666</v>
      </c>
      <c r="BN126" s="8" t="s">
        <v>442</v>
      </c>
      <c r="BO126" s="5" t="str">
        <f t="shared" si="142"/>
        <v>80.00X34.50</v>
      </c>
      <c r="BP126" s="5" t="str">
        <f t="shared" si="143"/>
        <v>Rulling-Hindi /Geometry-[168 x 265]</v>
      </c>
      <c r="BQ126" s="105" t="s">
        <v>759</v>
      </c>
      <c r="BR126" s="106">
        <f t="shared" si="144"/>
        <v>0.33333333333333331</v>
      </c>
    </row>
    <row r="127" spans="1:70" x14ac:dyDescent="0.25">
      <c r="A127" s="105" t="s">
        <v>803</v>
      </c>
      <c r="B127" s="5" t="str">
        <f t="shared" si="55"/>
        <v>Writer Long Book Classic  Mrp 66,84 [Single line]-212 page</v>
      </c>
      <c r="C127" s="5"/>
      <c r="D127" s="5"/>
      <c r="E127" s="5"/>
      <c r="F127" s="110"/>
      <c r="G127" s="5"/>
      <c r="H127" s="5"/>
      <c r="I127" s="5"/>
      <c r="J127" s="5"/>
      <c r="K127" s="5"/>
      <c r="L127" s="5"/>
      <c r="M127" s="5" t="str">
        <f t="shared" si="56"/>
        <v>Writer Long Book Classic  Mrp 66,84 [Single line]-212 page</v>
      </c>
      <c r="N127" s="5"/>
      <c r="O127" s="5"/>
      <c r="P127" s="5"/>
      <c r="Q127" s="5"/>
      <c r="R127" s="5"/>
      <c r="S127" s="5"/>
      <c r="T127" s="5"/>
      <c r="U127" s="5"/>
      <c r="V127" s="5"/>
      <c r="W127" s="105"/>
      <c r="X127" s="111"/>
      <c r="Y127" s="5"/>
      <c r="Z127" s="5"/>
      <c r="AA127" s="5"/>
      <c r="AB127" s="5"/>
      <c r="AC127" s="5"/>
      <c r="AD127" s="5"/>
      <c r="AE127" s="5"/>
      <c r="AF127" s="5"/>
      <c r="AG127" s="5"/>
      <c r="AH127" s="5"/>
      <c r="AI127" s="5"/>
      <c r="AJ127" s="5"/>
      <c r="AK127" s="5"/>
      <c r="AL127" s="8" t="s">
        <v>1017</v>
      </c>
      <c r="AM127" s="8" t="s">
        <v>986</v>
      </c>
      <c r="AN127" s="8" t="s">
        <v>443</v>
      </c>
      <c r="AO127" s="8">
        <v>1000</v>
      </c>
      <c r="AP127" s="13" t="s">
        <v>451</v>
      </c>
      <c r="AQ127" s="8">
        <v>212</v>
      </c>
      <c r="AR127" s="10">
        <v>4</v>
      </c>
      <c r="AS127" s="8" t="s">
        <v>467</v>
      </c>
      <c r="AT127" s="14" t="s">
        <v>486</v>
      </c>
      <c r="AU127" s="14" t="s">
        <v>487</v>
      </c>
      <c r="AV127" s="8">
        <v>7</v>
      </c>
      <c r="AW127" s="8">
        <v>35</v>
      </c>
      <c r="AX127" s="8" t="s">
        <v>499</v>
      </c>
      <c r="AY127" s="13" t="s">
        <v>500</v>
      </c>
      <c r="AZ127" s="8" t="s">
        <v>501</v>
      </c>
      <c r="BA127" s="8">
        <v>263</v>
      </c>
      <c r="BB127" s="9" t="s">
        <v>505</v>
      </c>
      <c r="BC127" s="9">
        <v>6</v>
      </c>
      <c r="BD127" s="96">
        <f t="shared" si="137"/>
        <v>166.66666666666666</v>
      </c>
      <c r="BE127" s="15">
        <f t="shared" si="138"/>
        <v>2.4700083333333334E-2</v>
      </c>
      <c r="BF127" s="8" t="s">
        <v>503</v>
      </c>
      <c r="BG127" s="16">
        <v>54</v>
      </c>
      <c r="BH127" s="97">
        <v>80</v>
      </c>
      <c r="BI127" s="8">
        <v>34.5</v>
      </c>
      <c r="BJ127" s="13">
        <v>12</v>
      </c>
      <c r="BK127" s="98">
        <f t="shared" si="139"/>
        <v>17.666666666666668</v>
      </c>
      <c r="BL127" s="98">
        <f t="shared" si="140"/>
        <v>0.26330400000000004</v>
      </c>
      <c r="BM127" s="99">
        <f t="shared" si="141"/>
        <v>18000</v>
      </c>
      <c r="BN127" s="8" t="s">
        <v>443</v>
      </c>
      <c r="BO127" s="5" t="str">
        <f t="shared" si="142"/>
        <v>80.00X34.50</v>
      </c>
      <c r="BP127" s="5" t="str">
        <f t="shared" si="143"/>
        <v>Rulling-Single line-[168 x 265]</v>
      </c>
      <c r="BQ127" s="105" t="s">
        <v>760</v>
      </c>
      <c r="BR127" s="106">
        <f t="shared" si="144"/>
        <v>0.33333333333333331</v>
      </c>
    </row>
    <row r="128" spans="1:70" x14ac:dyDescent="0.25">
      <c r="A128" s="105" t="s">
        <v>804</v>
      </c>
      <c r="B128" s="5" t="str">
        <f t="shared" si="55"/>
        <v>Writer Long Book Classic  Mrp 66,84 [Hindi /Geometry]-212 page</v>
      </c>
      <c r="C128" s="5"/>
      <c r="D128" s="5"/>
      <c r="E128" s="5"/>
      <c r="F128" s="110"/>
      <c r="G128" s="5"/>
      <c r="H128" s="5"/>
      <c r="I128" s="5"/>
      <c r="J128" s="5"/>
      <c r="K128" s="5"/>
      <c r="L128" s="5"/>
      <c r="M128" s="5" t="str">
        <f t="shared" si="56"/>
        <v>Writer Long Book Classic  Mrp 66,84 [Hindi /Geometry]-212 page</v>
      </c>
      <c r="N128" s="5"/>
      <c r="O128" s="5"/>
      <c r="P128" s="5"/>
      <c r="Q128" s="5"/>
      <c r="R128" s="5"/>
      <c r="S128" s="5"/>
      <c r="T128" s="5"/>
      <c r="U128" s="5"/>
      <c r="V128" s="5"/>
      <c r="W128" s="105"/>
      <c r="X128" s="111"/>
      <c r="Y128" s="5"/>
      <c r="Z128" s="5"/>
      <c r="AA128" s="5"/>
      <c r="AB128" s="5"/>
      <c r="AC128" s="5"/>
      <c r="AD128" s="5"/>
      <c r="AE128" s="5"/>
      <c r="AF128" s="5"/>
      <c r="AG128" s="5"/>
      <c r="AH128" s="5"/>
      <c r="AI128" s="5"/>
      <c r="AJ128" s="5"/>
      <c r="AK128" s="5"/>
      <c r="AL128" s="8" t="s">
        <v>1017</v>
      </c>
      <c r="AM128" s="8" t="s">
        <v>986</v>
      </c>
      <c r="AN128" s="8" t="s">
        <v>443</v>
      </c>
      <c r="AO128" s="8">
        <v>1000</v>
      </c>
      <c r="AP128" s="13" t="s">
        <v>451</v>
      </c>
      <c r="AQ128" s="8">
        <v>212</v>
      </c>
      <c r="AR128" s="10">
        <v>4</v>
      </c>
      <c r="AS128" s="8" t="s">
        <v>467</v>
      </c>
      <c r="AT128" s="14" t="s">
        <v>540</v>
      </c>
      <c r="AU128" s="14" t="s">
        <v>487</v>
      </c>
      <c r="AV128" s="8">
        <v>7</v>
      </c>
      <c r="AW128" s="8">
        <v>35</v>
      </c>
      <c r="AX128" s="8" t="s">
        <v>499</v>
      </c>
      <c r="AY128" s="13" t="s">
        <v>500</v>
      </c>
      <c r="AZ128" s="8" t="s">
        <v>501</v>
      </c>
      <c r="BA128" s="8">
        <v>263</v>
      </c>
      <c r="BB128" s="9" t="s">
        <v>505</v>
      </c>
      <c r="BC128" s="9">
        <v>6</v>
      </c>
      <c r="BD128" s="96">
        <f t="shared" si="137"/>
        <v>166.66666666666666</v>
      </c>
      <c r="BE128" s="15">
        <f t="shared" si="138"/>
        <v>2.4700083333333334E-2</v>
      </c>
      <c r="BF128" s="8" t="s">
        <v>503</v>
      </c>
      <c r="BG128" s="16">
        <v>54</v>
      </c>
      <c r="BH128" s="97">
        <v>80</v>
      </c>
      <c r="BI128" s="8">
        <v>34.5</v>
      </c>
      <c r="BJ128" s="13">
        <v>12</v>
      </c>
      <c r="BK128" s="98">
        <f t="shared" si="139"/>
        <v>17.666666666666668</v>
      </c>
      <c r="BL128" s="98">
        <f t="shared" si="140"/>
        <v>0.26330400000000004</v>
      </c>
      <c r="BM128" s="99">
        <f t="shared" si="141"/>
        <v>18000</v>
      </c>
      <c r="BN128" s="8" t="s">
        <v>443</v>
      </c>
      <c r="BO128" s="5" t="str">
        <f t="shared" si="142"/>
        <v>80.00X34.50</v>
      </c>
      <c r="BP128" s="5" t="str">
        <f t="shared" si="143"/>
        <v>Rulling-Hindi /Geometry-[168 x 265]</v>
      </c>
      <c r="BQ128" s="105" t="s">
        <v>760</v>
      </c>
      <c r="BR128" s="106">
        <f t="shared" si="144"/>
        <v>0.33333333333333331</v>
      </c>
    </row>
    <row r="129" spans="1:70" x14ac:dyDescent="0.25">
      <c r="A129" s="105" t="s">
        <v>805</v>
      </c>
      <c r="B129" s="5" t="str">
        <f t="shared" si="55"/>
        <v>Writer Long Book Classic  Mrp 66,84 [Single line]-276 page</v>
      </c>
      <c r="C129" s="5"/>
      <c r="D129" s="5"/>
      <c r="E129" s="5"/>
      <c r="F129" s="110"/>
      <c r="G129" s="5"/>
      <c r="H129" s="5"/>
      <c r="I129" s="5"/>
      <c r="J129" s="5"/>
      <c r="K129" s="5"/>
      <c r="L129" s="5"/>
      <c r="M129" s="5" t="str">
        <f t="shared" si="56"/>
        <v>Writer Long Book Classic  Mrp 66,84 [Single line]-276 page</v>
      </c>
      <c r="N129" s="5"/>
      <c r="O129" s="5"/>
      <c r="P129" s="5"/>
      <c r="Q129" s="5"/>
      <c r="R129" s="5"/>
      <c r="S129" s="5"/>
      <c r="T129" s="5"/>
      <c r="U129" s="5"/>
      <c r="V129" s="5"/>
      <c r="W129" s="105"/>
      <c r="X129" s="111"/>
      <c r="Y129" s="5"/>
      <c r="Z129" s="5"/>
      <c r="AA129" s="5"/>
      <c r="AB129" s="5"/>
      <c r="AC129" s="5"/>
      <c r="AD129" s="5"/>
      <c r="AE129" s="5"/>
      <c r="AF129" s="5"/>
      <c r="AG129" s="5"/>
      <c r="AH129" s="5"/>
      <c r="AI129" s="5"/>
      <c r="AJ129" s="5"/>
      <c r="AK129" s="5"/>
      <c r="AL129" s="8" t="s">
        <v>1018</v>
      </c>
      <c r="AM129" s="8" t="s">
        <v>986</v>
      </c>
      <c r="AN129" s="8" t="s">
        <v>443</v>
      </c>
      <c r="AO129" s="8">
        <v>1000</v>
      </c>
      <c r="AP129" s="13" t="s">
        <v>451</v>
      </c>
      <c r="AQ129" s="8">
        <v>276</v>
      </c>
      <c r="AR129" s="10">
        <v>4</v>
      </c>
      <c r="AS129" s="8" t="s">
        <v>467</v>
      </c>
      <c r="AT129" s="14" t="s">
        <v>486</v>
      </c>
      <c r="AU129" s="14" t="s">
        <v>494</v>
      </c>
      <c r="AV129" s="8">
        <v>7</v>
      </c>
      <c r="AW129" s="8">
        <v>35</v>
      </c>
      <c r="AX129" s="8" t="s">
        <v>499</v>
      </c>
      <c r="AY129" s="13" t="s">
        <v>500</v>
      </c>
      <c r="AZ129" s="8" t="s">
        <v>501</v>
      </c>
      <c r="BA129" s="8">
        <v>263</v>
      </c>
      <c r="BB129" s="9" t="s">
        <v>505</v>
      </c>
      <c r="BC129" s="9">
        <v>6</v>
      </c>
      <c r="BD129" s="96">
        <f t="shared" ref="BD129" si="145">IF(BA129=0,0,AO129/BC129)</f>
        <v>166.66666666666666</v>
      </c>
      <c r="BE129" s="15">
        <f t="shared" ref="BE129" si="146">LEFT(BB129,4)/1000*RIGHT(BB129,3)/1000*BA129/1000*BD129/1000</f>
        <v>2.4700083333333334E-2</v>
      </c>
      <c r="BF129" s="8" t="s">
        <v>503</v>
      </c>
      <c r="BG129" s="16">
        <v>54</v>
      </c>
      <c r="BH129" s="97">
        <v>80</v>
      </c>
      <c r="BI129" s="8">
        <v>34.5</v>
      </c>
      <c r="BJ129" s="13">
        <v>12</v>
      </c>
      <c r="BK129" s="98">
        <f t="shared" ref="BK129" si="147">AQ129/BJ129</f>
        <v>23</v>
      </c>
      <c r="BL129" s="98">
        <f t="shared" ref="BL129" si="148">BH129/100*BI129/100*BG129/1000*BK129*AO129/1000</f>
        <v>0.34279200000000004</v>
      </c>
      <c r="BM129" s="99">
        <f t="shared" ref="BM129" si="149">+AO129*(AQ129+AR129)/BJ129</f>
        <v>23333.333333333332</v>
      </c>
      <c r="BN129" s="8" t="s">
        <v>443</v>
      </c>
      <c r="BO129" s="5" t="str">
        <f t="shared" ref="BO129" si="150">TEXT(BH129,"00.00")&amp;"X"&amp;TEXT(BI129,"00.00")</f>
        <v>80.00X34.50</v>
      </c>
      <c r="BP129" s="5" t="str">
        <f t="shared" ref="BP129" si="151">"Rulling-"&amp;AT129&amp;"-["&amp;AP129&amp;"]"</f>
        <v>Rulling-Single line-[168 x 265]</v>
      </c>
      <c r="BQ129" s="105" t="s">
        <v>760</v>
      </c>
      <c r="BR129" s="106">
        <f t="shared" ref="BR129" si="152">AR129/BJ129</f>
        <v>0.33333333333333331</v>
      </c>
    </row>
    <row r="130" spans="1:70" x14ac:dyDescent="0.25">
      <c r="A130" s="105" t="s">
        <v>806</v>
      </c>
      <c r="B130" s="5" t="str">
        <f t="shared" si="55"/>
        <v>Writer Long Book Classic  Mrp 66,84 [Hindi /Geometry]-276 page</v>
      </c>
      <c r="C130" s="5"/>
      <c r="D130" s="5"/>
      <c r="E130" s="5"/>
      <c r="F130" s="110"/>
      <c r="G130" s="5"/>
      <c r="H130" s="5"/>
      <c r="I130" s="5"/>
      <c r="J130" s="5"/>
      <c r="K130" s="5"/>
      <c r="L130" s="5"/>
      <c r="M130" s="5" t="str">
        <f t="shared" si="56"/>
        <v>Writer Long Book Classic  Mrp 66,84 [Hindi /Geometry]-276 page</v>
      </c>
      <c r="N130" s="5"/>
      <c r="O130" s="5"/>
      <c r="P130" s="5"/>
      <c r="Q130" s="5"/>
      <c r="R130" s="5"/>
      <c r="S130" s="5"/>
      <c r="T130" s="5"/>
      <c r="U130" s="5"/>
      <c r="V130" s="5"/>
      <c r="W130" s="105"/>
      <c r="X130" s="111"/>
      <c r="Y130" s="5"/>
      <c r="Z130" s="5"/>
      <c r="AA130" s="5"/>
      <c r="AB130" s="5"/>
      <c r="AC130" s="5"/>
      <c r="AD130" s="5"/>
      <c r="AE130" s="5"/>
      <c r="AF130" s="5"/>
      <c r="AG130" s="5"/>
      <c r="AH130" s="5"/>
      <c r="AI130" s="5"/>
      <c r="AJ130" s="5"/>
      <c r="AK130" s="5"/>
      <c r="AL130" s="8" t="s">
        <v>1018</v>
      </c>
      <c r="AM130" s="8" t="s">
        <v>986</v>
      </c>
      <c r="AN130" s="8" t="s">
        <v>443</v>
      </c>
      <c r="AO130" s="8">
        <v>1000</v>
      </c>
      <c r="AP130" s="13" t="s">
        <v>451</v>
      </c>
      <c r="AQ130" s="8">
        <v>276</v>
      </c>
      <c r="AR130" s="10">
        <v>4</v>
      </c>
      <c r="AS130" s="8" t="s">
        <v>467</v>
      </c>
      <c r="AT130" s="14" t="s">
        <v>540</v>
      </c>
      <c r="AU130" s="14" t="s">
        <v>494</v>
      </c>
      <c r="AV130" s="8">
        <v>7</v>
      </c>
      <c r="AW130" s="8">
        <v>35</v>
      </c>
      <c r="AX130" s="8" t="s">
        <v>499</v>
      </c>
      <c r="AY130" s="13" t="s">
        <v>500</v>
      </c>
      <c r="AZ130" s="8" t="s">
        <v>501</v>
      </c>
      <c r="BA130" s="8">
        <v>263</v>
      </c>
      <c r="BB130" s="9" t="s">
        <v>505</v>
      </c>
      <c r="BC130" s="9">
        <v>6</v>
      </c>
      <c r="BD130" s="96">
        <f t="shared" ref="BD130" si="153">IF(BA130=0,0,AO130/BC130)</f>
        <v>166.66666666666666</v>
      </c>
      <c r="BE130" s="15">
        <f t="shared" ref="BE130" si="154">LEFT(BB130,4)/1000*RIGHT(BB130,3)/1000*BA130/1000*BD130/1000</f>
        <v>2.4700083333333334E-2</v>
      </c>
      <c r="BF130" s="8" t="s">
        <v>503</v>
      </c>
      <c r="BG130" s="16">
        <v>54</v>
      </c>
      <c r="BH130" s="97">
        <v>80</v>
      </c>
      <c r="BI130" s="8">
        <v>34.5</v>
      </c>
      <c r="BJ130" s="13">
        <v>12</v>
      </c>
      <c r="BK130" s="98">
        <f t="shared" ref="BK130" si="155">AQ130/BJ130</f>
        <v>23</v>
      </c>
      <c r="BL130" s="98">
        <f t="shared" ref="BL130" si="156">BH130/100*BI130/100*BG130/1000*BK130*AO130/1000</f>
        <v>0.34279200000000004</v>
      </c>
      <c r="BM130" s="99">
        <f t="shared" ref="BM130" si="157">+AO130*(AQ130+AR130)/BJ130</f>
        <v>23333.333333333332</v>
      </c>
      <c r="BN130" s="8" t="s">
        <v>443</v>
      </c>
      <c r="BO130" s="5" t="str">
        <f t="shared" ref="BO130" si="158">TEXT(BH130,"00.00")&amp;"X"&amp;TEXT(BI130,"00.00")</f>
        <v>80.00X34.50</v>
      </c>
      <c r="BP130" s="5" t="str">
        <f t="shared" ref="BP130" si="159">"Rulling-"&amp;AT130&amp;"-["&amp;AP130&amp;"]"</f>
        <v>Rulling-Hindi /Geometry-[168 x 265]</v>
      </c>
      <c r="BQ130" s="105" t="s">
        <v>760</v>
      </c>
      <c r="BR130" s="106">
        <f t="shared" ref="BR130" si="160">AR130/BJ130</f>
        <v>0.33333333333333331</v>
      </c>
    </row>
    <row r="131" spans="1:70" x14ac:dyDescent="0.25">
      <c r="A131" s="105" t="s">
        <v>807</v>
      </c>
      <c r="B131" s="5" t="str">
        <f t="shared" si="55"/>
        <v>Writer Convent Small Classic Mrp 10/15/20 [Single line]-56 page</v>
      </c>
      <c r="C131" s="5" t="str">
        <f t="shared" si="7"/>
        <v>Writer Convent Small Classic Mrp 10/15/20 [Single line]-56 page</v>
      </c>
      <c r="D131" s="5" t="str">
        <f>VLOOKUP(AP22,DefaltMaster!$U$1:$AB$14,8,FALSE)</f>
        <v>*11101</v>
      </c>
      <c r="E131" s="5" t="str">
        <f>VLOOKUP(AU22,DefaltMaster!$H$1:$J$26,3,FALSE)</f>
        <v>*06016</v>
      </c>
      <c r="F131" s="110">
        <v>0</v>
      </c>
      <c r="G131" s="5">
        <v>0</v>
      </c>
      <c r="H131" s="5">
        <v>1032</v>
      </c>
      <c r="I131" s="5"/>
      <c r="J131" s="5" t="str">
        <f>VLOOKUP(AT22,DefaltMaster!$R$1:$S$19,2,FALSE)</f>
        <v>*05035</v>
      </c>
      <c r="K131" s="5" t="s">
        <v>551</v>
      </c>
      <c r="L131" s="5"/>
      <c r="M131" s="5" t="str">
        <f t="shared" si="56"/>
        <v>Writer Convent Small Classic Mrp 10/15/20 [Single line]-56 page</v>
      </c>
      <c r="N131" s="5" t="s">
        <v>33</v>
      </c>
      <c r="O131" s="5"/>
      <c r="P131" s="5" t="s">
        <v>32</v>
      </c>
      <c r="Q131" s="5" t="s">
        <v>32</v>
      </c>
      <c r="R131" s="5" t="s">
        <v>32</v>
      </c>
      <c r="S131" s="5" t="s">
        <v>32</v>
      </c>
      <c r="T131" s="5" t="s">
        <v>32</v>
      </c>
      <c r="U131" s="5" t="s">
        <v>32</v>
      </c>
      <c r="V131" s="5" t="s">
        <v>34</v>
      </c>
      <c r="W131" s="105" t="s">
        <v>606</v>
      </c>
      <c r="X131" s="111" t="s">
        <v>607</v>
      </c>
      <c r="Y131" s="5" t="s">
        <v>32</v>
      </c>
      <c r="Z131" s="5" t="s">
        <v>32</v>
      </c>
      <c r="AA131" s="5" t="s">
        <v>35</v>
      </c>
      <c r="AB131" s="5" t="s">
        <v>35</v>
      </c>
      <c r="AC131" s="5" t="str">
        <f>$BP22</f>
        <v>Rulling-Single line-[168 x 265]</v>
      </c>
      <c r="AD131" s="5" t="str">
        <f>VLOOKUP(AC131,$B$211:$AC$240,28,FALSE)</f>
        <v>000146</v>
      </c>
      <c r="AE131" s="5"/>
      <c r="AF131" s="5"/>
      <c r="AG131" s="5"/>
      <c r="AH131" s="5"/>
      <c r="AI131" s="5" t="s">
        <v>394</v>
      </c>
      <c r="AJ131" s="5" t="s">
        <v>448</v>
      </c>
      <c r="AK131" s="5">
        <f t="shared" si="10"/>
        <v>63</v>
      </c>
      <c r="AL131" s="9" t="s">
        <v>1022</v>
      </c>
      <c r="AM131" s="8" t="s">
        <v>986</v>
      </c>
      <c r="AN131" s="9" t="s">
        <v>433</v>
      </c>
      <c r="AO131" s="8">
        <v>1000</v>
      </c>
      <c r="AP131" s="13" t="s">
        <v>457</v>
      </c>
      <c r="AQ131" s="8">
        <v>56</v>
      </c>
      <c r="AR131" s="8"/>
      <c r="AS131" s="8"/>
      <c r="AT131" s="14" t="s">
        <v>486</v>
      </c>
      <c r="AU131" s="14" t="s">
        <v>487</v>
      </c>
      <c r="AV131" s="8"/>
      <c r="AW131" s="8">
        <v>100</v>
      </c>
      <c r="AX131" s="8" t="s">
        <v>499</v>
      </c>
      <c r="AY131" s="13" t="s">
        <v>500</v>
      </c>
      <c r="AZ131" s="8" t="s">
        <v>501</v>
      </c>
      <c r="BA131" s="8">
        <v>250</v>
      </c>
      <c r="BB131" s="9" t="s">
        <v>521</v>
      </c>
      <c r="BC131" s="9">
        <v>8</v>
      </c>
      <c r="BD131" s="96">
        <f>IF(BA131=0,0,AO131/BC131)</f>
        <v>125</v>
      </c>
      <c r="BE131" s="15">
        <f t="shared" ref="BE131:BE138" si="161">LEFT(BB131,4)/1000*RIGHT(BB131,3)/1000*BA131/1000*BD131/1000</f>
        <v>1.7913749999999999E-2</v>
      </c>
      <c r="BF131" s="8" t="s">
        <v>503</v>
      </c>
      <c r="BG131" s="16">
        <v>50</v>
      </c>
      <c r="BH131" s="97">
        <v>84</v>
      </c>
      <c r="BI131" s="8">
        <v>33.5</v>
      </c>
      <c r="BJ131" s="13">
        <v>16</v>
      </c>
      <c r="BK131" s="98">
        <f t="shared" ref="BK131:BK138" si="162">AQ131/BJ131</f>
        <v>3.5</v>
      </c>
      <c r="BL131" s="98">
        <f t="shared" ref="BL131:BL138" si="163">BH131/100*BI131/100*BG131/1000*BK131*AO131/1000</f>
        <v>4.9244999999999997E-2</v>
      </c>
      <c r="BM131" s="99">
        <f t="shared" ref="BM131:BM138" si="164">+AO131*(AQ131+AR131)/BJ131</f>
        <v>3500</v>
      </c>
      <c r="BN131" s="9" t="s">
        <v>433</v>
      </c>
      <c r="BO131" s="5" t="str">
        <f t="shared" ref="BO131:BO138" si="165">TEXT(BH131,"00.00")&amp;"X"&amp;TEXT(BI131,"00.00")</f>
        <v>84.00X33.50</v>
      </c>
      <c r="BP131" s="5" t="str">
        <f t="shared" ref="BP131:BP138" si="166">"Rulling-"&amp;AT131&amp;"-["&amp;AP131&amp;"]"</f>
        <v>Rulling-Single line-[165 x 210]</v>
      </c>
      <c r="BQ131" s="105" t="s">
        <v>731</v>
      </c>
      <c r="BR131" s="106">
        <f t="shared" ref="BR131:BR138" si="167">AR131/BJ131</f>
        <v>0</v>
      </c>
    </row>
    <row r="132" spans="1:70" x14ac:dyDescent="0.25">
      <c r="A132" s="105" t="s">
        <v>808</v>
      </c>
      <c r="B132" s="5" t="str">
        <f t="shared" ref="B132:B195" si="168">M132</f>
        <v>Writer Convent Small Classic Mrp 10/15/20 [English]-56 page</v>
      </c>
      <c r="C132" s="5"/>
      <c r="D132" s="5"/>
      <c r="E132" s="5"/>
      <c r="F132" s="110"/>
      <c r="G132" s="5"/>
      <c r="H132" s="5"/>
      <c r="I132" s="5"/>
      <c r="J132" s="5"/>
      <c r="K132" s="5"/>
      <c r="L132" s="5"/>
      <c r="M132" s="5" t="str">
        <f t="shared" ref="M132:M195" si="169">AN132&amp;" ["&amp;AT132&amp;"]"&amp;"-"&amp;AQ132&amp;" page"</f>
        <v>Writer Convent Small Classic Mrp 10/15/20 [English]-56 page</v>
      </c>
      <c r="N132" s="5"/>
      <c r="O132" s="5"/>
      <c r="P132" s="5"/>
      <c r="Q132" s="5"/>
      <c r="R132" s="5"/>
      <c r="S132" s="5"/>
      <c r="T132" s="5"/>
      <c r="U132" s="5"/>
      <c r="V132" s="5"/>
      <c r="W132" s="105"/>
      <c r="X132" s="111"/>
      <c r="Y132" s="5"/>
      <c r="Z132" s="5"/>
      <c r="AA132" s="5"/>
      <c r="AB132" s="5"/>
      <c r="AC132" s="5"/>
      <c r="AD132" s="5"/>
      <c r="AE132" s="5"/>
      <c r="AF132" s="5"/>
      <c r="AG132" s="5"/>
      <c r="AH132" s="5"/>
      <c r="AI132" s="5"/>
      <c r="AJ132" s="5"/>
      <c r="AK132" s="5"/>
      <c r="AL132" s="9" t="s">
        <v>1022</v>
      </c>
      <c r="AM132" s="8" t="s">
        <v>986</v>
      </c>
      <c r="AN132" s="9" t="s">
        <v>433</v>
      </c>
      <c r="AO132" s="8">
        <v>1000</v>
      </c>
      <c r="AP132" s="13" t="s">
        <v>457</v>
      </c>
      <c r="AQ132" s="8">
        <v>56</v>
      </c>
      <c r="AR132" s="8"/>
      <c r="AS132" s="8"/>
      <c r="AT132" s="14" t="s">
        <v>518</v>
      </c>
      <c r="AU132" s="14" t="s">
        <v>487</v>
      </c>
      <c r="AV132" s="8"/>
      <c r="AW132" s="8">
        <v>100</v>
      </c>
      <c r="AX132" s="8" t="s">
        <v>499</v>
      </c>
      <c r="AY132" s="13" t="s">
        <v>500</v>
      </c>
      <c r="AZ132" s="8" t="s">
        <v>501</v>
      </c>
      <c r="BA132" s="8">
        <v>250</v>
      </c>
      <c r="BB132" s="9" t="s">
        <v>521</v>
      </c>
      <c r="BC132" s="9">
        <v>8</v>
      </c>
      <c r="BD132" s="96">
        <f>IF(BA132=0,0,AO132/BC132)</f>
        <v>125</v>
      </c>
      <c r="BE132" s="15">
        <f t="shared" si="161"/>
        <v>1.7913749999999999E-2</v>
      </c>
      <c r="BF132" s="8" t="s">
        <v>503</v>
      </c>
      <c r="BG132" s="16">
        <v>50</v>
      </c>
      <c r="BH132" s="97">
        <v>84</v>
      </c>
      <c r="BI132" s="8">
        <v>33.5</v>
      </c>
      <c r="BJ132" s="13">
        <v>16</v>
      </c>
      <c r="BK132" s="98">
        <f t="shared" si="162"/>
        <v>3.5</v>
      </c>
      <c r="BL132" s="98">
        <f t="shared" si="163"/>
        <v>4.9244999999999997E-2</v>
      </c>
      <c r="BM132" s="99">
        <f t="shared" si="164"/>
        <v>3500</v>
      </c>
      <c r="BN132" s="9" t="s">
        <v>433</v>
      </c>
      <c r="BO132" s="5" t="str">
        <f t="shared" si="165"/>
        <v>84.00X33.50</v>
      </c>
      <c r="BP132" s="5" t="str">
        <f t="shared" si="166"/>
        <v>Rulling-English-[165 x 210]</v>
      </c>
      <c r="BQ132" s="105" t="s">
        <v>732</v>
      </c>
      <c r="BR132" s="106">
        <f t="shared" si="167"/>
        <v>0</v>
      </c>
    </row>
    <row r="133" spans="1:70" x14ac:dyDescent="0.25">
      <c r="A133" s="105" t="s">
        <v>809</v>
      </c>
      <c r="B133" s="5" t="str">
        <f t="shared" si="168"/>
        <v>Writer Convent Small Classic Mrp 10/15/20 [12 mm Squire ( Medium)]-56 page</v>
      </c>
      <c r="C133" s="5"/>
      <c r="D133" s="5"/>
      <c r="E133" s="5"/>
      <c r="F133" s="110"/>
      <c r="G133" s="5"/>
      <c r="H133" s="5"/>
      <c r="I133" s="5"/>
      <c r="J133" s="5"/>
      <c r="K133" s="5"/>
      <c r="L133" s="5"/>
      <c r="M133" s="5" t="str">
        <f t="shared" si="169"/>
        <v>Writer Convent Small Classic Mrp 10/15/20 [12 mm Squire ( Medium)]-56 page</v>
      </c>
      <c r="N133" s="5"/>
      <c r="O133" s="5"/>
      <c r="P133" s="5"/>
      <c r="Q133" s="5"/>
      <c r="R133" s="5"/>
      <c r="S133" s="5"/>
      <c r="T133" s="5"/>
      <c r="U133" s="5"/>
      <c r="V133" s="5"/>
      <c r="W133" s="105"/>
      <c r="X133" s="111"/>
      <c r="Y133" s="5"/>
      <c r="Z133" s="5"/>
      <c r="AA133" s="5"/>
      <c r="AB133" s="5"/>
      <c r="AC133" s="5"/>
      <c r="AD133" s="5"/>
      <c r="AE133" s="5"/>
      <c r="AF133" s="5"/>
      <c r="AG133" s="5"/>
      <c r="AH133" s="5"/>
      <c r="AI133" s="5"/>
      <c r="AJ133" s="5"/>
      <c r="AK133" s="5"/>
      <c r="AL133" s="9" t="s">
        <v>1022</v>
      </c>
      <c r="AM133" s="8" t="s">
        <v>986</v>
      </c>
      <c r="AN133" s="9" t="s">
        <v>433</v>
      </c>
      <c r="AO133" s="8">
        <v>1000</v>
      </c>
      <c r="AP133" s="13" t="s">
        <v>457</v>
      </c>
      <c r="AQ133" s="8">
        <v>56</v>
      </c>
      <c r="AR133" s="8"/>
      <c r="AS133" s="8"/>
      <c r="AT133" s="14" t="s">
        <v>1010</v>
      </c>
      <c r="AU133" s="14" t="s">
        <v>487</v>
      </c>
      <c r="AV133" s="8"/>
      <c r="AW133" s="8">
        <v>100</v>
      </c>
      <c r="AX133" s="8" t="s">
        <v>499</v>
      </c>
      <c r="AY133" s="13" t="s">
        <v>500</v>
      </c>
      <c r="AZ133" s="8" t="s">
        <v>501</v>
      </c>
      <c r="BA133" s="8">
        <v>250</v>
      </c>
      <c r="BB133" s="9" t="s">
        <v>521</v>
      </c>
      <c r="BC133" s="9">
        <v>8</v>
      </c>
      <c r="BD133" s="96">
        <f>IF(BA133=0,0,AO133/BC133)</f>
        <v>125</v>
      </c>
      <c r="BE133" s="15">
        <f t="shared" si="161"/>
        <v>1.7913749999999999E-2</v>
      </c>
      <c r="BF133" s="8" t="s">
        <v>503</v>
      </c>
      <c r="BG133" s="16">
        <v>50</v>
      </c>
      <c r="BH133" s="97">
        <v>84</v>
      </c>
      <c r="BI133" s="8">
        <v>33.5</v>
      </c>
      <c r="BJ133" s="13">
        <v>16</v>
      </c>
      <c r="BK133" s="98">
        <f t="shared" si="162"/>
        <v>3.5</v>
      </c>
      <c r="BL133" s="98">
        <f t="shared" si="163"/>
        <v>4.9244999999999997E-2</v>
      </c>
      <c r="BM133" s="99">
        <f t="shared" si="164"/>
        <v>3500</v>
      </c>
      <c r="BN133" s="9" t="s">
        <v>433</v>
      </c>
      <c r="BO133" s="5" t="str">
        <f t="shared" si="165"/>
        <v>84.00X33.50</v>
      </c>
      <c r="BP133" s="5" t="str">
        <f t="shared" si="166"/>
        <v>Rulling-12 mm Squire ( Medium)-[165 x 210]</v>
      </c>
      <c r="BQ133" s="105" t="s">
        <v>733</v>
      </c>
      <c r="BR133" s="106">
        <f t="shared" si="167"/>
        <v>0</v>
      </c>
    </row>
    <row r="134" spans="1:70" x14ac:dyDescent="0.25">
      <c r="A134" s="105" t="s">
        <v>810</v>
      </c>
      <c r="B134" s="5" t="str">
        <f t="shared" si="168"/>
        <v>Writer Convent Big Classic Mrp 12/24/32 [Single line]-48 page</v>
      </c>
      <c r="C134" s="5"/>
      <c r="D134" s="5"/>
      <c r="E134" s="5"/>
      <c r="F134" s="110"/>
      <c r="G134" s="5"/>
      <c r="H134" s="5"/>
      <c r="I134" s="5"/>
      <c r="J134" s="5"/>
      <c r="K134" s="5"/>
      <c r="L134" s="5"/>
      <c r="M134" s="5" t="str">
        <f t="shared" si="169"/>
        <v>Writer Convent Big Classic Mrp 12/24/32 [Single line]-48 page</v>
      </c>
      <c r="N134" s="5"/>
      <c r="O134" s="5"/>
      <c r="P134" s="5"/>
      <c r="Q134" s="5"/>
      <c r="R134" s="5"/>
      <c r="S134" s="5"/>
      <c r="T134" s="5"/>
      <c r="U134" s="5"/>
      <c r="V134" s="5"/>
      <c r="W134" s="105"/>
      <c r="X134" s="111"/>
      <c r="Y134" s="5"/>
      <c r="Z134" s="5"/>
      <c r="AA134" s="5"/>
      <c r="AB134" s="5"/>
      <c r="AC134" s="5"/>
      <c r="AD134" s="5"/>
      <c r="AE134" s="5"/>
      <c r="AF134" s="5"/>
      <c r="AG134" s="5"/>
      <c r="AH134" s="5"/>
      <c r="AI134" s="5"/>
      <c r="AJ134" s="5"/>
      <c r="AK134" s="5"/>
      <c r="AL134" s="9" t="s">
        <v>1023</v>
      </c>
      <c r="AM134" s="8" t="s">
        <v>986</v>
      </c>
      <c r="AN134" s="9" t="s">
        <v>434</v>
      </c>
      <c r="AO134" s="8">
        <v>1000</v>
      </c>
      <c r="AP134" s="13" t="s">
        <v>458</v>
      </c>
      <c r="AQ134" s="8">
        <v>48</v>
      </c>
      <c r="AR134" s="8">
        <v>4</v>
      </c>
      <c r="AS134" s="8" t="s">
        <v>467</v>
      </c>
      <c r="AT134" s="14" t="s">
        <v>486</v>
      </c>
      <c r="AU134" s="14" t="s">
        <v>487</v>
      </c>
      <c r="AV134" s="8"/>
      <c r="AW134" s="8">
        <v>100</v>
      </c>
      <c r="AX134" s="8" t="s">
        <v>499</v>
      </c>
      <c r="AY134" s="13" t="s">
        <v>500</v>
      </c>
      <c r="AZ134" s="8" t="s">
        <v>501</v>
      </c>
      <c r="BA134" s="8">
        <v>250</v>
      </c>
      <c r="BB134" s="9" t="s">
        <v>522</v>
      </c>
      <c r="BC134" s="9">
        <v>8</v>
      </c>
      <c r="BD134" s="96">
        <f>IF(BA134=0,0,AO134/BC134)</f>
        <v>125</v>
      </c>
      <c r="BE134" s="15">
        <f t="shared" si="161"/>
        <v>1.9743750000000001E-2</v>
      </c>
      <c r="BF134" s="8" t="s">
        <v>503</v>
      </c>
      <c r="BG134" s="16">
        <v>50</v>
      </c>
      <c r="BH134" s="97">
        <v>89</v>
      </c>
      <c r="BI134" s="8">
        <v>34.5</v>
      </c>
      <c r="BJ134" s="13">
        <v>16</v>
      </c>
      <c r="BK134" s="98">
        <f t="shared" si="162"/>
        <v>3</v>
      </c>
      <c r="BL134" s="98">
        <f t="shared" si="163"/>
        <v>4.6057500000000015E-2</v>
      </c>
      <c r="BM134" s="99">
        <f t="shared" si="164"/>
        <v>3250</v>
      </c>
      <c r="BN134" s="9" t="s">
        <v>434</v>
      </c>
      <c r="BO134" s="5" t="str">
        <f t="shared" si="165"/>
        <v>89.00X34.50</v>
      </c>
      <c r="BP134" s="5" t="str">
        <f t="shared" si="166"/>
        <v>Rulling-Single line-[170 x 220]</v>
      </c>
      <c r="BQ134" s="105" t="s">
        <v>739</v>
      </c>
      <c r="BR134" s="106">
        <f t="shared" si="167"/>
        <v>0.25</v>
      </c>
    </row>
    <row r="135" spans="1:70" x14ac:dyDescent="0.25">
      <c r="A135" s="105" t="s">
        <v>811</v>
      </c>
      <c r="B135" s="5" t="str">
        <f t="shared" si="168"/>
        <v>Writer Convent Big Classic Mrp 12/24/32 [English]-48 page</v>
      </c>
      <c r="C135" s="5"/>
      <c r="D135" s="5"/>
      <c r="E135" s="5"/>
      <c r="F135" s="110"/>
      <c r="G135" s="5"/>
      <c r="H135" s="5"/>
      <c r="I135" s="5"/>
      <c r="J135" s="5"/>
      <c r="K135" s="5"/>
      <c r="L135" s="5"/>
      <c r="M135" s="5" t="str">
        <f t="shared" si="169"/>
        <v>Writer Convent Big Classic Mrp 12/24/32 [English]-48 page</v>
      </c>
      <c r="N135" s="5"/>
      <c r="O135" s="5"/>
      <c r="P135" s="5"/>
      <c r="Q135" s="5"/>
      <c r="R135" s="5"/>
      <c r="S135" s="5"/>
      <c r="T135" s="5"/>
      <c r="U135" s="5"/>
      <c r="V135" s="5"/>
      <c r="W135" s="105"/>
      <c r="X135" s="111"/>
      <c r="Y135" s="5"/>
      <c r="Z135" s="5"/>
      <c r="AA135" s="5"/>
      <c r="AB135" s="5"/>
      <c r="AC135" s="5"/>
      <c r="AD135" s="5"/>
      <c r="AE135" s="5"/>
      <c r="AF135" s="5"/>
      <c r="AG135" s="5"/>
      <c r="AH135" s="5"/>
      <c r="AI135" s="5"/>
      <c r="AJ135" s="5"/>
      <c r="AK135" s="5"/>
      <c r="AL135" s="9" t="s">
        <v>1023</v>
      </c>
      <c r="AM135" s="8" t="s">
        <v>986</v>
      </c>
      <c r="AN135" s="9" t="s">
        <v>434</v>
      </c>
      <c r="AO135" s="8">
        <v>1000</v>
      </c>
      <c r="AP135" s="13" t="s">
        <v>458</v>
      </c>
      <c r="AQ135" s="8">
        <v>48</v>
      </c>
      <c r="AR135" s="8">
        <v>4</v>
      </c>
      <c r="AS135" s="8" t="s">
        <v>467</v>
      </c>
      <c r="AT135" s="14" t="s">
        <v>518</v>
      </c>
      <c r="AU135" s="14" t="s">
        <v>487</v>
      </c>
      <c r="AV135" s="8"/>
      <c r="AW135" s="8">
        <v>100</v>
      </c>
      <c r="AX135" s="8" t="s">
        <v>499</v>
      </c>
      <c r="AY135" s="13" t="s">
        <v>500</v>
      </c>
      <c r="AZ135" s="8" t="s">
        <v>501</v>
      </c>
      <c r="BA135" s="8">
        <v>250</v>
      </c>
      <c r="BB135" s="9" t="s">
        <v>522</v>
      </c>
      <c r="BC135" s="9">
        <v>8</v>
      </c>
      <c r="BD135" s="96">
        <f t="shared" ref="BD135:BD138" si="170">IF(BA135=0,0,AO135/BC135)</f>
        <v>125</v>
      </c>
      <c r="BE135" s="15">
        <f t="shared" si="161"/>
        <v>1.9743750000000001E-2</v>
      </c>
      <c r="BF135" s="8" t="s">
        <v>503</v>
      </c>
      <c r="BG135" s="16">
        <v>50</v>
      </c>
      <c r="BH135" s="97">
        <v>89</v>
      </c>
      <c r="BI135" s="8">
        <v>34.5</v>
      </c>
      <c r="BJ135" s="13">
        <v>16</v>
      </c>
      <c r="BK135" s="98">
        <f t="shared" si="162"/>
        <v>3</v>
      </c>
      <c r="BL135" s="98">
        <f t="shared" si="163"/>
        <v>4.6057500000000015E-2</v>
      </c>
      <c r="BM135" s="99">
        <f t="shared" si="164"/>
        <v>3250</v>
      </c>
      <c r="BN135" s="9" t="s">
        <v>434</v>
      </c>
      <c r="BO135" s="5" t="str">
        <f t="shared" si="165"/>
        <v>89.00X34.50</v>
      </c>
      <c r="BP135" s="5" t="str">
        <f t="shared" si="166"/>
        <v>Rulling-English-[170 x 220]</v>
      </c>
      <c r="BQ135" s="105" t="s">
        <v>740</v>
      </c>
      <c r="BR135" s="106">
        <f t="shared" si="167"/>
        <v>0.25</v>
      </c>
    </row>
    <row r="136" spans="1:70" x14ac:dyDescent="0.25">
      <c r="A136" s="105" t="s">
        <v>812</v>
      </c>
      <c r="B136" s="5" t="str">
        <f t="shared" si="168"/>
        <v>Writer Convent Big Classic Mrp 12/24/32 [12 mm Squire ( Medium)]-48 page</v>
      </c>
      <c r="C136" s="5"/>
      <c r="D136" s="5"/>
      <c r="E136" s="5"/>
      <c r="F136" s="110"/>
      <c r="G136" s="5"/>
      <c r="H136" s="5"/>
      <c r="I136" s="5"/>
      <c r="J136" s="5"/>
      <c r="K136" s="5"/>
      <c r="L136" s="5"/>
      <c r="M136" s="5" t="str">
        <f t="shared" si="169"/>
        <v>Writer Convent Big Classic Mrp 12/24/32 [12 mm Squire ( Medium)]-48 page</v>
      </c>
      <c r="N136" s="5"/>
      <c r="O136" s="5"/>
      <c r="P136" s="5"/>
      <c r="Q136" s="5"/>
      <c r="R136" s="5"/>
      <c r="S136" s="5"/>
      <c r="T136" s="5"/>
      <c r="U136" s="5"/>
      <c r="V136" s="5"/>
      <c r="W136" s="105"/>
      <c r="X136" s="111"/>
      <c r="Y136" s="5"/>
      <c r="Z136" s="5"/>
      <c r="AA136" s="5"/>
      <c r="AB136" s="5"/>
      <c r="AC136" s="5"/>
      <c r="AD136" s="5"/>
      <c r="AE136" s="5"/>
      <c r="AF136" s="5"/>
      <c r="AG136" s="5"/>
      <c r="AH136" s="5"/>
      <c r="AI136" s="5"/>
      <c r="AJ136" s="5"/>
      <c r="AK136" s="5"/>
      <c r="AL136" s="9" t="s">
        <v>1023</v>
      </c>
      <c r="AM136" s="8" t="s">
        <v>986</v>
      </c>
      <c r="AN136" s="9" t="s">
        <v>434</v>
      </c>
      <c r="AO136" s="8">
        <v>1000</v>
      </c>
      <c r="AP136" s="13" t="s">
        <v>458</v>
      </c>
      <c r="AQ136" s="8">
        <v>48</v>
      </c>
      <c r="AR136" s="8">
        <v>4</v>
      </c>
      <c r="AS136" s="8" t="s">
        <v>467</v>
      </c>
      <c r="AT136" s="14" t="s">
        <v>1010</v>
      </c>
      <c r="AU136" s="14" t="s">
        <v>487</v>
      </c>
      <c r="AV136" s="8"/>
      <c r="AW136" s="8">
        <v>100</v>
      </c>
      <c r="AX136" s="8" t="s">
        <v>499</v>
      </c>
      <c r="AY136" s="13" t="s">
        <v>500</v>
      </c>
      <c r="AZ136" s="8" t="s">
        <v>501</v>
      </c>
      <c r="BA136" s="8">
        <v>250</v>
      </c>
      <c r="BB136" s="9" t="s">
        <v>522</v>
      </c>
      <c r="BC136" s="9">
        <v>8</v>
      </c>
      <c r="BD136" s="96">
        <f t="shared" si="170"/>
        <v>125</v>
      </c>
      <c r="BE136" s="15">
        <f t="shared" si="161"/>
        <v>1.9743750000000001E-2</v>
      </c>
      <c r="BF136" s="8" t="s">
        <v>503</v>
      </c>
      <c r="BG136" s="16">
        <v>50</v>
      </c>
      <c r="BH136" s="97">
        <v>89</v>
      </c>
      <c r="BI136" s="8">
        <v>34.5</v>
      </c>
      <c r="BJ136" s="13">
        <v>16</v>
      </c>
      <c r="BK136" s="98">
        <f t="shared" si="162"/>
        <v>3</v>
      </c>
      <c r="BL136" s="98">
        <f t="shared" si="163"/>
        <v>4.6057500000000015E-2</v>
      </c>
      <c r="BM136" s="99">
        <f t="shared" si="164"/>
        <v>3250</v>
      </c>
      <c r="BN136" s="9" t="s">
        <v>434</v>
      </c>
      <c r="BO136" s="5" t="str">
        <f t="shared" si="165"/>
        <v>89.00X34.50</v>
      </c>
      <c r="BP136" s="5" t="str">
        <f t="shared" si="166"/>
        <v>Rulling-12 mm Squire ( Medium)-[170 x 220]</v>
      </c>
      <c r="BQ136" s="105" t="s">
        <v>741</v>
      </c>
      <c r="BR136" s="106">
        <f t="shared" si="167"/>
        <v>0.25</v>
      </c>
    </row>
    <row r="137" spans="1:70" x14ac:dyDescent="0.25">
      <c r="A137" s="105" t="s">
        <v>813</v>
      </c>
      <c r="B137" s="5" t="str">
        <f t="shared" si="168"/>
        <v>Writer Convent Big Classic Mrp 12/24/32 [3 In 1]-48 page</v>
      </c>
      <c r="C137" s="5"/>
      <c r="D137" s="5"/>
      <c r="E137" s="5"/>
      <c r="F137" s="110"/>
      <c r="G137" s="5"/>
      <c r="H137" s="5"/>
      <c r="I137" s="5"/>
      <c r="J137" s="5"/>
      <c r="K137" s="5"/>
      <c r="L137" s="5"/>
      <c r="M137" s="5" t="str">
        <f t="shared" si="169"/>
        <v>Writer Convent Big Classic Mrp 12/24/32 [3 In 1]-48 page</v>
      </c>
      <c r="N137" s="5"/>
      <c r="O137" s="5"/>
      <c r="P137" s="5"/>
      <c r="Q137" s="5"/>
      <c r="R137" s="5"/>
      <c r="S137" s="5"/>
      <c r="T137" s="5"/>
      <c r="U137" s="5"/>
      <c r="V137" s="5"/>
      <c r="W137" s="105"/>
      <c r="X137" s="111"/>
      <c r="Y137" s="5"/>
      <c r="Z137" s="5"/>
      <c r="AA137" s="5"/>
      <c r="AB137" s="5"/>
      <c r="AC137" s="5"/>
      <c r="AD137" s="5"/>
      <c r="AE137" s="5"/>
      <c r="AF137" s="5"/>
      <c r="AG137" s="5"/>
      <c r="AH137" s="5"/>
      <c r="AI137" s="5"/>
      <c r="AJ137" s="5"/>
      <c r="AK137" s="5"/>
      <c r="AL137" s="9" t="s">
        <v>1023</v>
      </c>
      <c r="AM137" s="8" t="s">
        <v>986</v>
      </c>
      <c r="AN137" s="9" t="s">
        <v>434</v>
      </c>
      <c r="AO137" s="8">
        <v>1000</v>
      </c>
      <c r="AP137" s="13" t="s">
        <v>458</v>
      </c>
      <c r="AQ137" s="8">
        <v>48</v>
      </c>
      <c r="AR137" s="8">
        <v>4</v>
      </c>
      <c r="AS137" s="14" t="s">
        <v>1014</v>
      </c>
      <c r="AT137" s="14" t="s">
        <v>1012</v>
      </c>
      <c r="AU137" s="14" t="s">
        <v>487</v>
      </c>
      <c r="AV137" s="8"/>
      <c r="AW137" s="8">
        <v>100</v>
      </c>
      <c r="AX137" s="8" t="s">
        <v>499</v>
      </c>
      <c r="AY137" s="13" t="s">
        <v>500</v>
      </c>
      <c r="AZ137" s="8" t="s">
        <v>501</v>
      </c>
      <c r="BA137" s="8">
        <v>250</v>
      </c>
      <c r="BB137" s="9" t="s">
        <v>522</v>
      </c>
      <c r="BC137" s="9">
        <v>8</v>
      </c>
      <c r="BD137" s="96">
        <f t="shared" si="170"/>
        <v>125</v>
      </c>
      <c r="BE137" s="15">
        <f t="shared" si="161"/>
        <v>1.9743750000000001E-2</v>
      </c>
      <c r="BF137" s="8" t="s">
        <v>503</v>
      </c>
      <c r="BG137" s="16">
        <v>50</v>
      </c>
      <c r="BH137" s="97">
        <v>89</v>
      </c>
      <c r="BI137" s="8">
        <v>34.5</v>
      </c>
      <c r="BJ137" s="13">
        <v>16</v>
      </c>
      <c r="BK137" s="98">
        <f t="shared" si="162"/>
        <v>3</v>
      </c>
      <c r="BL137" s="98">
        <f t="shared" si="163"/>
        <v>4.6057500000000015E-2</v>
      </c>
      <c r="BM137" s="99">
        <f t="shared" si="164"/>
        <v>3250</v>
      </c>
      <c r="BN137" s="9" t="s">
        <v>434</v>
      </c>
      <c r="BO137" s="5" t="str">
        <f t="shared" si="165"/>
        <v>89.00X34.50</v>
      </c>
      <c r="BP137" s="5" t="str">
        <f t="shared" si="166"/>
        <v>Rulling-3 In 1-[170 x 220]</v>
      </c>
      <c r="BQ137" s="105" t="s">
        <v>742</v>
      </c>
      <c r="BR137" s="106">
        <f t="shared" si="167"/>
        <v>0.25</v>
      </c>
    </row>
    <row r="138" spans="1:70" x14ac:dyDescent="0.25">
      <c r="A138" s="105" t="s">
        <v>814</v>
      </c>
      <c r="B138" s="5" t="str">
        <f t="shared" si="168"/>
        <v>Writer Convent Big Classic Mrp 12/24/32 [Hindi /Geometry]-48 page</v>
      </c>
      <c r="C138" s="5"/>
      <c r="D138" s="5"/>
      <c r="E138" s="5"/>
      <c r="F138" s="110"/>
      <c r="G138" s="5"/>
      <c r="H138" s="5"/>
      <c r="I138" s="5"/>
      <c r="J138" s="5"/>
      <c r="K138" s="5"/>
      <c r="L138" s="5"/>
      <c r="M138" s="5" t="str">
        <f t="shared" si="169"/>
        <v>Writer Convent Big Classic Mrp 12/24/32 [Hindi /Geometry]-48 page</v>
      </c>
      <c r="N138" s="5"/>
      <c r="O138" s="5"/>
      <c r="P138" s="5"/>
      <c r="Q138" s="5"/>
      <c r="R138" s="5"/>
      <c r="S138" s="5"/>
      <c r="T138" s="5"/>
      <c r="U138" s="5"/>
      <c r="V138" s="5"/>
      <c r="W138" s="105"/>
      <c r="X138" s="111"/>
      <c r="Y138" s="5"/>
      <c r="Z138" s="5"/>
      <c r="AA138" s="5"/>
      <c r="AB138" s="5"/>
      <c r="AC138" s="5"/>
      <c r="AD138" s="5"/>
      <c r="AE138" s="5"/>
      <c r="AF138" s="5"/>
      <c r="AG138" s="5"/>
      <c r="AH138" s="5"/>
      <c r="AI138" s="5"/>
      <c r="AJ138" s="5"/>
      <c r="AK138" s="5"/>
      <c r="AL138" s="9" t="s">
        <v>1029</v>
      </c>
      <c r="AM138" s="8" t="s">
        <v>986</v>
      </c>
      <c r="AN138" s="9" t="s">
        <v>434</v>
      </c>
      <c r="AO138" s="8">
        <v>1000</v>
      </c>
      <c r="AP138" s="13" t="s">
        <v>458</v>
      </c>
      <c r="AQ138" s="8">
        <v>48</v>
      </c>
      <c r="AR138" s="8">
        <v>4</v>
      </c>
      <c r="AS138" s="8" t="s">
        <v>467</v>
      </c>
      <c r="AT138" s="14" t="s">
        <v>540</v>
      </c>
      <c r="AU138" s="14" t="s">
        <v>487</v>
      </c>
      <c r="AV138" s="8"/>
      <c r="AW138" s="8">
        <v>100</v>
      </c>
      <c r="AX138" s="8" t="s">
        <v>499</v>
      </c>
      <c r="AY138" s="13" t="s">
        <v>500</v>
      </c>
      <c r="AZ138" s="8" t="s">
        <v>501</v>
      </c>
      <c r="BA138" s="8">
        <v>250</v>
      </c>
      <c r="BB138" s="9" t="s">
        <v>522</v>
      </c>
      <c r="BC138" s="9">
        <v>8</v>
      </c>
      <c r="BD138" s="96">
        <f t="shared" si="170"/>
        <v>125</v>
      </c>
      <c r="BE138" s="15">
        <f t="shared" si="161"/>
        <v>1.9743750000000001E-2</v>
      </c>
      <c r="BF138" s="8" t="s">
        <v>503</v>
      </c>
      <c r="BG138" s="16">
        <v>50</v>
      </c>
      <c r="BH138" s="97">
        <v>89</v>
      </c>
      <c r="BI138" s="8">
        <v>34.5</v>
      </c>
      <c r="BJ138" s="13">
        <v>16</v>
      </c>
      <c r="BK138" s="98">
        <f t="shared" si="162"/>
        <v>3</v>
      </c>
      <c r="BL138" s="98">
        <f t="shared" si="163"/>
        <v>4.6057500000000015E-2</v>
      </c>
      <c r="BM138" s="99">
        <f t="shared" si="164"/>
        <v>3250</v>
      </c>
      <c r="BN138" s="9" t="s">
        <v>434</v>
      </c>
      <c r="BO138" s="5" t="str">
        <f t="shared" si="165"/>
        <v>89.00X34.50</v>
      </c>
      <c r="BP138" s="5" t="str">
        <f t="shared" si="166"/>
        <v>Rulling-Hindi /Geometry-[170 x 220]</v>
      </c>
      <c r="BQ138" s="105" t="s">
        <v>743</v>
      </c>
      <c r="BR138" s="106">
        <f t="shared" si="167"/>
        <v>0.25</v>
      </c>
    </row>
    <row r="139" spans="1:70" x14ac:dyDescent="0.25">
      <c r="A139" s="105" t="s">
        <v>815</v>
      </c>
      <c r="B139" s="5" t="str">
        <f t="shared" si="168"/>
        <v>Writer Convent Big Classic Mrp 12/24/32 [Single line]-80 page</v>
      </c>
      <c r="C139" s="5"/>
      <c r="D139" s="5"/>
      <c r="E139" s="5"/>
      <c r="F139" s="110"/>
      <c r="G139" s="5"/>
      <c r="H139" s="5"/>
      <c r="I139" s="5"/>
      <c r="J139" s="5"/>
      <c r="K139" s="5"/>
      <c r="L139" s="5"/>
      <c r="M139" s="5" t="str">
        <f t="shared" si="169"/>
        <v>Writer Convent Big Classic Mrp 12/24/32 [Single line]-80 page</v>
      </c>
      <c r="N139" s="5"/>
      <c r="O139" s="5"/>
      <c r="P139" s="5"/>
      <c r="Q139" s="5"/>
      <c r="R139" s="5"/>
      <c r="S139" s="5"/>
      <c r="T139" s="5"/>
      <c r="U139" s="5"/>
      <c r="V139" s="5"/>
      <c r="W139" s="105"/>
      <c r="X139" s="111"/>
      <c r="Y139" s="5"/>
      <c r="Z139" s="5"/>
      <c r="AA139" s="5"/>
      <c r="AB139" s="5"/>
      <c r="AC139" s="5"/>
      <c r="AD139" s="5"/>
      <c r="AE139" s="5"/>
      <c r="AF139" s="5"/>
      <c r="AG139" s="5"/>
      <c r="AH139" s="5"/>
      <c r="AI139" s="5"/>
      <c r="AJ139" s="5"/>
      <c r="AK139" s="5"/>
      <c r="AL139" s="9" t="s">
        <v>1024</v>
      </c>
      <c r="AM139" s="8" t="s">
        <v>986</v>
      </c>
      <c r="AN139" s="9" t="s">
        <v>434</v>
      </c>
      <c r="AO139" s="8">
        <v>1000</v>
      </c>
      <c r="AP139" s="13" t="s">
        <v>458</v>
      </c>
      <c r="AQ139" s="8">
        <v>80</v>
      </c>
      <c r="AR139" s="8">
        <v>4</v>
      </c>
      <c r="AS139" s="8" t="s">
        <v>467</v>
      </c>
      <c r="AT139" s="14" t="s">
        <v>486</v>
      </c>
      <c r="AU139" s="14" t="s">
        <v>487</v>
      </c>
      <c r="AV139" s="8"/>
      <c r="AW139" s="8">
        <v>75</v>
      </c>
      <c r="AX139" s="8" t="s">
        <v>499</v>
      </c>
      <c r="AY139" s="13" t="s">
        <v>500</v>
      </c>
      <c r="AZ139" s="8" t="s">
        <v>501</v>
      </c>
      <c r="BA139" s="8">
        <v>250</v>
      </c>
      <c r="BB139" s="9" t="s">
        <v>522</v>
      </c>
      <c r="BC139" s="9">
        <v>8</v>
      </c>
      <c r="BD139" s="96">
        <f>IF(BA139=0,0,AO139/BC139)</f>
        <v>125</v>
      </c>
      <c r="BE139" s="15">
        <f t="shared" ref="BE139:BE143" si="171">LEFT(BB139,4)/1000*RIGHT(BB139,3)/1000*BA139/1000*BD139/1000</f>
        <v>1.9743750000000001E-2</v>
      </c>
      <c r="BF139" s="8" t="s">
        <v>503</v>
      </c>
      <c r="BG139" s="16">
        <v>50</v>
      </c>
      <c r="BH139" s="97">
        <v>89</v>
      </c>
      <c r="BI139" s="8">
        <v>34.5</v>
      </c>
      <c r="BJ139" s="13">
        <v>16</v>
      </c>
      <c r="BK139" s="98">
        <f t="shared" ref="BK139:BK143" si="172">AQ139/BJ139</f>
        <v>5</v>
      </c>
      <c r="BL139" s="98">
        <f t="shared" ref="BL139:BL143" si="173">BH139/100*BI139/100*BG139/1000*BK139*AO139/1000</f>
        <v>7.6762500000000011E-2</v>
      </c>
      <c r="BM139" s="99">
        <f t="shared" ref="BM139:BM143" si="174">+AO139*(AQ139+AR139)/BJ139</f>
        <v>5250</v>
      </c>
      <c r="BN139" s="9" t="s">
        <v>434</v>
      </c>
      <c r="BO139" s="5" t="str">
        <f t="shared" ref="BO139:BO143" si="175">TEXT(BH139,"00.00")&amp;"X"&amp;TEXT(BI139,"00.00")</f>
        <v>89.00X34.50</v>
      </c>
      <c r="BP139" s="5" t="str">
        <f t="shared" ref="BP139:BP143" si="176">"Rulling-"&amp;AT139&amp;"-["&amp;AP139&amp;"]"</f>
        <v>Rulling-Single line-[170 x 220]</v>
      </c>
      <c r="BQ139" s="105" t="s">
        <v>739</v>
      </c>
      <c r="BR139" s="106">
        <f t="shared" ref="BR139:BR143" si="177">AR139/BJ139</f>
        <v>0.25</v>
      </c>
    </row>
    <row r="140" spans="1:70" x14ac:dyDescent="0.25">
      <c r="A140" s="105" t="s">
        <v>816</v>
      </c>
      <c r="B140" s="5" t="str">
        <f t="shared" si="168"/>
        <v>Writer Convent Big Classic Mrp 12/24/32 [English]-80 page</v>
      </c>
      <c r="C140" s="5"/>
      <c r="D140" s="5"/>
      <c r="E140" s="5"/>
      <c r="F140" s="110"/>
      <c r="G140" s="5"/>
      <c r="H140" s="5"/>
      <c r="I140" s="5"/>
      <c r="J140" s="5"/>
      <c r="K140" s="5"/>
      <c r="L140" s="5"/>
      <c r="M140" s="5" t="str">
        <f t="shared" si="169"/>
        <v>Writer Convent Big Classic Mrp 12/24/32 [English]-80 page</v>
      </c>
      <c r="N140" s="5"/>
      <c r="O140" s="5"/>
      <c r="P140" s="5"/>
      <c r="Q140" s="5"/>
      <c r="R140" s="5"/>
      <c r="S140" s="5"/>
      <c r="T140" s="5"/>
      <c r="U140" s="5"/>
      <c r="V140" s="5"/>
      <c r="W140" s="105"/>
      <c r="X140" s="111"/>
      <c r="Y140" s="5"/>
      <c r="Z140" s="5"/>
      <c r="AA140" s="5"/>
      <c r="AB140" s="5"/>
      <c r="AC140" s="5"/>
      <c r="AD140" s="5"/>
      <c r="AE140" s="5"/>
      <c r="AF140" s="5"/>
      <c r="AG140" s="5"/>
      <c r="AH140" s="5"/>
      <c r="AI140" s="5"/>
      <c r="AJ140" s="5"/>
      <c r="AK140" s="5"/>
      <c r="AL140" s="9" t="s">
        <v>1024</v>
      </c>
      <c r="AM140" s="8" t="s">
        <v>986</v>
      </c>
      <c r="AN140" s="9" t="s">
        <v>434</v>
      </c>
      <c r="AO140" s="8">
        <v>1000</v>
      </c>
      <c r="AP140" s="13" t="s">
        <v>458</v>
      </c>
      <c r="AQ140" s="8">
        <v>80</v>
      </c>
      <c r="AR140" s="8">
        <v>4</v>
      </c>
      <c r="AS140" s="8" t="s">
        <v>467</v>
      </c>
      <c r="AT140" s="14" t="s">
        <v>518</v>
      </c>
      <c r="AU140" s="14" t="s">
        <v>487</v>
      </c>
      <c r="AV140" s="8"/>
      <c r="AW140" s="8">
        <v>75</v>
      </c>
      <c r="AX140" s="8" t="s">
        <v>499</v>
      </c>
      <c r="AY140" s="13" t="s">
        <v>500</v>
      </c>
      <c r="AZ140" s="8" t="s">
        <v>501</v>
      </c>
      <c r="BA140" s="8">
        <v>250</v>
      </c>
      <c r="BB140" s="9" t="s">
        <v>522</v>
      </c>
      <c r="BC140" s="9">
        <v>8</v>
      </c>
      <c r="BD140" s="96">
        <f t="shared" ref="BD140:BD143" si="178">IF(BA140=0,0,AO140/BC140)</f>
        <v>125</v>
      </c>
      <c r="BE140" s="15">
        <f t="shared" si="171"/>
        <v>1.9743750000000001E-2</v>
      </c>
      <c r="BF140" s="8" t="s">
        <v>503</v>
      </c>
      <c r="BG140" s="16">
        <v>50</v>
      </c>
      <c r="BH140" s="97">
        <v>89</v>
      </c>
      <c r="BI140" s="8">
        <v>34.5</v>
      </c>
      <c r="BJ140" s="13">
        <v>16</v>
      </c>
      <c r="BK140" s="98">
        <f t="shared" si="172"/>
        <v>5</v>
      </c>
      <c r="BL140" s="98">
        <f t="shared" si="173"/>
        <v>7.6762500000000011E-2</v>
      </c>
      <c r="BM140" s="99">
        <f t="shared" si="174"/>
        <v>5250</v>
      </c>
      <c r="BN140" s="9" t="s">
        <v>434</v>
      </c>
      <c r="BO140" s="5" t="str">
        <f t="shared" si="175"/>
        <v>89.00X34.50</v>
      </c>
      <c r="BP140" s="5" t="str">
        <f t="shared" si="176"/>
        <v>Rulling-English-[170 x 220]</v>
      </c>
      <c r="BQ140" s="105" t="s">
        <v>740</v>
      </c>
      <c r="BR140" s="106">
        <f t="shared" si="177"/>
        <v>0.25</v>
      </c>
    </row>
    <row r="141" spans="1:70" x14ac:dyDescent="0.25">
      <c r="A141" s="105" t="s">
        <v>817</v>
      </c>
      <c r="B141" s="5" t="str">
        <f t="shared" si="168"/>
        <v>Writer Convent Big Classic Mrp 12/24/32 [12 mm Squire ( Medium)]-80 page</v>
      </c>
      <c r="C141" s="5"/>
      <c r="D141" s="5"/>
      <c r="E141" s="5"/>
      <c r="F141" s="110"/>
      <c r="G141" s="5"/>
      <c r="H141" s="5"/>
      <c r="I141" s="5"/>
      <c r="J141" s="5"/>
      <c r="K141" s="5"/>
      <c r="L141" s="5"/>
      <c r="M141" s="5" t="str">
        <f t="shared" si="169"/>
        <v>Writer Convent Big Classic Mrp 12/24/32 [12 mm Squire ( Medium)]-80 page</v>
      </c>
      <c r="N141" s="5"/>
      <c r="O141" s="5"/>
      <c r="P141" s="5"/>
      <c r="Q141" s="5"/>
      <c r="R141" s="5"/>
      <c r="S141" s="5"/>
      <c r="T141" s="5"/>
      <c r="U141" s="5"/>
      <c r="V141" s="5"/>
      <c r="W141" s="105"/>
      <c r="X141" s="111"/>
      <c r="Y141" s="5"/>
      <c r="Z141" s="5"/>
      <c r="AA141" s="5"/>
      <c r="AB141" s="5"/>
      <c r="AC141" s="5"/>
      <c r="AD141" s="5"/>
      <c r="AE141" s="5"/>
      <c r="AF141" s="5"/>
      <c r="AG141" s="5"/>
      <c r="AH141" s="5"/>
      <c r="AI141" s="5"/>
      <c r="AJ141" s="5"/>
      <c r="AK141" s="5"/>
      <c r="AL141" s="9" t="s">
        <v>1024</v>
      </c>
      <c r="AM141" s="8" t="s">
        <v>986</v>
      </c>
      <c r="AN141" s="9" t="s">
        <v>434</v>
      </c>
      <c r="AO141" s="8">
        <v>1000</v>
      </c>
      <c r="AP141" s="13" t="s">
        <v>458</v>
      </c>
      <c r="AQ141" s="8">
        <v>80</v>
      </c>
      <c r="AR141" s="8">
        <v>4</v>
      </c>
      <c r="AS141" s="8" t="s">
        <v>467</v>
      </c>
      <c r="AT141" s="14" t="s">
        <v>1010</v>
      </c>
      <c r="AU141" s="14" t="s">
        <v>487</v>
      </c>
      <c r="AV141" s="8"/>
      <c r="AW141" s="8">
        <v>75</v>
      </c>
      <c r="AX141" s="8" t="s">
        <v>499</v>
      </c>
      <c r="AY141" s="13" t="s">
        <v>500</v>
      </c>
      <c r="AZ141" s="8" t="s">
        <v>501</v>
      </c>
      <c r="BA141" s="8">
        <v>250</v>
      </c>
      <c r="BB141" s="9" t="s">
        <v>522</v>
      </c>
      <c r="BC141" s="9">
        <v>8</v>
      </c>
      <c r="BD141" s="96">
        <f t="shared" si="178"/>
        <v>125</v>
      </c>
      <c r="BE141" s="15">
        <f t="shared" si="171"/>
        <v>1.9743750000000001E-2</v>
      </c>
      <c r="BF141" s="8" t="s">
        <v>503</v>
      </c>
      <c r="BG141" s="16">
        <v>50</v>
      </c>
      <c r="BH141" s="97">
        <v>89</v>
      </c>
      <c r="BI141" s="8">
        <v>34.5</v>
      </c>
      <c r="BJ141" s="13">
        <v>16</v>
      </c>
      <c r="BK141" s="98">
        <f t="shared" si="172"/>
        <v>5</v>
      </c>
      <c r="BL141" s="98">
        <f t="shared" si="173"/>
        <v>7.6762500000000011E-2</v>
      </c>
      <c r="BM141" s="99">
        <f t="shared" si="174"/>
        <v>5250</v>
      </c>
      <c r="BN141" s="9" t="s">
        <v>434</v>
      </c>
      <c r="BO141" s="5" t="str">
        <f t="shared" si="175"/>
        <v>89.00X34.50</v>
      </c>
      <c r="BP141" s="5" t="str">
        <f t="shared" si="176"/>
        <v>Rulling-12 mm Squire ( Medium)-[170 x 220]</v>
      </c>
      <c r="BQ141" s="105" t="s">
        <v>741</v>
      </c>
      <c r="BR141" s="106">
        <f t="shared" si="177"/>
        <v>0.25</v>
      </c>
    </row>
    <row r="142" spans="1:70" x14ac:dyDescent="0.25">
      <c r="A142" s="105" t="s">
        <v>818</v>
      </c>
      <c r="B142" s="5" t="str">
        <f t="shared" si="168"/>
        <v>Writer Convent Big Classic Mrp 12/24/32 [3 In 1]-80 page</v>
      </c>
      <c r="C142" s="5"/>
      <c r="D142" s="5"/>
      <c r="E142" s="5"/>
      <c r="F142" s="110"/>
      <c r="G142" s="5"/>
      <c r="H142" s="5"/>
      <c r="I142" s="5"/>
      <c r="J142" s="5"/>
      <c r="K142" s="5"/>
      <c r="L142" s="5"/>
      <c r="M142" s="5" t="str">
        <f t="shared" si="169"/>
        <v>Writer Convent Big Classic Mrp 12/24/32 [3 In 1]-80 page</v>
      </c>
      <c r="N142" s="5"/>
      <c r="O142" s="5"/>
      <c r="P142" s="5"/>
      <c r="Q142" s="5"/>
      <c r="R142" s="5"/>
      <c r="S142" s="5"/>
      <c r="T142" s="5"/>
      <c r="U142" s="5"/>
      <c r="V142" s="5"/>
      <c r="W142" s="105"/>
      <c r="X142" s="111"/>
      <c r="Y142" s="5"/>
      <c r="Z142" s="5"/>
      <c r="AA142" s="5"/>
      <c r="AB142" s="5"/>
      <c r="AC142" s="5"/>
      <c r="AD142" s="5"/>
      <c r="AE142" s="5"/>
      <c r="AF142" s="5"/>
      <c r="AG142" s="5"/>
      <c r="AH142" s="5"/>
      <c r="AI142" s="5"/>
      <c r="AJ142" s="5"/>
      <c r="AK142" s="5"/>
      <c r="AL142" s="9" t="s">
        <v>1024</v>
      </c>
      <c r="AM142" s="8" t="s">
        <v>986</v>
      </c>
      <c r="AN142" s="9" t="s">
        <v>434</v>
      </c>
      <c r="AO142" s="8">
        <v>1000</v>
      </c>
      <c r="AP142" s="13" t="s">
        <v>458</v>
      </c>
      <c r="AQ142" s="8">
        <v>80</v>
      </c>
      <c r="AR142" s="8">
        <v>4</v>
      </c>
      <c r="AS142" s="14" t="s">
        <v>1014</v>
      </c>
      <c r="AT142" s="14" t="s">
        <v>1012</v>
      </c>
      <c r="AU142" s="14" t="s">
        <v>487</v>
      </c>
      <c r="AV142" s="8"/>
      <c r="AW142" s="8">
        <v>75</v>
      </c>
      <c r="AX142" s="8" t="s">
        <v>499</v>
      </c>
      <c r="AY142" s="13" t="s">
        <v>500</v>
      </c>
      <c r="AZ142" s="8" t="s">
        <v>501</v>
      </c>
      <c r="BA142" s="8">
        <v>250</v>
      </c>
      <c r="BB142" s="9" t="s">
        <v>522</v>
      </c>
      <c r="BC142" s="9">
        <v>8</v>
      </c>
      <c r="BD142" s="96">
        <f t="shared" si="178"/>
        <v>125</v>
      </c>
      <c r="BE142" s="15">
        <f t="shared" si="171"/>
        <v>1.9743750000000001E-2</v>
      </c>
      <c r="BF142" s="8" t="s">
        <v>503</v>
      </c>
      <c r="BG142" s="16">
        <v>50</v>
      </c>
      <c r="BH142" s="97">
        <v>89</v>
      </c>
      <c r="BI142" s="8">
        <v>34.5</v>
      </c>
      <c r="BJ142" s="13">
        <v>16</v>
      </c>
      <c r="BK142" s="98">
        <f t="shared" si="172"/>
        <v>5</v>
      </c>
      <c r="BL142" s="98">
        <f t="shared" si="173"/>
        <v>7.6762500000000011E-2</v>
      </c>
      <c r="BM142" s="99">
        <f t="shared" si="174"/>
        <v>5250</v>
      </c>
      <c r="BN142" s="9" t="s">
        <v>434</v>
      </c>
      <c r="BO142" s="5" t="str">
        <f t="shared" si="175"/>
        <v>89.00X34.50</v>
      </c>
      <c r="BP142" s="5" t="str">
        <f t="shared" si="176"/>
        <v>Rulling-3 In 1-[170 x 220]</v>
      </c>
      <c r="BQ142" s="105" t="s">
        <v>742</v>
      </c>
      <c r="BR142" s="106">
        <f t="shared" si="177"/>
        <v>0.25</v>
      </c>
    </row>
    <row r="143" spans="1:70" x14ac:dyDescent="0.25">
      <c r="A143" s="105" t="s">
        <v>819</v>
      </c>
      <c r="B143" s="5" t="str">
        <f t="shared" si="168"/>
        <v>Writer Convent Big Classic Mrp 12/24/32 [Hindi /Geometry]-80 page</v>
      </c>
      <c r="C143" s="5"/>
      <c r="D143" s="5"/>
      <c r="E143" s="5"/>
      <c r="F143" s="110"/>
      <c r="G143" s="5"/>
      <c r="H143" s="5"/>
      <c r="I143" s="5"/>
      <c r="J143" s="5"/>
      <c r="K143" s="5"/>
      <c r="L143" s="5"/>
      <c r="M143" s="5" t="str">
        <f t="shared" si="169"/>
        <v>Writer Convent Big Classic Mrp 12/24/32 [Hindi /Geometry]-80 page</v>
      </c>
      <c r="N143" s="5"/>
      <c r="O143" s="5"/>
      <c r="P143" s="5"/>
      <c r="Q143" s="5"/>
      <c r="R143" s="5"/>
      <c r="S143" s="5"/>
      <c r="T143" s="5"/>
      <c r="U143" s="5"/>
      <c r="V143" s="5"/>
      <c r="W143" s="105"/>
      <c r="X143" s="111"/>
      <c r="Y143" s="5"/>
      <c r="Z143" s="5"/>
      <c r="AA143" s="5"/>
      <c r="AB143" s="5"/>
      <c r="AC143" s="5"/>
      <c r="AD143" s="5"/>
      <c r="AE143" s="5"/>
      <c r="AF143" s="5"/>
      <c r="AG143" s="5"/>
      <c r="AH143" s="5"/>
      <c r="AI143" s="5"/>
      <c r="AJ143" s="5"/>
      <c r="AK143" s="5"/>
      <c r="AL143" s="9" t="s">
        <v>1030</v>
      </c>
      <c r="AM143" s="8" t="s">
        <v>986</v>
      </c>
      <c r="AN143" s="9" t="s">
        <v>434</v>
      </c>
      <c r="AO143" s="8">
        <v>1000</v>
      </c>
      <c r="AP143" s="13" t="s">
        <v>458</v>
      </c>
      <c r="AQ143" s="8">
        <v>80</v>
      </c>
      <c r="AR143" s="8">
        <v>4</v>
      </c>
      <c r="AS143" s="8" t="s">
        <v>467</v>
      </c>
      <c r="AT143" s="14" t="s">
        <v>540</v>
      </c>
      <c r="AU143" s="14" t="s">
        <v>487</v>
      </c>
      <c r="AV143" s="8"/>
      <c r="AW143" s="8">
        <v>75</v>
      </c>
      <c r="AX143" s="8" t="s">
        <v>499</v>
      </c>
      <c r="AY143" s="13" t="s">
        <v>500</v>
      </c>
      <c r="AZ143" s="8" t="s">
        <v>501</v>
      </c>
      <c r="BA143" s="8">
        <v>250</v>
      </c>
      <c r="BB143" s="9" t="s">
        <v>522</v>
      </c>
      <c r="BC143" s="9">
        <v>8</v>
      </c>
      <c r="BD143" s="96">
        <f t="shared" si="178"/>
        <v>125</v>
      </c>
      <c r="BE143" s="15">
        <f t="shared" si="171"/>
        <v>1.9743750000000001E-2</v>
      </c>
      <c r="BF143" s="8" t="s">
        <v>503</v>
      </c>
      <c r="BG143" s="16">
        <v>50</v>
      </c>
      <c r="BH143" s="97">
        <v>89</v>
      </c>
      <c r="BI143" s="8">
        <v>34.5</v>
      </c>
      <c r="BJ143" s="13">
        <v>16</v>
      </c>
      <c r="BK143" s="98">
        <f t="shared" si="172"/>
        <v>5</v>
      </c>
      <c r="BL143" s="98">
        <f t="shared" si="173"/>
        <v>7.6762500000000011E-2</v>
      </c>
      <c r="BM143" s="99">
        <f t="shared" si="174"/>
        <v>5250</v>
      </c>
      <c r="BN143" s="9" t="s">
        <v>434</v>
      </c>
      <c r="BO143" s="5" t="str">
        <f t="shared" si="175"/>
        <v>89.00X34.50</v>
      </c>
      <c r="BP143" s="5" t="str">
        <f t="shared" si="176"/>
        <v>Rulling-Hindi /Geometry-[170 x 220]</v>
      </c>
      <c r="BQ143" s="105" t="s">
        <v>743</v>
      </c>
      <c r="BR143" s="106">
        <f t="shared" si="177"/>
        <v>0.25</v>
      </c>
    </row>
    <row r="144" spans="1:70" x14ac:dyDescent="0.25">
      <c r="A144" s="105" t="s">
        <v>820</v>
      </c>
      <c r="B144" s="5" t="str">
        <f t="shared" si="168"/>
        <v>Writer Convent Big Classic Mrp 12/24/32 [Single line]-116 page</v>
      </c>
      <c r="C144" s="5"/>
      <c r="D144" s="5"/>
      <c r="E144" s="5"/>
      <c r="F144" s="110"/>
      <c r="G144" s="5"/>
      <c r="H144" s="5"/>
      <c r="I144" s="5"/>
      <c r="J144" s="5"/>
      <c r="K144" s="5"/>
      <c r="L144" s="5"/>
      <c r="M144" s="5" t="str">
        <f t="shared" si="169"/>
        <v>Writer Convent Big Classic Mrp 12/24/32 [Single line]-116 page</v>
      </c>
      <c r="N144" s="5"/>
      <c r="O144" s="5"/>
      <c r="P144" s="5"/>
      <c r="Q144" s="5"/>
      <c r="R144" s="5"/>
      <c r="S144" s="5"/>
      <c r="T144" s="5"/>
      <c r="U144" s="5"/>
      <c r="V144" s="5"/>
      <c r="W144" s="105"/>
      <c r="X144" s="111"/>
      <c r="Y144" s="5"/>
      <c r="Z144" s="5"/>
      <c r="AA144" s="5"/>
      <c r="AB144" s="5"/>
      <c r="AC144" s="5"/>
      <c r="AD144" s="5"/>
      <c r="AE144" s="5"/>
      <c r="AF144" s="5"/>
      <c r="AG144" s="5"/>
      <c r="AH144" s="5"/>
      <c r="AI144" s="5"/>
      <c r="AJ144" s="5"/>
      <c r="AK144" s="5"/>
      <c r="AL144" s="9" t="s">
        <v>1025</v>
      </c>
      <c r="AM144" s="8" t="s">
        <v>986</v>
      </c>
      <c r="AN144" s="9" t="s">
        <v>434</v>
      </c>
      <c r="AO144" s="8">
        <v>1000</v>
      </c>
      <c r="AP144" s="13" t="s">
        <v>458</v>
      </c>
      <c r="AQ144" s="8">
        <v>116</v>
      </c>
      <c r="AR144" s="8">
        <v>4</v>
      </c>
      <c r="AS144" s="8" t="s">
        <v>467</v>
      </c>
      <c r="AT144" s="14" t="s">
        <v>486</v>
      </c>
      <c r="AU144" s="14" t="s">
        <v>487</v>
      </c>
      <c r="AV144" s="8"/>
      <c r="AW144" s="8">
        <v>60</v>
      </c>
      <c r="AX144" s="8" t="s">
        <v>499</v>
      </c>
      <c r="AY144" s="13" t="s">
        <v>500</v>
      </c>
      <c r="AZ144" s="8" t="s">
        <v>501</v>
      </c>
      <c r="BA144" s="8">
        <v>250</v>
      </c>
      <c r="BB144" s="9" t="s">
        <v>522</v>
      </c>
      <c r="BC144" s="9">
        <v>8</v>
      </c>
      <c r="BD144" s="96">
        <f>IF(BA144=0,0,AO144/BC144)</f>
        <v>125</v>
      </c>
      <c r="BE144" s="15">
        <f t="shared" ref="BE144:BE148" si="179">LEFT(BB144,4)/1000*RIGHT(BB144,3)/1000*BA144/1000*BD144/1000</f>
        <v>1.9743750000000001E-2</v>
      </c>
      <c r="BF144" s="8" t="s">
        <v>503</v>
      </c>
      <c r="BG144" s="16">
        <v>50</v>
      </c>
      <c r="BH144" s="97">
        <v>89</v>
      </c>
      <c r="BI144" s="8">
        <v>34.5</v>
      </c>
      <c r="BJ144" s="13">
        <v>16</v>
      </c>
      <c r="BK144" s="98">
        <f t="shared" ref="BK144:BK148" si="180">AQ144/BJ144</f>
        <v>7.25</v>
      </c>
      <c r="BL144" s="98">
        <f t="shared" ref="BL144:BL148" si="181">BH144/100*BI144/100*BG144/1000*BK144*AO144/1000</f>
        <v>0.11130562500000002</v>
      </c>
      <c r="BM144" s="99">
        <f t="shared" ref="BM144:BM148" si="182">+AO144*(AQ144+AR144)/BJ144</f>
        <v>7500</v>
      </c>
      <c r="BN144" s="9" t="s">
        <v>434</v>
      </c>
      <c r="BO144" s="5" t="str">
        <f t="shared" ref="BO144:BO148" si="183">TEXT(BH144,"00.00")&amp;"X"&amp;TEXT(BI144,"00.00")</f>
        <v>89.00X34.50</v>
      </c>
      <c r="BP144" s="5" t="str">
        <f t="shared" ref="BP144:BP148" si="184">"Rulling-"&amp;AT144&amp;"-["&amp;AP144&amp;"]"</f>
        <v>Rulling-Single line-[170 x 220]</v>
      </c>
      <c r="BQ144" s="105" t="s">
        <v>739</v>
      </c>
      <c r="BR144" s="106">
        <f t="shared" ref="BR144:BR148" si="185">AR144/BJ144</f>
        <v>0.25</v>
      </c>
    </row>
    <row r="145" spans="1:70" x14ac:dyDescent="0.25">
      <c r="A145" s="105" t="s">
        <v>821</v>
      </c>
      <c r="B145" s="5" t="str">
        <f t="shared" si="168"/>
        <v>Writer Convent Big Classic Mrp 12/24/32 [English]-116 page</v>
      </c>
      <c r="C145" s="5"/>
      <c r="D145" s="5"/>
      <c r="E145" s="5"/>
      <c r="F145" s="110"/>
      <c r="G145" s="5"/>
      <c r="H145" s="5"/>
      <c r="I145" s="5"/>
      <c r="J145" s="5"/>
      <c r="K145" s="5"/>
      <c r="L145" s="5"/>
      <c r="M145" s="5" t="str">
        <f t="shared" si="169"/>
        <v>Writer Convent Big Classic Mrp 12/24/32 [English]-116 page</v>
      </c>
      <c r="N145" s="5"/>
      <c r="O145" s="5"/>
      <c r="P145" s="5"/>
      <c r="Q145" s="5"/>
      <c r="R145" s="5"/>
      <c r="S145" s="5"/>
      <c r="T145" s="5"/>
      <c r="U145" s="5"/>
      <c r="V145" s="5"/>
      <c r="W145" s="105"/>
      <c r="X145" s="111"/>
      <c r="Y145" s="5"/>
      <c r="Z145" s="5"/>
      <c r="AA145" s="5"/>
      <c r="AB145" s="5"/>
      <c r="AC145" s="5"/>
      <c r="AD145" s="5"/>
      <c r="AE145" s="5"/>
      <c r="AF145" s="5"/>
      <c r="AG145" s="5"/>
      <c r="AH145" s="5"/>
      <c r="AI145" s="5"/>
      <c r="AJ145" s="5"/>
      <c r="AK145" s="5"/>
      <c r="AL145" s="9" t="s">
        <v>1025</v>
      </c>
      <c r="AM145" s="8" t="s">
        <v>986</v>
      </c>
      <c r="AN145" s="9" t="s">
        <v>434</v>
      </c>
      <c r="AO145" s="8">
        <v>1000</v>
      </c>
      <c r="AP145" s="13" t="s">
        <v>458</v>
      </c>
      <c r="AQ145" s="8">
        <v>116</v>
      </c>
      <c r="AR145" s="8">
        <v>4</v>
      </c>
      <c r="AS145" s="8" t="s">
        <v>467</v>
      </c>
      <c r="AT145" s="14" t="s">
        <v>518</v>
      </c>
      <c r="AU145" s="14" t="s">
        <v>487</v>
      </c>
      <c r="AV145" s="8"/>
      <c r="AW145" s="8">
        <v>60</v>
      </c>
      <c r="AX145" s="8" t="s">
        <v>499</v>
      </c>
      <c r="AY145" s="13" t="s">
        <v>500</v>
      </c>
      <c r="AZ145" s="8" t="s">
        <v>501</v>
      </c>
      <c r="BA145" s="8">
        <v>250</v>
      </c>
      <c r="BB145" s="9" t="s">
        <v>522</v>
      </c>
      <c r="BC145" s="9">
        <v>8</v>
      </c>
      <c r="BD145" s="96">
        <f t="shared" ref="BD145:BD148" si="186">IF(BA145=0,0,AO145/BC145)</f>
        <v>125</v>
      </c>
      <c r="BE145" s="15">
        <f t="shared" si="179"/>
        <v>1.9743750000000001E-2</v>
      </c>
      <c r="BF145" s="8" t="s">
        <v>503</v>
      </c>
      <c r="BG145" s="16">
        <v>50</v>
      </c>
      <c r="BH145" s="97">
        <v>89</v>
      </c>
      <c r="BI145" s="8">
        <v>34.5</v>
      </c>
      <c r="BJ145" s="13">
        <v>16</v>
      </c>
      <c r="BK145" s="98">
        <f t="shared" si="180"/>
        <v>7.25</v>
      </c>
      <c r="BL145" s="98">
        <f t="shared" si="181"/>
        <v>0.11130562500000002</v>
      </c>
      <c r="BM145" s="99">
        <f t="shared" si="182"/>
        <v>7500</v>
      </c>
      <c r="BN145" s="9" t="s">
        <v>434</v>
      </c>
      <c r="BO145" s="5" t="str">
        <f t="shared" si="183"/>
        <v>89.00X34.50</v>
      </c>
      <c r="BP145" s="5" t="str">
        <f t="shared" si="184"/>
        <v>Rulling-English-[170 x 220]</v>
      </c>
      <c r="BQ145" s="105" t="s">
        <v>740</v>
      </c>
      <c r="BR145" s="106">
        <f t="shared" si="185"/>
        <v>0.25</v>
      </c>
    </row>
    <row r="146" spans="1:70" x14ac:dyDescent="0.25">
      <c r="A146" s="105" t="s">
        <v>822</v>
      </c>
      <c r="B146" s="5" t="str">
        <f t="shared" si="168"/>
        <v>Writer Convent Big Classic Mrp 12/24/32 [12 mm Squire ( Medium)]-116 page</v>
      </c>
      <c r="C146" s="5"/>
      <c r="D146" s="5"/>
      <c r="E146" s="5"/>
      <c r="F146" s="110"/>
      <c r="G146" s="5"/>
      <c r="H146" s="5"/>
      <c r="I146" s="5"/>
      <c r="J146" s="5"/>
      <c r="K146" s="5"/>
      <c r="L146" s="5"/>
      <c r="M146" s="5" t="str">
        <f t="shared" si="169"/>
        <v>Writer Convent Big Classic Mrp 12/24/32 [12 mm Squire ( Medium)]-116 page</v>
      </c>
      <c r="N146" s="5"/>
      <c r="O146" s="5"/>
      <c r="P146" s="5"/>
      <c r="Q146" s="5"/>
      <c r="R146" s="5"/>
      <c r="S146" s="5"/>
      <c r="T146" s="5"/>
      <c r="U146" s="5"/>
      <c r="V146" s="5"/>
      <c r="W146" s="105"/>
      <c r="X146" s="111"/>
      <c r="Y146" s="5"/>
      <c r="Z146" s="5"/>
      <c r="AA146" s="5"/>
      <c r="AB146" s="5"/>
      <c r="AC146" s="5"/>
      <c r="AD146" s="5"/>
      <c r="AE146" s="5"/>
      <c r="AF146" s="5"/>
      <c r="AG146" s="5"/>
      <c r="AH146" s="5"/>
      <c r="AI146" s="5"/>
      <c r="AJ146" s="5"/>
      <c r="AK146" s="5"/>
      <c r="AL146" s="9" t="s">
        <v>1025</v>
      </c>
      <c r="AM146" s="8" t="s">
        <v>986</v>
      </c>
      <c r="AN146" s="9" t="s">
        <v>434</v>
      </c>
      <c r="AO146" s="8">
        <v>1000</v>
      </c>
      <c r="AP146" s="13" t="s">
        <v>458</v>
      </c>
      <c r="AQ146" s="8">
        <v>116</v>
      </c>
      <c r="AR146" s="8">
        <v>4</v>
      </c>
      <c r="AS146" s="8" t="s">
        <v>467</v>
      </c>
      <c r="AT146" s="14" t="s">
        <v>1010</v>
      </c>
      <c r="AU146" s="14" t="s">
        <v>487</v>
      </c>
      <c r="AV146" s="8"/>
      <c r="AW146" s="8">
        <v>60</v>
      </c>
      <c r="AX146" s="8" t="s">
        <v>499</v>
      </c>
      <c r="AY146" s="13" t="s">
        <v>500</v>
      </c>
      <c r="AZ146" s="8" t="s">
        <v>501</v>
      </c>
      <c r="BA146" s="8">
        <v>250</v>
      </c>
      <c r="BB146" s="9" t="s">
        <v>522</v>
      </c>
      <c r="BC146" s="9">
        <v>8</v>
      </c>
      <c r="BD146" s="96">
        <f t="shared" si="186"/>
        <v>125</v>
      </c>
      <c r="BE146" s="15">
        <f t="shared" si="179"/>
        <v>1.9743750000000001E-2</v>
      </c>
      <c r="BF146" s="8" t="s">
        <v>503</v>
      </c>
      <c r="BG146" s="16">
        <v>50</v>
      </c>
      <c r="BH146" s="97">
        <v>89</v>
      </c>
      <c r="BI146" s="8">
        <v>34.5</v>
      </c>
      <c r="BJ146" s="13">
        <v>16</v>
      </c>
      <c r="BK146" s="98">
        <f t="shared" si="180"/>
        <v>7.25</v>
      </c>
      <c r="BL146" s="98">
        <f t="shared" si="181"/>
        <v>0.11130562500000002</v>
      </c>
      <c r="BM146" s="99">
        <f t="shared" si="182"/>
        <v>7500</v>
      </c>
      <c r="BN146" s="9" t="s">
        <v>434</v>
      </c>
      <c r="BO146" s="5" t="str">
        <f t="shared" si="183"/>
        <v>89.00X34.50</v>
      </c>
      <c r="BP146" s="5" t="str">
        <f t="shared" si="184"/>
        <v>Rulling-12 mm Squire ( Medium)-[170 x 220]</v>
      </c>
      <c r="BQ146" s="105" t="s">
        <v>741</v>
      </c>
      <c r="BR146" s="106">
        <f t="shared" si="185"/>
        <v>0.25</v>
      </c>
    </row>
    <row r="147" spans="1:70" x14ac:dyDescent="0.25">
      <c r="A147" s="105" t="s">
        <v>823</v>
      </c>
      <c r="B147" s="5" t="str">
        <f t="shared" si="168"/>
        <v>Writer Convent Big Classic Mrp 12/24/32 [3 In 1]-116 page</v>
      </c>
      <c r="C147" s="5"/>
      <c r="D147" s="5"/>
      <c r="E147" s="5"/>
      <c r="F147" s="110"/>
      <c r="G147" s="5"/>
      <c r="H147" s="5"/>
      <c r="I147" s="5"/>
      <c r="J147" s="5"/>
      <c r="K147" s="5"/>
      <c r="L147" s="5"/>
      <c r="M147" s="5" t="str">
        <f t="shared" si="169"/>
        <v>Writer Convent Big Classic Mrp 12/24/32 [3 In 1]-116 page</v>
      </c>
      <c r="N147" s="5"/>
      <c r="O147" s="5"/>
      <c r="P147" s="5"/>
      <c r="Q147" s="5"/>
      <c r="R147" s="5"/>
      <c r="S147" s="5"/>
      <c r="T147" s="5"/>
      <c r="U147" s="5"/>
      <c r="V147" s="5"/>
      <c r="W147" s="105"/>
      <c r="X147" s="111"/>
      <c r="Y147" s="5"/>
      <c r="Z147" s="5"/>
      <c r="AA147" s="5"/>
      <c r="AB147" s="5"/>
      <c r="AC147" s="5"/>
      <c r="AD147" s="5"/>
      <c r="AE147" s="5"/>
      <c r="AF147" s="5"/>
      <c r="AG147" s="5"/>
      <c r="AH147" s="5"/>
      <c r="AI147" s="5"/>
      <c r="AJ147" s="5"/>
      <c r="AK147" s="5"/>
      <c r="AL147" s="9" t="s">
        <v>1025</v>
      </c>
      <c r="AM147" s="8" t="s">
        <v>986</v>
      </c>
      <c r="AN147" s="9" t="s">
        <v>434</v>
      </c>
      <c r="AO147" s="8">
        <v>1000</v>
      </c>
      <c r="AP147" s="13" t="s">
        <v>458</v>
      </c>
      <c r="AQ147" s="8">
        <v>116</v>
      </c>
      <c r="AR147" s="8">
        <v>4</v>
      </c>
      <c r="AS147" s="14" t="s">
        <v>1014</v>
      </c>
      <c r="AT147" s="14" t="s">
        <v>1012</v>
      </c>
      <c r="AU147" s="14" t="s">
        <v>487</v>
      </c>
      <c r="AV147" s="8"/>
      <c r="AW147" s="8">
        <v>60</v>
      </c>
      <c r="AX147" s="8" t="s">
        <v>499</v>
      </c>
      <c r="AY147" s="13" t="s">
        <v>500</v>
      </c>
      <c r="AZ147" s="8" t="s">
        <v>501</v>
      </c>
      <c r="BA147" s="8">
        <v>250</v>
      </c>
      <c r="BB147" s="9" t="s">
        <v>522</v>
      </c>
      <c r="BC147" s="9">
        <v>8</v>
      </c>
      <c r="BD147" s="96">
        <f t="shared" si="186"/>
        <v>125</v>
      </c>
      <c r="BE147" s="15">
        <f t="shared" si="179"/>
        <v>1.9743750000000001E-2</v>
      </c>
      <c r="BF147" s="8" t="s">
        <v>503</v>
      </c>
      <c r="BG147" s="16">
        <v>50</v>
      </c>
      <c r="BH147" s="97">
        <v>89</v>
      </c>
      <c r="BI147" s="8">
        <v>34.5</v>
      </c>
      <c r="BJ147" s="13">
        <v>16</v>
      </c>
      <c r="BK147" s="98">
        <f t="shared" si="180"/>
        <v>7.25</v>
      </c>
      <c r="BL147" s="98">
        <f t="shared" si="181"/>
        <v>0.11130562500000002</v>
      </c>
      <c r="BM147" s="99">
        <f t="shared" si="182"/>
        <v>7500</v>
      </c>
      <c r="BN147" s="9" t="s">
        <v>434</v>
      </c>
      <c r="BO147" s="5" t="str">
        <f t="shared" si="183"/>
        <v>89.00X34.50</v>
      </c>
      <c r="BP147" s="5" t="str">
        <f t="shared" si="184"/>
        <v>Rulling-3 In 1-[170 x 220]</v>
      </c>
      <c r="BQ147" s="105" t="s">
        <v>742</v>
      </c>
      <c r="BR147" s="106">
        <f t="shared" si="185"/>
        <v>0.25</v>
      </c>
    </row>
    <row r="148" spans="1:70" x14ac:dyDescent="0.25">
      <c r="A148" s="105" t="s">
        <v>824</v>
      </c>
      <c r="B148" s="5" t="str">
        <f t="shared" si="168"/>
        <v>Writer Convent Big Classic Mrp 12/24/32 [Hindi /Geometry]-116 page</v>
      </c>
      <c r="C148" s="5"/>
      <c r="D148" s="5"/>
      <c r="E148" s="5"/>
      <c r="F148" s="110"/>
      <c r="G148" s="5"/>
      <c r="H148" s="5"/>
      <c r="I148" s="5"/>
      <c r="J148" s="5"/>
      <c r="K148" s="5"/>
      <c r="L148" s="5"/>
      <c r="M148" s="5" t="str">
        <f t="shared" si="169"/>
        <v>Writer Convent Big Classic Mrp 12/24/32 [Hindi /Geometry]-116 page</v>
      </c>
      <c r="N148" s="5"/>
      <c r="O148" s="5"/>
      <c r="P148" s="5"/>
      <c r="Q148" s="5"/>
      <c r="R148" s="5"/>
      <c r="S148" s="5"/>
      <c r="T148" s="5"/>
      <c r="U148" s="5"/>
      <c r="V148" s="5"/>
      <c r="W148" s="105"/>
      <c r="X148" s="111"/>
      <c r="Y148" s="5"/>
      <c r="Z148" s="5"/>
      <c r="AA148" s="5"/>
      <c r="AB148" s="5"/>
      <c r="AC148" s="5"/>
      <c r="AD148" s="5"/>
      <c r="AE148" s="5"/>
      <c r="AF148" s="5"/>
      <c r="AG148" s="5"/>
      <c r="AH148" s="5"/>
      <c r="AI148" s="5"/>
      <c r="AJ148" s="5"/>
      <c r="AK148" s="5"/>
      <c r="AL148" s="9" t="s">
        <v>1031</v>
      </c>
      <c r="AM148" s="8" t="s">
        <v>986</v>
      </c>
      <c r="AN148" s="9" t="s">
        <v>434</v>
      </c>
      <c r="AO148" s="8">
        <v>1000</v>
      </c>
      <c r="AP148" s="13" t="s">
        <v>458</v>
      </c>
      <c r="AQ148" s="8">
        <v>116</v>
      </c>
      <c r="AR148" s="8">
        <v>4</v>
      </c>
      <c r="AS148" s="8" t="s">
        <v>467</v>
      </c>
      <c r="AT148" s="14" t="s">
        <v>540</v>
      </c>
      <c r="AU148" s="14" t="s">
        <v>487</v>
      </c>
      <c r="AV148" s="8"/>
      <c r="AW148" s="8">
        <v>60</v>
      </c>
      <c r="AX148" s="8" t="s">
        <v>499</v>
      </c>
      <c r="AY148" s="13" t="s">
        <v>500</v>
      </c>
      <c r="AZ148" s="8" t="s">
        <v>501</v>
      </c>
      <c r="BA148" s="8">
        <v>250</v>
      </c>
      <c r="BB148" s="9" t="s">
        <v>522</v>
      </c>
      <c r="BC148" s="9">
        <v>8</v>
      </c>
      <c r="BD148" s="96">
        <f t="shared" si="186"/>
        <v>125</v>
      </c>
      <c r="BE148" s="15">
        <f t="shared" si="179"/>
        <v>1.9743750000000001E-2</v>
      </c>
      <c r="BF148" s="8" t="s">
        <v>503</v>
      </c>
      <c r="BG148" s="16">
        <v>50</v>
      </c>
      <c r="BH148" s="97">
        <v>89</v>
      </c>
      <c r="BI148" s="8">
        <v>34.5</v>
      </c>
      <c r="BJ148" s="13">
        <v>16</v>
      </c>
      <c r="BK148" s="98">
        <f t="shared" si="180"/>
        <v>7.25</v>
      </c>
      <c r="BL148" s="98">
        <f t="shared" si="181"/>
        <v>0.11130562500000002</v>
      </c>
      <c r="BM148" s="99">
        <f t="shared" si="182"/>
        <v>7500</v>
      </c>
      <c r="BN148" s="9" t="s">
        <v>434</v>
      </c>
      <c r="BO148" s="5" t="str">
        <f t="shared" si="183"/>
        <v>89.00X34.50</v>
      </c>
      <c r="BP148" s="5" t="str">
        <f t="shared" si="184"/>
        <v>Rulling-Hindi /Geometry-[170 x 220]</v>
      </c>
      <c r="BQ148" s="105" t="s">
        <v>743</v>
      </c>
      <c r="BR148" s="106">
        <f t="shared" si="185"/>
        <v>0.25</v>
      </c>
    </row>
    <row r="149" spans="1:70" x14ac:dyDescent="0.25">
      <c r="A149" s="105" t="s">
        <v>825</v>
      </c>
      <c r="B149" s="5" t="str">
        <f t="shared" si="168"/>
        <v>Writer  Convent Classic  Mrp 16/24/32 [Single line]-40 page</v>
      </c>
      <c r="C149" s="5"/>
      <c r="D149" s="5"/>
      <c r="E149" s="5"/>
      <c r="F149" s="110"/>
      <c r="G149" s="5"/>
      <c r="H149" s="5"/>
      <c r="I149" s="5"/>
      <c r="J149" s="5"/>
      <c r="K149" s="5"/>
      <c r="L149" s="5"/>
      <c r="M149" s="5" t="str">
        <f t="shared" si="169"/>
        <v>Writer  Convent Classic  Mrp 16/24/32 [Single line]-40 page</v>
      </c>
      <c r="N149" s="5"/>
      <c r="O149" s="5"/>
      <c r="P149" s="5"/>
      <c r="Q149" s="5"/>
      <c r="R149" s="5"/>
      <c r="S149" s="5"/>
      <c r="T149" s="5"/>
      <c r="U149" s="5"/>
      <c r="V149" s="5"/>
      <c r="W149" s="105"/>
      <c r="X149" s="111"/>
      <c r="Y149" s="5"/>
      <c r="Z149" s="5"/>
      <c r="AA149" s="5"/>
      <c r="AB149" s="5"/>
      <c r="AC149" s="5"/>
      <c r="AD149" s="5"/>
      <c r="AE149" s="5"/>
      <c r="AF149" s="5"/>
      <c r="AG149" s="5"/>
      <c r="AH149" s="5"/>
      <c r="AI149" s="5"/>
      <c r="AJ149" s="5"/>
      <c r="AK149" s="5"/>
      <c r="AL149" s="8" t="s">
        <v>1019</v>
      </c>
      <c r="AM149" s="8" t="s">
        <v>986</v>
      </c>
      <c r="AN149" s="8" t="s">
        <v>432</v>
      </c>
      <c r="AO149" s="8">
        <v>1000</v>
      </c>
      <c r="AP149" s="13" t="s">
        <v>456</v>
      </c>
      <c r="AQ149" s="8">
        <v>40</v>
      </c>
      <c r="AR149" s="8">
        <v>4</v>
      </c>
      <c r="AS149" s="8" t="s">
        <v>467</v>
      </c>
      <c r="AT149" s="14" t="s">
        <v>486</v>
      </c>
      <c r="AU149" s="14" t="s">
        <v>487</v>
      </c>
      <c r="AV149" s="8">
        <v>25</v>
      </c>
      <c r="AW149" s="8">
        <v>100</v>
      </c>
      <c r="AX149" s="8" t="s">
        <v>499</v>
      </c>
      <c r="AY149" s="13" t="s">
        <v>500</v>
      </c>
      <c r="AZ149" s="8" t="s">
        <v>501</v>
      </c>
      <c r="BA149" s="8">
        <v>260</v>
      </c>
      <c r="BB149" s="9" t="s">
        <v>517</v>
      </c>
      <c r="BC149" s="9">
        <v>8</v>
      </c>
      <c r="BD149" s="96">
        <f t="shared" ref="BD149:BD179" si="187">IF(BA149=0,0,AO149/BC149)</f>
        <v>125</v>
      </c>
      <c r="BE149" s="15">
        <f t="shared" ref="BE149:BE179" si="188">LEFT(BB149,4)/1000*RIGHT(BB149,3)/1000*BA149/1000*BD149/1000</f>
        <v>2.2931999999999998E-2</v>
      </c>
      <c r="BF149" s="8" t="s">
        <v>503</v>
      </c>
      <c r="BG149" s="16">
        <v>54</v>
      </c>
      <c r="BH149" s="97">
        <v>96</v>
      </c>
      <c r="BI149" s="8">
        <v>36.5</v>
      </c>
      <c r="BJ149" s="13">
        <v>16</v>
      </c>
      <c r="BK149" s="98">
        <f t="shared" ref="BK149:BK179" si="189">AQ149/BJ149</f>
        <v>2.5</v>
      </c>
      <c r="BL149" s="98">
        <f t="shared" ref="BL149:BL179" si="190">BH149/100*BI149/100*BG149/1000*BK149*AO149/1000</f>
        <v>4.7303999999999992E-2</v>
      </c>
      <c r="BM149" s="99">
        <f t="shared" ref="BM149:BM171" si="191">+AO149*(AQ149+AR149)/BJ149</f>
        <v>2750</v>
      </c>
      <c r="BN149" s="8" t="s">
        <v>432</v>
      </c>
      <c r="BO149" s="5" t="str">
        <f t="shared" ref="BO149:BO179" si="192">TEXT(BH149,"00.00")&amp;"X"&amp;TEXT(BI149,"00.00")</f>
        <v>96.00X36.50</v>
      </c>
      <c r="BP149" s="5" t="str">
        <f t="shared" ref="BP149:BP179" si="193">"Rulling-"&amp;AT149&amp;"-["&amp;AP149&amp;"]"</f>
        <v>Rulling-Single line-[180 x 240]</v>
      </c>
      <c r="BQ149" s="105" t="s">
        <v>721</v>
      </c>
      <c r="BR149" s="106">
        <f t="shared" ref="BR149:BR171" si="194">AR149/BJ149</f>
        <v>0.25</v>
      </c>
    </row>
    <row r="150" spans="1:70" x14ac:dyDescent="0.25">
      <c r="A150" s="105" t="s">
        <v>826</v>
      </c>
      <c r="B150" s="5" t="str">
        <f t="shared" si="168"/>
        <v>Writer  Convent Classic  Mrp 16/24/32 [English]-40 page</v>
      </c>
      <c r="C150" s="5"/>
      <c r="D150" s="5"/>
      <c r="E150" s="5"/>
      <c r="F150" s="110"/>
      <c r="G150" s="5"/>
      <c r="H150" s="5"/>
      <c r="I150" s="5"/>
      <c r="J150" s="5"/>
      <c r="K150" s="5"/>
      <c r="L150" s="5"/>
      <c r="M150" s="5" t="str">
        <f t="shared" si="169"/>
        <v>Writer  Convent Classic  Mrp 16/24/32 [English]-40 page</v>
      </c>
      <c r="N150" s="5"/>
      <c r="O150" s="5"/>
      <c r="P150" s="5"/>
      <c r="Q150" s="5"/>
      <c r="R150" s="5"/>
      <c r="S150" s="5"/>
      <c r="T150" s="5"/>
      <c r="U150" s="5"/>
      <c r="V150" s="5"/>
      <c r="W150" s="105"/>
      <c r="X150" s="111"/>
      <c r="Y150" s="5"/>
      <c r="Z150" s="5"/>
      <c r="AA150" s="5"/>
      <c r="AB150" s="5"/>
      <c r="AC150" s="5"/>
      <c r="AD150" s="5"/>
      <c r="AE150" s="5"/>
      <c r="AF150" s="5"/>
      <c r="AG150" s="5"/>
      <c r="AH150" s="5"/>
      <c r="AI150" s="5"/>
      <c r="AJ150" s="5"/>
      <c r="AK150" s="5"/>
      <c r="AL150" s="8" t="s">
        <v>1019</v>
      </c>
      <c r="AM150" s="8" t="s">
        <v>986</v>
      </c>
      <c r="AN150" s="8" t="s">
        <v>432</v>
      </c>
      <c r="AO150" s="8">
        <v>1000</v>
      </c>
      <c r="AP150" s="13" t="s">
        <v>456</v>
      </c>
      <c r="AQ150" s="8">
        <v>40</v>
      </c>
      <c r="AR150" s="8">
        <v>4</v>
      </c>
      <c r="AS150" s="8" t="s">
        <v>467</v>
      </c>
      <c r="AT150" s="14" t="s">
        <v>518</v>
      </c>
      <c r="AU150" s="14" t="s">
        <v>487</v>
      </c>
      <c r="AV150" s="8">
        <v>25</v>
      </c>
      <c r="AW150" s="8">
        <v>100</v>
      </c>
      <c r="AX150" s="8" t="s">
        <v>499</v>
      </c>
      <c r="AY150" s="13" t="s">
        <v>500</v>
      </c>
      <c r="AZ150" s="8" t="s">
        <v>501</v>
      </c>
      <c r="BA150" s="8">
        <v>260</v>
      </c>
      <c r="BB150" s="9" t="s">
        <v>517</v>
      </c>
      <c r="BC150" s="9">
        <v>8</v>
      </c>
      <c r="BD150" s="96">
        <f t="shared" si="187"/>
        <v>125</v>
      </c>
      <c r="BE150" s="15">
        <f t="shared" si="188"/>
        <v>2.2931999999999998E-2</v>
      </c>
      <c r="BF150" s="8" t="s">
        <v>503</v>
      </c>
      <c r="BG150" s="16">
        <v>54</v>
      </c>
      <c r="BH150" s="97">
        <v>96</v>
      </c>
      <c r="BI150" s="8">
        <v>36.5</v>
      </c>
      <c r="BJ150" s="13">
        <v>16</v>
      </c>
      <c r="BK150" s="98">
        <f t="shared" si="189"/>
        <v>2.5</v>
      </c>
      <c r="BL150" s="98">
        <f t="shared" si="190"/>
        <v>4.7303999999999992E-2</v>
      </c>
      <c r="BM150" s="99">
        <f t="shared" si="191"/>
        <v>2750</v>
      </c>
      <c r="BN150" s="8" t="s">
        <v>432</v>
      </c>
      <c r="BO150" s="5" t="str">
        <f t="shared" si="192"/>
        <v>96.00X36.50</v>
      </c>
      <c r="BP150" s="5" t="str">
        <f t="shared" si="193"/>
        <v>Rulling-English-[180 x 240]</v>
      </c>
      <c r="BQ150" s="105" t="s">
        <v>722</v>
      </c>
      <c r="BR150" s="106">
        <f t="shared" si="194"/>
        <v>0.25</v>
      </c>
    </row>
    <row r="151" spans="1:70" x14ac:dyDescent="0.25">
      <c r="A151" s="105" t="s">
        <v>827</v>
      </c>
      <c r="B151" s="5" t="str">
        <f t="shared" si="168"/>
        <v>Writer  Convent Classic  Mrp 16/24/32 [12 mm Squire ( Medium)]-40 page</v>
      </c>
      <c r="C151" s="5"/>
      <c r="D151" s="5"/>
      <c r="E151" s="5"/>
      <c r="F151" s="110"/>
      <c r="G151" s="5"/>
      <c r="H151" s="5"/>
      <c r="I151" s="5"/>
      <c r="J151" s="5"/>
      <c r="K151" s="5"/>
      <c r="L151" s="5"/>
      <c r="M151" s="5" t="str">
        <f t="shared" si="169"/>
        <v>Writer  Convent Classic  Mrp 16/24/32 [12 mm Squire ( Medium)]-40 page</v>
      </c>
      <c r="N151" s="5"/>
      <c r="O151" s="5"/>
      <c r="P151" s="5"/>
      <c r="Q151" s="5"/>
      <c r="R151" s="5"/>
      <c r="S151" s="5"/>
      <c r="T151" s="5"/>
      <c r="U151" s="5"/>
      <c r="V151" s="5"/>
      <c r="W151" s="105"/>
      <c r="X151" s="111"/>
      <c r="Y151" s="5"/>
      <c r="Z151" s="5"/>
      <c r="AA151" s="5"/>
      <c r="AB151" s="5"/>
      <c r="AC151" s="5"/>
      <c r="AD151" s="5"/>
      <c r="AE151" s="5"/>
      <c r="AF151" s="5"/>
      <c r="AG151" s="5"/>
      <c r="AH151" s="5"/>
      <c r="AI151" s="5"/>
      <c r="AJ151" s="5"/>
      <c r="AK151" s="5"/>
      <c r="AL151" s="8" t="s">
        <v>1019</v>
      </c>
      <c r="AM151" s="8" t="s">
        <v>986</v>
      </c>
      <c r="AN151" s="8" t="s">
        <v>432</v>
      </c>
      <c r="AO151" s="8">
        <v>1000</v>
      </c>
      <c r="AP151" s="13" t="s">
        <v>456</v>
      </c>
      <c r="AQ151" s="8">
        <v>40</v>
      </c>
      <c r="AR151" s="8">
        <v>4</v>
      </c>
      <c r="AS151" s="8" t="s">
        <v>467</v>
      </c>
      <c r="AT151" s="14" t="s">
        <v>1010</v>
      </c>
      <c r="AU151" s="14" t="s">
        <v>487</v>
      </c>
      <c r="AV151" s="8">
        <v>25</v>
      </c>
      <c r="AW151" s="8">
        <v>100</v>
      </c>
      <c r="AX151" s="8" t="s">
        <v>499</v>
      </c>
      <c r="AY151" s="13" t="s">
        <v>500</v>
      </c>
      <c r="AZ151" s="8" t="s">
        <v>501</v>
      </c>
      <c r="BA151" s="8">
        <v>260</v>
      </c>
      <c r="BB151" s="9" t="s">
        <v>517</v>
      </c>
      <c r="BC151" s="9">
        <v>8</v>
      </c>
      <c r="BD151" s="96">
        <f t="shared" si="187"/>
        <v>125</v>
      </c>
      <c r="BE151" s="15">
        <f t="shared" si="188"/>
        <v>2.2931999999999998E-2</v>
      </c>
      <c r="BF151" s="8" t="s">
        <v>503</v>
      </c>
      <c r="BG151" s="16">
        <v>54</v>
      </c>
      <c r="BH151" s="97">
        <v>96</v>
      </c>
      <c r="BI151" s="8">
        <v>36.5</v>
      </c>
      <c r="BJ151" s="13">
        <v>16</v>
      </c>
      <c r="BK151" s="98">
        <f t="shared" si="189"/>
        <v>2.5</v>
      </c>
      <c r="BL151" s="98">
        <f t="shared" si="190"/>
        <v>4.7303999999999992E-2</v>
      </c>
      <c r="BM151" s="99">
        <f t="shared" si="191"/>
        <v>2750</v>
      </c>
      <c r="BN151" s="8" t="s">
        <v>432</v>
      </c>
      <c r="BO151" s="5" t="str">
        <f t="shared" si="192"/>
        <v>96.00X36.50</v>
      </c>
      <c r="BP151" s="5" t="str">
        <f t="shared" si="193"/>
        <v>Rulling-12 mm Squire ( Medium)-[180 x 240]</v>
      </c>
      <c r="BQ151" s="105" t="s">
        <v>723</v>
      </c>
      <c r="BR151" s="106">
        <f t="shared" si="194"/>
        <v>0.25</v>
      </c>
    </row>
    <row r="152" spans="1:70" x14ac:dyDescent="0.25">
      <c r="A152" s="105" t="s">
        <v>828</v>
      </c>
      <c r="B152" s="5" t="str">
        <f t="shared" si="168"/>
        <v>Writer  Convent Classic  Mrp 16/24/32 [Hindi /Geometry]-40 page</v>
      </c>
      <c r="C152" s="5"/>
      <c r="D152" s="5"/>
      <c r="E152" s="5"/>
      <c r="F152" s="110"/>
      <c r="G152" s="5"/>
      <c r="H152" s="5"/>
      <c r="I152" s="5"/>
      <c r="J152" s="5"/>
      <c r="K152" s="5"/>
      <c r="L152" s="5"/>
      <c r="M152" s="5" t="str">
        <f t="shared" si="169"/>
        <v>Writer  Convent Classic  Mrp 16/24/32 [Hindi /Geometry]-40 page</v>
      </c>
      <c r="N152" s="5"/>
      <c r="O152" s="5"/>
      <c r="P152" s="5"/>
      <c r="Q152" s="5"/>
      <c r="R152" s="5"/>
      <c r="S152" s="5"/>
      <c r="T152" s="5"/>
      <c r="U152" s="5"/>
      <c r="V152" s="5"/>
      <c r="W152" s="105"/>
      <c r="X152" s="111"/>
      <c r="Y152" s="5"/>
      <c r="Z152" s="5"/>
      <c r="AA152" s="5"/>
      <c r="AB152" s="5"/>
      <c r="AC152" s="5"/>
      <c r="AD152" s="5"/>
      <c r="AE152" s="5"/>
      <c r="AF152" s="5"/>
      <c r="AG152" s="5"/>
      <c r="AH152" s="5"/>
      <c r="AI152" s="5"/>
      <c r="AJ152" s="5"/>
      <c r="AK152" s="5"/>
      <c r="AL152" s="8" t="s">
        <v>1019</v>
      </c>
      <c r="AM152" s="8" t="s">
        <v>986</v>
      </c>
      <c r="AN152" s="8" t="s">
        <v>432</v>
      </c>
      <c r="AO152" s="8">
        <v>1000</v>
      </c>
      <c r="AP152" s="13" t="s">
        <v>456</v>
      </c>
      <c r="AQ152" s="8">
        <v>40</v>
      </c>
      <c r="AR152" s="8">
        <v>4</v>
      </c>
      <c r="AS152" s="8" t="s">
        <v>467</v>
      </c>
      <c r="AT152" s="14" t="s">
        <v>540</v>
      </c>
      <c r="AU152" s="14" t="s">
        <v>487</v>
      </c>
      <c r="AV152" s="8">
        <v>25</v>
      </c>
      <c r="AW152" s="8">
        <v>100</v>
      </c>
      <c r="AX152" s="8" t="s">
        <v>499</v>
      </c>
      <c r="AY152" s="13" t="s">
        <v>500</v>
      </c>
      <c r="AZ152" s="8" t="s">
        <v>501</v>
      </c>
      <c r="BA152" s="8">
        <v>260</v>
      </c>
      <c r="BB152" s="9" t="s">
        <v>517</v>
      </c>
      <c r="BC152" s="9">
        <v>8</v>
      </c>
      <c r="BD152" s="96">
        <f t="shared" si="187"/>
        <v>125</v>
      </c>
      <c r="BE152" s="15">
        <f t="shared" si="188"/>
        <v>2.2931999999999998E-2</v>
      </c>
      <c r="BF152" s="8" t="s">
        <v>503</v>
      </c>
      <c r="BG152" s="16">
        <v>54</v>
      </c>
      <c r="BH152" s="97">
        <v>96</v>
      </c>
      <c r="BI152" s="8">
        <v>36.5</v>
      </c>
      <c r="BJ152" s="13">
        <v>16</v>
      </c>
      <c r="BK152" s="98">
        <f t="shared" si="189"/>
        <v>2.5</v>
      </c>
      <c r="BL152" s="98">
        <f t="shared" si="190"/>
        <v>4.7303999999999992E-2</v>
      </c>
      <c r="BM152" s="99">
        <f t="shared" si="191"/>
        <v>2750</v>
      </c>
      <c r="BN152" s="8" t="s">
        <v>432</v>
      </c>
      <c r="BO152" s="5" t="str">
        <f t="shared" si="192"/>
        <v>96.00X36.50</v>
      </c>
      <c r="BP152" s="5" t="str">
        <f t="shared" si="193"/>
        <v>Rulling-Hindi /Geometry-[180 x 240]</v>
      </c>
      <c r="BQ152" s="105" t="s">
        <v>724</v>
      </c>
      <c r="BR152" s="106">
        <f t="shared" si="194"/>
        <v>0.25</v>
      </c>
    </row>
    <row r="153" spans="1:70" x14ac:dyDescent="0.25">
      <c r="A153" s="105" t="s">
        <v>829</v>
      </c>
      <c r="B153" s="5" t="str">
        <f t="shared" si="168"/>
        <v>Writer  Convent Classic  Mrp 16/24/32 [3 In 1]-40 page</v>
      </c>
      <c r="C153" s="5"/>
      <c r="D153" s="5"/>
      <c r="E153" s="5"/>
      <c r="F153" s="110"/>
      <c r="G153" s="5"/>
      <c r="H153" s="5"/>
      <c r="I153" s="5"/>
      <c r="J153" s="5"/>
      <c r="K153" s="5"/>
      <c r="L153" s="5"/>
      <c r="M153" s="5" t="str">
        <f t="shared" si="169"/>
        <v>Writer  Convent Classic  Mrp 16/24/32 [3 In 1]-40 page</v>
      </c>
      <c r="N153" s="5"/>
      <c r="O153" s="5"/>
      <c r="P153" s="5"/>
      <c r="Q153" s="5"/>
      <c r="R153" s="5"/>
      <c r="S153" s="5"/>
      <c r="T153" s="5"/>
      <c r="U153" s="5"/>
      <c r="V153" s="5"/>
      <c r="W153" s="105"/>
      <c r="X153" s="111"/>
      <c r="Y153" s="5"/>
      <c r="Z153" s="5"/>
      <c r="AA153" s="5"/>
      <c r="AB153" s="5"/>
      <c r="AC153" s="5"/>
      <c r="AD153" s="5"/>
      <c r="AE153" s="5"/>
      <c r="AF153" s="5"/>
      <c r="AG153" s="5"/>
      <c r="AH153" s="5"/>
      <c r="AI153" s="5"/>
      <c r="AJ153" s="5"/>
      <c r="AK153" s="5"/>
      <c r="AL153" s="8" t="s">
        <v>1019</v>
      </c>
      <c r="AM153" s="8" t="s">
        <v>986</v>
      </c>
      <c r="AN153" s="8" t="s">
        <v>432</v>
      </c>
      <c r="AO153" s="8">
        <v>1000</v>
      </c>
      <c r="AP153" s="13" t="s">
        <v>456</v>
      </c>
      <c r="AQ153" s="8">
        <v>40</v>
      </c>
      <c r="AR153" s="8">
        <v>4</v>
      </c>
      <c r="AS153" s="14" t="s">
        <v>1014</v>
      </c>
      <c r="AT153" s="14" t="s">
        <v>1012</v>
      </c>
      <c r="AU153" s="14" t="s">
        <v>487</v>
      </c>
      <c r="AV153" s="8">
        <v>25</v>
      </c>
      <c r="AW153" s="8">
        <v>100</v>
      </c>
      <c r="AX153" s="8" t="s">
        <v>499</v>
      </c>
      <c r="AY153" s="13" t="s">
        <v>500</v>
      </c>
      <c r="AZ153" s="8" t="s">
        <v>501</v>
      </c>
      <c r="BA153" s="8">
        <v>260</v>
      </c>
      <c r="BB153" s="9" t="s">
        <v>517</v>
      </c>
      <c r="BC153" s="9">
        <v>8</v>
      </c>
      <c r="BD153" s="96">
        <f t="shared" si="187"/>
        <v>125</v>
      </c>
      <c r="BE153" s="15">
        <f t="shared" si="188"/>
        <v>2.2931999999999998E-2</v>
      </c>
      <c r="BF153" s="8" t="s">
        <v>503</v>
      </c>
      <c r="BG153" s="16">
        <v>54</v>
      </c>
      <c r="BH153" s="97">
        <v>96</v>
      </c>
      <c r="BI153" s="8">
        <v>36.5</v>
      </c>
      <c r="BJ153" s="13">
        <v>16</v>
      </c>
      <c r="BK153" s="98">
        <f t="shared" si="189"/>
        <v>2.5</v>
      </c>
      <c r="BL153" s="98">
        <f t="shared" si="190"/>
        <v>4.7303999999999992E-2</v>
      </c>
      <c r="BM153" s="99">
        <f t="shared" si="191"/>
        <v>2750</v>
      </c>
      <c r="BN153" s="8" t="s">
        <v>432</v>
      </c>
      <c r="BO153" s="5" t="str">
        <f t="shared" si="192"/>
        <v>96.00X36.50</v>
      </c>
      <c r="BP153" s="5" t="str">
        <f t="shared" si="193"/>
        <v>Rulling-3 In 1-[180 x 240]</v>
      </c>
      <c r="BQ153" s="105" t="s">
        <v>725</v>
      </c>
      <c r="BR153" s="106">
        <f t="shared" si="194"/>
        <v>0.25</v>
      </c>
    </row>
    <row r="154" spans="1:70" x14ac:dyDescent="0.25">
      <c r="A154" s="105" t="s">
        <v>830</v>
      </c>
      <c r="B154" s="5" t="str">
        <f t="shared" si="168"/>
        <v>Writer  Convent Classic  Mrp 16/24/32 [Single line]-72 page</v>
      </c>
      <c r="C154" s="5"/>
      <c r="D154" s="5"/>
      <c r="E154" s="5"/>
      <c r="F154" s="110"/>
      <c r="G154" s="5"/>
      <c r="H154" s="5"/>
      <c r="I154" s="5"/>
      <c r="J154" s="5"/>
      <c r="K154" s="5"/>
      <c r="L154" s="5"/>
      <c r="M154" s="5" t="str">
        <f t="shared" si="169"/>
        <v>Writer  Convent Classic  Mrp 16/24/32 [Single line]-72 page</v>
      </c>
      <c r="N154" s="5"/>
      <c r="O154" s="5"/>
      <c r="P154" s="5"/>
      <c r="Q154" s="5"/>
      <c r="R154" s="5"/>
      <c r="S154" s="5"/>
      <c r="T154" s="5"/>
      <c r="U154" s="5"/>
      <c r="V154" s="5"/>
      <c r="W154" s="105"/>
      <c r="X154" s="111"/>
      <c r="Y154" s="5"/>
      <c r="Z154" s="5"/>
      <c r="AA154" s="5"/>
      <c r="AB154" s="5"/>
      <c r="AC154" s="5"/>
      <c r="AD154" s="5"/>
      <c r="AE154" s="5"/>
      <c r="AF154" s="5"/>
      <c r="AG154" s="5"/>
      <c r="AH154" s="5"/>
      <c r="AI154" s="5"/>
      <c r="AJ154" s="5"/>
      <c r="AK154" s="5"/>
      <c r="AL154" s="8" t="s">
        <v>1020</v>
      </c>
      <c r="AM154" s="8" t="s">
        <v>986</v>
      </c>
      <c r="AN154" s="8" t="s">
        <v>432</v>
      </c>
      <c r="AO154" s="8">
        <v>1000</v>
      </c>
      <c r="AP154" s="13" t="s">
        <v>456</v>
      </c>
      <c r="AQ154" s="8">
        <v>72</v>
      </c>
      <c r="AR154" s="8">
        <v>4</v>
      </c>
      <c r="AS154" s="8" t="s">
        <v>467</v>
      </c>
      <c r="AT154" s="14" t="s">
        <v>486</v>
      </c>
      <c r="AU154" s="14" t="s">
        <v>487</v>
      </c>
      <c r="AV154" s="8">
        <v>15</v>
      </c>
      <c r="AW154" s="8">
        <v>75</v>
      </c>
      <c r="AX154" s="8" t="s">
        <v>495</v>
      </c>
      <c r="AY154" s="13" t="s">
        <v>500</v>
      </c>
      <c r="AZ154" s="8" t="s">
        <v>490</v>
      </c>
      <c r="BA154" s="8">
        <v>260</v>
      </c>
      <c r="BB154" s="9" t="s">
        <v>517</v>
      </c>
      <c r="BC154" s="9">
        <v>8</v>
      </c>
      <c r="BD154" s="96">
        <f t="shared" si="187"/>
        <v>125</v>
      </c>
      <c r="BE154" s="15">
        <f t="shared" si="188"/>
        <v>2.2931999999999998E-2</v>
      </c>
      <c r="BF154" s="8" t="s">
        <v>503</v>
      </c>
      <c r="BG154" s="16">
        <v>54</v>
      </c>
      <c r="BH154" s="97">
        <v>96</v>
      </c>
      <c r="BI154" s="8">
        <v>36.5</v>
      </c>
      <c r="BJ154" s="13">
        <v>16</v>
      </c>
      <c r="BK154" s="98">
        <f t="shared" si="189"/>
        <v>4.5</v>
      </c>
      <c r="BL154" s="98">
        <f t="shared" si="190"/>
        <v>8.5147199999999978E-2</v>
      </c>
      <c r="BM154" s="99">
        <f t="shared" si="191"/>
        <v>4750</v>
      </c>
      <c r="BN154" s="8" t="s">
        <v>432</v>
      </c>
      <c r="BO154" s="5" t="str">
        <f t="shared" si="192"/>
        <v>96.00X36.50</v>
      </c>
      <c r="BP154" s="5" t="str">
        <f t="shared" si="193"/>
        <v>Rulling-Single line-[180 x 240]</v>
      </c>
      <c r="BQ154" s="105" t="s">
        <v>726</v>
      </c>
      <c r="BR154" s="106">
        <f t="shared" si="194"/>
        <v>0.25</v>
      </c>
    </row>
    <row r="155" spans="1:70" x14ac:dyDescent="0.25">
      <c r="A155" s="105" t="s">
        <v>831</v>
      </c>
      <c r="B155" s="5" t="str">
        <f t="shared" si="168"/>
        <v>Writer  Convent Classic  Mrp 16/24/32 [English]-72 page</v>
      </c>
      <c r="C155" s="5"/>
      <c r="D155" s="5"/>
      <c r="E155" s="5"/>
      <c r="F155" s="110"/>
      <c r="G155" s="5"/>
      <c r="H155" s="5"/>
      <c r="I155" s="5"/>
      <c r="J155" s="5"/>
      <c r="K155" s="5"/>
      <c r="L155" s="5"/>
      <c r="M155" s="5" t="str">
        <f t="shared" si="169"/>
        <v>Writer  Convent Classic  Mrp 16/24/32 [English]-72 page</v>
      </c>
      <c r="N155" s="5"/>
      <c r="O155" s="5"/>
      <c r="P155" s="5"/>
      <c r="Q155" s="5"/>
      <c r="R155" s="5"/>
      <c r="S155" s="5"/>
      <c r="T155" s="5"/>
      <c r="U155" s="5"/>
      <c r="V155" s="5"/>
      <c r="W155" s="105"/>
      <c r="X155" s="111"/>
      <c r="Y155" s="5"/>
      <c r="Z155" s="5"/>
      <c r="AA155" s="5"/>
      <c r="AB155" s="5"/>
      <c r="AC155" s="5"/>
      <c r="AD155" s="5"/>
      <c r="AE155" s="5"/>
      <c r="AF155" s="5"/>
      <c r="AG155" s="5"/>
      <c r="AH155" s="5"/>
      <c r="AI155" s="5"/>
      <c r="AJ155" s="5"/>
      <c r="AK155" s="5"/>
      <c r="AL155" s="8" t="s">
        <v>1020</v>
      </c>
      <c r="AM155" s="8" t="s">
        <v>986</v>
      </c>
      <c r="AN155" s="8" t="s">
        <v>432</v>
      </c>
      <c r="AO155" s="8">
        <v>1000</v>
      </c>
      <c r="AP155" s="13" t="s">
        <v>456</v>
      </c>
      <c r="AQ155" s="8">
        <v>72</v>
      </c>
      <c r="AR155" s="8">
        <v>4</v>
      </c>
      <c r="AS155" s="8" t="s">
        <v>467</v>
      </c>
      <c r="AT155" s="14" t="s">
        <v>518</v>
      </c>
      <c r="AU155" s="14" t="s">
        <v>487</v>
      </c>
      <c r="AV155" s="8">
        <v>15</v>
      </c>
      <c r="AW155" s="8">
        <v>75</v>
      </c>
      <c r="AX155" s="8" t="s">
        <v>495</v>
      </c>
      <c r="AY155" s="13" t="s">
        <v>500</v>
      </c>
      <c r="AZ155" s="8" t="s">
        <v>490</v>
      </c>
      <c r="BA155" s="8">
        <v>260</v>
      </c>
      <c r="BB155" s="9" t="s">
        <v>517</v>
      </c>
      <c r="BC155" s="9">
        <v>8</v>
      </c>
      <c r="BD155" s="96">
        <f t="shared" si="187"/>
        <v>125</v>
      </c>
      <c r="BE155" s="15">
        <f t="shared" si="188"/>
        <v>2.2931999999999998E-2</v>
      </c>
      <c r="BF155" s="8" t="s">
        <v>503</v>
      </c>
      <c r="BG155" s="16">
        <v>54</v>
      </c>
      <c r="BH155" s="97">
        <v>96</v>
      </c>
      <c r="BI155" s="8">
        <v>36.5</v>
      </c>
      <c r="BJ155" s="13">
        <v>16</v>
      </c>
      <c r="BK155" s="98">
        <f t="shared" si="189"/>
        <v>4.5</v>
      </c>
      <c r="BL155" s="98">
        <f t="shared" si="190"/>
        <v>8.5147199999999978E-2</v>
      </c>
      <c r="BM155" s="99">
        <f t="shared" si="191"/>
        <v>4750</v>
      </c>
      <c r="BN155" s="8" t="s">
        <v>432</v>
      </c>
      <c r="BO155" s="5" t="str">
        <f t="shared" si="192"/>
        <v>96.00X36.50</v>
      </c>
      <c r="BP155" s="5" t="str">
        <f t="shared" si="193"/>
        <v>Rulling-English-[180 x 240]</v>
      </c>
      <c r="BQ155" s="105" t="s">
        <v>727</v>
      </c>
      <c r="BR155" s="106">
        <f t="shared" si="194"/>
        <v>0.25</v>
      </c>
    </row>
    <row r="156" spans="1:70" x14ac:dyDescent="0.25">
      <c r="A156" s="105" t="s">
        <v>969</v>
      </c>
      <c r="B156" s="5" t="str">
        <f t="shared" si="168"/>
        <v>Writer  Convent Classic  Mrp 16/24/32 [12 mm Squire ( Medium)]-72 page</v>
      </c>
      <c r="C156" s="5"/>
      <c r="D156" s="5"/>
      <c r="E156" s="5"/>
      <c r="F156" s="110"/>
      <c r="G156" s="5"/>
      <c r="H156" s="5"/>
      <c r="I156" s="5"/>
      <c r="J156" s="5"/>
      <c r="K156" s="5"/>
      <c r="L156" s="5"/>
      <c r="M156" s="5" t="str">
        <f t="shared" si="169"/>
        <v>Writer  Convent Classic  Mrp 16/24/32 [12 mm Squire ( Medium)]-72 page</v>
      </c>
      <c r="N156" s="5"/>
      <c r="O156" s="5"/>
      <c r="P156" s="5"/>
      <c r="Q156" s="5"/>
      <c r="R156" s="5"/>
      <c r="S156" s="5"/>
      <c r="T156" s="5"/>
      <c r="U156" s="5"/>
      <c r="V156" s="5"/>
      <c r="W156" s="105"/>
      <c r="X156" s="111"/>
      <c r="Y156" s="5"/>
      <c r="Z156" s="5"/>
      <c r="AA156" s="5"/>
      <c r="AB156" s="5"/>
      <c r="AC156" s="5"/>
      <c r="AD156" s="5"/>
      <c r="AE156" s="5"/>
      <c r="AF156" s="5"/>
      <c r="AG156" s="5"/>
      <c r="AH156" s="5"/>
      <c r="AI156" s="5"/>
      <c r="AJ156" s="5"/>
      <c r="AK156" s="5"/>
      <c r="AL156" s="8" t="s">
        <v>1020</v>
      </c>
      <c r="AM156" s="8" t="s">
        <v>986</v>
      </c>
      <c r="AN156" s="8" t="s">
        <v>432</v>
      </c>
      <c r="AO156" s="8">
        <v>1000</v>
      </c>
      <c r="AP156" s="13" t="s">
        <v>456</v>
      </c>
      <c r="AQ156" s="8">
        <v>72</v>
      </c>
      <c r="AR156" s="8">
        <v>4</v>
      </c>
      <c r="AS156" s="8" t="s">
        <v>467</v>
      </c>
      <c r="AT156" s="14" t="s">
        <v>1010</v>
      </c>
      <c r="AU156" s="14" t="s">
        <v>487</v>
      </c>
      <c r="AV156" s="8">
        <v>15</v>
      </c>
      <c r="AW156" s="8">
        <v>75</v>
      </c>
      <c r="AX156" s="8" t="s">
        <v>495</v>
      </c>
      <c r="AY156" s="13" t="s">
        <v>500</v>
      </c>
      <c r="AZ156" s="8" t="s">
        <v>490</v>
      </c>
      <c r="BA156" s="8">
        <v>260</v>
      </c>
      <c r="BB156" s="9" t="s">
        <v>517</v>
      </c>
      <c r="BC156" s="9">
        <v>8</v>
      </c>
      <c r="BD156" s="96">
        <f t="shared" si="187"/>
        <v>125</v>
      </c>
      <c r="BE156" s="15">
        <f t="shared" si="188"/>
        <v>2.2931999999999998E-2</v>
      </c>
      <c r="BF156" s="8" t="s">
        <v>503</v>
      </c>
      <c r="BG156" s="16">
        <v>54</v>
      </c>
      <c r="BH156" s="97">
        <v>96</v>
      </c>
      <c r="BI156" s="8">
        <v>36.5</v>
      </c>
      <c r="BJ156" s="13">
        <v>16</v>
      </c>
      <c r="BK156" s="98">
        <f t="shared" si="189"/>
        <v>4.5</v>
      </c>
      <c r="BL156" s="98">
        <f t="shared" si="190"/>
        <v>8.5147199999999978E-2</v>
      </c>
      <c r="BM156" s="99">
        <f t="shared" si="191"/>
        <v>4750</v>
      </c>
      <c r="BN156" s="8" t="s">
        <v>432</v>
      </c>
      <c r="BO156" s="5" t="str">
        <f t="shared" si="192"/>
        <v>96.00X36.50</v>
      </c>
      <c r="BP156" s="5" t="str">
        <f t="shared" si="193"/>
        <v>Rulling-12 mm Squire ( Medium)-[180 x 240]</v>
      </c>
      <c r="BQ156" s="105" t="s">
        <v>728</v>
      </c>
      <c r="BR156" s="106">
        <f t="shared" si="194"/>
        <v>0.25</v>
      </c>
    </row>
    <row r="157" spans="1:70" x14ac:dyDescent="0.25">
      <c r="A157" s="105" t="s">
        <v>970</v>
      </c>
      <c r="B157" s="5" t="str">
        <f t="shared" si="168"/>
        <v>Writer  Convent Classic  Mrp 16/24/32 [Hindi /Geometry]-72 page</v>
      </c>
      <c r="C157" s="5"/>
      <c r="D157" s="5"/>
      <c r="E157" s="5"/>
      <c r="F157" s="110"/>
      <c r="G157" s="5"/>
      <c r="H157" s="5"/>
      <c r="I157" s="5"/>
      <c r="J157" s="5"/>
      <c r="K157" s="5"/>
      <c r="L157" s="5"/>
      <c r="M157" s="5" t="str">
        <f t="shared" si="169"/>
        <v>Writer  Convent Classic  Mrp 16/24/32 [Hindi /Geometry]-72 page</v>
      </c>
      <c r="N157" s="5"/>
      <c r="O157" s="5"/>
      <c r="P157" s="5"/>
      <c r="Q157" s="5"/>
      <c r="R157" s="5"/>
      <c r="S157" s="5"/>
      <c r="T157" s="5"/>
      <c r="U157" s="5"/>
      <c r="V157" s="5"/>
      <c r="W157" s="105"/>
      <c r="X157" s="111"/>
      <c r="Y157" s="5"/>
      <c r="Z157" s="5"/>
      <c r="AA157" s="5"/>
      <c r="AB157" s="5"/>
      <c r="AC157" s="5"/>
      <c r="AD157" s="5"/>
      <c r="AE157" s="5"/>
      <c r="AF157" s="5"/>
      <c r="AG157" s="5"/>
      <c r="AH157" s="5"/>
      <c r="AI157" s="5"/>
      <c r="AJ157" s="5"/>
      <c r="AK157" s="5"/>
      <c r="AL157" s="8" t="s">
        <v>1020</v>
      </c>
      <c r="AM157" s="8" t="s">
        <v>986</v>
      </c>
      <c r="AN157" s="8" t="s">
        <v>432</v>
      </c>
      <c r="AO157" s="8">
        <v>1000</v>
      </c>
      <c r="AP157" s="13" t="s">
        <v>456</v>
      </c>
      <c r="AQ157" s="8">
        <v>72</v>
      </c>
      <c r="AR157" s="8">
        <v>4</v>
      </c>
      <c r="AS157" s="8" t="s">
        <v>467</v>
      </c>
      <c r="AT157" s="14" t="s">
        <v>540</v>
      </c>
      <c r="AU157" s="14" t="s">
        <v>487</v>
      </c>
      <c r="AV157" s="8">
        <v>15</v>
      </c>
      <c r="AW157" s="8">
        <v>75</v>
      </c>
      <c r="AX157" s="8" t="s">
        <v>495</v>
      </c>
      <c r="AY157" s="13" t="s">
        <v>500</v>
      </c>
      <c r="AZ157" s="8" t="s">
        <v>490</v>
      </c>
      <c r="BA157" s="8">
        <v>260</v>
      </c>
      <c r="BB157" s="9" t="s">
        <v>517</v>
      </c>
      <c r="BC157" s="9">
        <v>8</v>
      </c>
      <c r="BD157" s="96">
        <f t="shared" si="187"/>
        <v>125</v>
      </c>
      <c r="BE157" s="15">
        <f t="shared" si="188"/>
        <v>2.2931999999999998E-2</v>
      </c>
      <c r="BF157" s="8" t="s">
        <v>503</v>
      </c>
      <c r="BG157" s="16">
        <v>54</v>
      </c>
      <c r="BH157" s="97">
        <v>96</v>
      </c>
      <c r="BI157" s="8">
        <v>36.5</v>
      </c>
      <c r="BJ157" s="13">
        <v>16</v>
      </c>
      <c r="BK157" s="98">
        <f t="shared" si="189"/>
        <v>4.5</v>
      </c>
      <c r="BL157" s="98">
        <f t="shared" si="190"/>
        <v>8.5147199999999978E-2</v>
      </c>
      <c r="BM157" s="99">
        <f t="shared" si="191"/>
        <v>4750</v>
      </c>
      <c r="BN157" s="8" t="s">
        <v>432</v>
      </c>
      <c r="BO157" s="5" t="str">
        <f t="shared" si="192"/>
        <v>96.00X36.50</v>
      </c>
      <c r="BP157" s="5" t="str">
        <f t="shared" si="193"/>
        <v>Rulling-Hindi /Geometry-[180 x 240]</v>
      </c>
      <c r="BQ157" s="105" t="s">
        <v>729</v>
      </c>
      <c r="BR157" s="106">
        <f t="shared" si="194"/>
        <v>0.25</v>
      </c>
    </row>
    <row r="158" spans="1:70" x14ac:dyDescent="0.25">
      <c r="A158" s="105" t="s">
        <v>971</v>
      </c>
      <c r="B158" s="5" t="str">
        <f t="shared" si="168"/>
        <v>Writer  Convent Classic  Mrp 16/24/32 [3 In 1]-72 page</v>
      </c>
      <c r="C158" s="5"/>
      <c r="D158" s="5"/>
      <c r="E158" s="5"/>
      <c r="F158" s="110"/>
      <c r="G158" s="5"/>
      <c r="H158" s="5"/>
      <c r="I158" s="5"/>
      <c r="J158" s="5"/>
      <c r="K158" s="5"/>
      <c r="L158" s="5"/>
      <c r="M158" s="5" t="str">
        <f t="shared" si="169"/>
        <v>Writer  Convent Classic  Mrp 16/24/32 [3 In 1]-72 page</v>
      </c>
      <c r="N158" s="5"/>
      <c r="O158" s="5"/>
      <c r="P158" s="5"/>
      <c r="Q158" s="5"/>
      <c r="R158" s="5"/>
      <c r="S158" s="5"/>
      <c r="T158" s="5"/>
      <c r="U158" s="5"/>
      <c r="V158" s="5"/>
      <c r="W158" s="105"/>
      <c r="X158" s="111"/>
      <c r="Y158" s="5"/>
      <c r="Z158" s="5"/>
      <c r="AA158" s="5"/>
      <c r="AB158" s="5"/>
      <c r="AC158" s="5"/>
      <c r="AD158" s="5"/>
      <c r="AE158" s="5"/>
      <c r="AF158" s="5"/>
      <c r="AG158" s="5"/>
      <c r="AH158" s="5"/>
      <c r="AI158" s="5"/>
      <c r="AJ158" s="5"/>
      <c r="AK158" s="5"/>
      <c r="AL158" s="8" t="s">
        <v>1020</v>
      </c>
      <c r="AM158" s="8" t="s">
        <v>986</v>
      </c>
      <c r="AN158" s="8" t="s">
        <v>432</v>
      </c>
      <c r="AO158" s="8">
        <v>1000</v>
      </c>
      <c r="AP158" s="13" t="s">
        <v>456</v>
      </c>
      <c r="AQ158" s="8">
        <v>72</v>
      </c>
      <c r="AR158" s="8">
        <v>4</v>
      </c>
      <c r="AS158" s="14" t="s">
        <v>1014</v>
      </c>
      <c r="AT158" s="14" t="s">
        <v>1012</v>
      </c>
      <c r="AU158" s="14" t="s">
        <v>487</v>
      </c>
      <c r="AV158" s="8">
        <v>15</v>
      </c>
      <c r="AW158" s="8">
        <v>75</v>
      </c>
      <c r="AX158" s="8" t="s">
        <v>495</v>
      </c>
      <c r="AY158" s="13" t="s">
        <v>500</v>
      </c>
      <c r="AZ158" s="8" t="s">
        <v>490</v>
      </c>
      <c r="BA158" s="8">
        <v>260</v>
      </c>
      <c r="BB158" s="9" t="s">
        <v>517</v>
      </c>
      <c r="BC158" s="9">
        <v>8</v>
      </c>
      <c r="BD158" s="96">
        <f t="shared" si="187"/>
        <v>125</v>
      </c>
      <c r="BE158" s="15">
        <f t="shared" si="188"/>
        <v>2.2931999999999998E-2</v>
      </c>
      <c r="BF158" s="8" t="s">
        <v>503</v>
      </c>
      <c r="BG158" s="16">
        <v>54</v>
      </c>
      <c r="BH158" s="97">
        <v>96</v>
      </c>
      <c r="BI158" s="8">
        <v>36.5</v>
      </c>
      <c r="BJ158" s="13">
        <v>16</v>
      </c>
      <c r="BK158" s="98">
        <f t="shared" si="189"/>
        <v>4.5</v>
      </c>
      <c r="BL158" s="98">
        <f t="shared" si="190"/>
        <v>8.5147199999999978E-2</v>
      </c>
      <c r="BM158" s="99">
        <f t="shared" si="191"/>
        <v>4750</v>
      </c>
      <c r="BN158" s="8" t="s">
        <v>432</v>
      </c>
      <c r="BO158" s="5" t="str">
        <f t="shared" si="192"/>
        <v>96.00X36.50</v>
      </c>
      <c r="BP158" s="5" t="str">
        <f t="shared" si="193"/>
        <v>Rulling-3 In 1-[180 x 240]</v>
      </c>
      <c r="BQ158" s="105" t="s">
        <v>730</v>
      </c>
      <c r="BR158" s="106">
        <f t="shared" si="194"/>
        <v>0.25</v>
      </c>
    </row>
    <row r="159" spans="1:70" x14ac:dyDescent="0.25">
      <c r="A159" s="105" t="s">
        <v>972</v>
      </c>
      <c r="B159" s="5" t="str">
        <f t="shared" si="168"/>
        <v>Writer  Convent Classic  Mrp 16/24/32 [Single line]-96 page</v>
      </c>
      <c r="C159" s="5"/>
      <c r="D159" s="5"/>
      <c r="E159" s="5"/>
      <c r="F159" s="110"/>
      <c r="G159" s="5"/>
      <c r="H159" s="5"/>
      <c r="I159" s="5"/>
      <c r="J159" s="5"/>
      <c r="K159" s="5"/>
      <c r="L159" s="5"/>
      <c r="M159" s="5" t="str">
        <f t="shared" si="169"/>
        <v>Writer  Convent Classic  Mrp 16/24/32 [Single line]-96 page</v>
      </c>
      <c r="N159" s="5"/>
      <c r="O159" s="5"/>
      <c r="P159" s="5"/>
      <c r="Q159" s="5"/>
      <c r="R159" s="5"/>
      <c r="S159" s="5"/>
      <c r="T159" s="5"/>
      <c r="U159" s="5"/>
      <c r="V159" s="5"/>
      <c r="W159" s="105"/>
      <c r="X159" s="111"/>
      <c r="Y159" s="5"/>
      <c r="Z159" s="5"/>
      <c r="AA159" s="5"/>
      <c r="AB159" s="5"/>
      <c r="AC159" s="5"/>
      <c r="AD159" s="5"/>
      <c r="AE159" s="5"/>
      <c r="AF159" s="5"/>
      <c r="AG159" s="5"/>
      <c r="AH159" s="5"/>
      <c r="AI159" s="5"/>
      <c r="AJ159" s="5"/>
      <c r="AK159" s="5"/>
      <c r="AL159" s="8" t="s">
        <v>1021</v>
      </c>
      <c r="AM159" s="8" t="s">
        <v>986</v>
      </c>
      <c r="AN159" s="8" t="s">
        <v>432</v>
      </c>
      <c r="AO159" s="8">
        <v>1000</v>
      </c>
      <c r="AP159" s="13" t="s">
        <v>456</v>
      </c>
      <c r="AQ159" s="8">
        <v>96</v>
      </c>
      <c r="AR159" s="8">
        <v>4</v>
      </c>
      <c r="AS159" s="8" t="s">
        <v>467</v>
      </c>
      <c r="AT159" s="14" t="s">
        <v>486</v>
      </c>
      <c r="AU159" s="14" t="s">
        <v>487</v>
      </c>
      <c r="AV159" s="8">
        <v>12</v>
      </c>
      <c r="AW159" s="8">
        <v>60</v>
      </c>
      <c r="AX159" s="8" t="s">
        <v>495</v>
      </c>
      <c r="AY159" s="13" t="s">
        <v>500</v>
      </c>
      <c r="AZ159" s="8" t="s">
        <v>490</v>
      </c>
      <c r="BA159" s="8">
        <v>260</v>
      </c>
      <c r="BB159" s="9" t="s">
        <v>517</v>
      </c>
      <c r="BC159" s="9">
        <v>8</v>
      </c>
      <c r="BD159" s="96">
        <f t="shared" si="187"/>
        <v>125</v>
      </c>
      <c r="BE159" s="15">
        <f t="shared" si="188"/>
        <v>2.2931999999999998E-2</v>
      </c>
      <c r="BF159" s="8" t="s">
        <v>503</v>
      </c>
      <c r="BG159" s="16">
        <v>54</v>
      </c>
      <c r="BH159" s="97">
        <v>96</v>
      </c>
      <c r="BI159" s="8">
        <v>36.5</v>
      </c>
      <c r="BJ159" s="13">
        <v>16</v>
      </c>
      <c r="BK159" s="98">
        <f t="shared" si="189"/>
        <v>6</v>
      </c>
      <c r="BL159" s="98">
        <f t="shared" si="190"/>
        <v>0.11352959999999998</v>
      </c>
      <c r="BM159" s="99">
        <f t="shared" si="191"/>
        <v>6250</v>
      </c>
      <c r="BN159" s="8" t="s">
        <v>432</v>
      </c>
      <c r="BO159" s="5" t="str">
        <f t="shared" si="192"/>
        <v>96.00X36.50</v>
      </c>
      <c r="BP159" s="5" t="str">
        <f t="shared" si="193"/>
        <v>Rulling-Single line-[180 x 240]</v>
      </c>
      <c r="BQ159" s="105" t="s">
        <v>726</v>
      </c>
      <c r="BR159" s="106">
        <f t="shared" si="194"/>
        <v>0.25</v>
      </c>
    </row>
    <row r="160" spans="1:70" x14ac:dyDescent="0.25">
      <c r="A160" s="105" t="s">
        <v>973</v>
      </c>
      <c r="B160" s="5" t="str">
        <f t="shared" si="168"/>
        <v>Writer  Convent Classic  Mrp 16/24/32 [English]-96 page</v>
      </c>
      <c r="C160" s="5"/>
      <c r="D160" s="5"/>
      <c r="E160" s="5"/>
      <c r="F160" s="110"/>
      <c r="G160" s="5"/>
      <c r="H160" s="5"/>
      <c r="I160" s="5"/>
      <c r="J160" s="5"/>
      <c r="K160" s="5"/>
      <c r="L160" s="5"/>
      <c r="M160" s="5" t="str">
        <f t="shared" si="169"/>
        <v>Writer  Convent Classic  Mrp 16/24/32 [English]-96 page</v>
      </c>
      <c r="N160" s="5"/>
      <c r="O160" s="5"/>
      <c r="P160" s="5"/>
      <c r="Q160" s="5"/>
      <c r="R160" s="5"/>
      <c r="S160" s="5"/>
      <c r="T160" s="5"/>
      <c r="U160" s="5"/>
      <c r="V160" s="5"/>
      <c r="W160" s="105"/>
      <c r="X160" s="111"/>
      <c r="Y160" s="5"/>
      <c r="Z160" s="5"/>
      <c r="AA160" s="5"/>
      <c r="AB160" s="5"/>
      <c r="AC160" s="5"/>
      <c r="AD160" s="5"/>
      <c r="AE160" s="5"/>
      <c r="AF160" s="5"/>
      <c r="AG160" s="5"/>
      <c r="AH160" s="5"/>
      <c r="AI160" s="5"/>
      <c r="AJ160" s="5"/>
      <c r="AK160" s="5"/>
      <c r="AL160" s="8" t="s">
        <v>1021</v>
      </c>
      <c r="AM160" s="8" t="s">
        <v>986</v>
      </c>
      <c r="AN160" s="8" t="s">
        <v>432</v>
      </c>
      <c r="AO160" s="8">
        <v>1000</v>
      </c>
      <c r="AP160" s="13" t="s">
        <v>456</v>
      </c>
      <c r="AQ160" s="8">
        <v>96</v>
      </c>
      <c r="AR160" s="8">
        <v>4</v>
      </c>
      <c r="AS160" s="8" t="s">
        <v>467</v>
      </c>
      <c r="AT160" s="14" t="s">
        <v>518</v>
      </c>
      <c r="AU160" s="14" t="s">
        <v>487</v>
      </c>
      <c r="AV160" s="8">
        <v>12</v>
      </c>
      <c r="AW160" s="8">
        <v>60</v>
      </c>
      <c r="AX160" s="8" t="s">
        <v>495</v>
      </c>
      <c r="AY160" s="13" t="s">
        <v>500</v>
      </c>
      <c r="AZ160" s="8" t="s">
        <v>490</v>
      </c>
      <c r="BA160" s="8">
        <v>260</v>
      </c>
      <c r="BB160" s="9" t="s">
        <v>517</v>
      </c>
      <c r="BC160" s="9">
        <v>8</v>
      </c>
      <c r="BD160" s="96">
        <f t="shared" si="187"/>
        <v>125</v>
      </c>
      <c r="BE160" s="15">
        <f t="shared" si="188"/>
        <v>2.2931999999999998E-2</v>
      </c>
      <c r="BF160" s="8" t="s">
        <v>503</v>
      </c>
      <c r="BG160" s="16">
        <v>54</v>
      </c>
      <c r="BH160" s="97">
        <v>96</v>
      </c>
      <c r="BI160" s="8">
        <v>36.5</v>
      </c>
      <c r="BJ160" s="13">
        <v>16</v>
      </c>
      <c r="BK160" s="98">
        <f t="shared" si="189"/>
        <v>6</v>
      </c>
      <c r="BL160" s="98">
        <f t="shared" si="190"/>
        <v>0.11352959999999998</v>
      </c>
      <c r="BM160" s="99">
        <f t="shared" si="191"/>
        <v>6250</v>
      </c>
      <c r="BN160" s="8" t="s">
        <v>432</v>
      </c>
      <c r="BO160" s="5" t="str">
        <f t="shared" si="192"/>
        <v>96.00X36.50</v>
      </c>
      <c r="BP160" s="5" t="str">
        <f t="shared" si="193"/>
        <v>Rulling-English-[180 x 240]</v>
      </c>
      <c r="BQ160" s="105" t="s">
        <v>727</v>
      </c>
      <c r="BR160" s="106">
        <f t="shared" si="194"/>
        <v>0.25</v>
      </c>
    </row>
    <row r="161" spans="1:70" x14ac:dyDescent="0.25">
      <c r="A161" s="105" t="s">
        <v>1036</v>
      </c>
      <c r="B161" s="5" t="str">
        <f t="shared" si="168"/>
        <v>Writer  Convent Classic  Mrp 16/24/32 [12 mm Squire ( Medium)]-96 page</v>
      </c>
      <c r="C161" s="5"/>
      <c r="D161" s="5"/>
      <c r="E161" s="5"/>
      <c r="F161" s="110"/>
      <c r="G161" s="5"/>
      <c r="H161" s="5"/>
      <c r="I161" s="5"/>
      <c r="J161" s="5"/>
      <c r="K161" s="5"/>
      <c r="L161" s="5"/>
      <c r="M161" s="5" t="str">
        <f t="shared" si="169"/>
        <v>Writer  Convent Classic  Mrp 16/24/32 [12 mm Squire ( Medium)]-96 page</v>
      </c>
      <c r="N161" s="5"/>
      <c r="O161" s="5"/>
      <c r="P161" s="5"/>
      <c r="Q161" s="5"/>
      <c r="R161" s="5"/>
      <c r="S161" s="5"/>
      <c r="T161" s="5"/>
      <c r="U161" s="5"/>
      <c r="V161" s="5"/>
      <c r="W161" s="105"/>
      <c r="X161" s="111"/>
      <c r="Y161" s="5"/>
      <c r="Z161" s="5"/>
      <c r="AA161" s="5"/>
      <c r="AB161" s="5"/>
      <c r="AC161" s="5"/>
      <c r="AD161" s="5"/>
      <c r="AE161" s="5"/>
      <c r="AF161" s="5"/>
      <c r="AG161" s="5"/>
      <c r="AH161" s="5"/>
      <c r="AI161" s="5"/>
      <c r="AJ161" s="5"/>
      <c r="AK161" s="5"/>
      <c r="AL161" s="8" t="s">
        <v>1021</v>
      </c>
      <c r="AM161" s="8" t="s">
        <v>986</v>
      </c>
      <c r="AN161" s="8" t="s">
        <v>432</v>
      </c>
      <c r="AO161" s="8">
        <v>1000</v>
      </c>
      <c r="AP161" s="13" t="s">
        <v>456</v>
      </c>
      <c r="AQ161" s="8">
        <v>96</v>
      </c>
      <c r="AR161" s="8">
        <v>4</v>
      </c>
      <c r="AS161" s="8" t="s">
        <v>467</v>
      </c>
      <c r="AT161" s="14" t="s">
        <v>1010</v>
      </c>
      <c r="AU161" s="14" t="s">
        <v>487</v>
      </c>
      <c r="AV161" s="8">
        <v>12</v>
      </c>
      <c r="AW161" s="8">
        <v>60</v>
      </c>
      <c r="AX161" s="8" t="s">
        <v>495</v>
      </c>
      <c r="AY161" s="13" t="s">
        <v>500</v>
      </c>
      <c r="AZ161" s="8" t="s">
        <v>490</v>
      </c>
      <c r="BA161" s="8">
        <v>260</v>
      </c>
      <c r="BB161" s="9" t="s">
        <v>517</v>
      </c>
      <c r="BC161" s="9">
        <v>8</v>
      </c>
      <c r="BD161" s="96">
        <f t="shared" si="187"/>
        <v>125</v>
      </c>
      <c r="BE161" s="15">
        <f t="shared" si="188"/>
        <v>2.2931999999999998E-2</v>
      </c>
      <c r="BF161" s="8" t="s">
        <v>503</v>
      </c>
      <c r="BG161" s="16">
        <v>54</v>
      </c>
      <c r="BH161" s="97">
        <v>96</v>
      </c>
      <c r="BI161" s="8">
        <v>36.5</v>
      </c>
      <c r="BJ161" s="13">
        <v>16</v>
      </c>
      <c r="BK161" s="98">
        <f t="shared" si="189"/>
        <v>6</v>
      </c>
      <c r="BL161" s="98">
        <f t="shared" si="190"/>
        <v>0.11352959999999998</v>
      </c>
      <c r="BM161" s="99">
        <f t="shared" si="191"/>
        <v>6250</v>
      </c>
      <c r="BN161" s="8" t="s">
        <v>432</v>
      </c>
      <c r="BO161" s="5" t="str">
        <f t="shared" si="192"/>
        <v>96.00X36.50</v>
      </c>
      <c r="BP161" s="5" t="str">
        <f t="shared" si="193"/>
        <v>Rulling-12 mm Squire ( Medium)-[180 x 240]</v>
      </c>
      <c r="BQ161" s="105" t="s">
        <v>728</v>
      </c>
      <c r="BR161" s="106">
        <f t="shared" si="194"/>
        <v>0.25</v>
      </c>
    </row>
    <row r="162" spans="1:70" x14ac:dyDescent="0.25">
      <c r="A162" s="105" t="s">
        <v>1037</v>
      </c>
      <c r="B162" s="5" t="str">
        <f t="shared" si="168"/>
        <v>Writer  Convent Classic  Mrp 16/24/32 [Hindi /Geometry]-96 page</v>
      </c>
      <c r="C162" s="5"/>
      <c r="D162" s="5"/>
      <c r="E162" s="5"/>
      <c r="F162" s="110"/>
      <c r="G162" s="5"/>
      <c r="H162" s="5"/>
      <c r="I162" s="5"/>
      <c r="J162" s="5"/>
      <c r="K162" s="5"/>
      <c r="L162" s="5"/>
      <c r="M162" s="5" t="str">
        <f t="shared" si="169"/>
        <v>Writer  Convent Classic  Mrp 16/24/32 [Hindi /Geometry]-96 page</v>
      </c>
      <c r="N162" s="5"/>
      <c r="O162" s="5"/>
      <c r="P162" s="5"/>
      <c r="Q162" s="5"/>
      <c r="R162" s="5"/>
      <c r="S162" s="5"/>
      <c r="T162" s="5"/>
      <c r="U162" s="5"/>
      <c r="V162" s="5"/>
      <c r="W162" s="105"/>
      <c r="X162" s="111"/>
      <c r="Y162" s="5"/>
      <c r="Z162" s="5"/>
      <c r="AA162" s="5"/>
      <c r="AB162" s="5"/>
      <c r="AC162" s="5"/>
      <c r="AD162" s="5"/>
      <c r="AE162" s="5"/>
      <c r="AF162" s="5"/>
      <c r="AG162" s="5"/>
      <c r="AH162" s="5"/>
      <c r="AI162" s="5"/>
      <c r="AJ162" s="5"/>
      <c r="AK162" s="5"/>
      <c r="AL162" s="8" t="s">
        <v>1021</v>
      </c>
      <c r="AM162" s="8" t="s">
        <v>986</v>
      </c>
      <c r="AN162" s="8" t="s">
        <v>432</v>
      </c>
      <c r="AO162" s="8">
        <v>1000</v>
      </c>
      <c r="AP162" s="13" t="s">
        <v>456</v>
      </c>
      <c r="AQ162" s="8">
        <v>96</v>
      </c>
      <c r="AR162" s="8">
        <v>4</v>
      </c>
      <c r="AS162" s="8" t="s">
        <v>467</v>
      </c>
      <c r="AT162" s="14" t="s">
        <v>540</v>
      </c>
      <c r="AU162" s="14" t="s">
        <v>487</v>
      </c>
      <c r="AV162" s="8">
        <v>12</v>
      </c>
      <c r="AW162" s="8">
        <v>60</v>
      </c>
      <c r="AX162" s="8" t="s">
        <v>495</v>
      </c>
      <c r="AY162" s="13" t="s">
        <v>500</v>
      </c>
      <c r="AZ162" s="8" t="s">
        <v>490</v>
      </c>
      <c r="BA162" s="8">
        <v>260</v>
      </c>
      <c r="BB162" s="9" t="s">
        <v>517</v>
      </c>
      <c r="BC162" s="9">
        <v>8</v>
      </c>
      <c r="BD162" s="96">
        <f t="shared" si="187"/>
        <v>125</v>
      </c>
      <c r="BE162" s="15">
        <f t="shared" si="188"/>
        <v>2.2931999999999998E-2</v>
      </c>
      <c r="BF162" s="8" t="s">
        <v>503</v>
      </c>
      <c r="BG162" s="16">
        <v>54</v>
      </c>
      <c r="BH162" s="97">
        <v>96</v>
      </c>
      <c r="BI162" s="8">
        <v>36.5</v>
      </c>
      <c r="BJ162" s="13">
        <v>16</v>
      </c>
      <c r="BK162" s="98">
        <f t="shared" si="189"/>
        <v>6</v>
      </c>
      <c r="BL162" s="98">
        <f t="shared" si="190"/>
        <v>0.11352959999999998</v>
      </c>
      <c r="BM162" s="99">
        <f t="shared" si="191"/>
        <v>6250</v>
      </c>
      <c r="BN162" s="8" t="s">
        <v>432</v>
      </c>
      <c r="BO162" s="5" t="str">
        <f t="shared" si="192"/>
        <v>96.00X36.50</v>
      </c>
      <c r="BP162" s="5" t="str">
        <f t="shared" si="193"/>
        <v>Rulling-Hindi /Geometry-[180 x 240]</v>
      </c>
      <c r="BQ162" s="105" t="s">
        <v>729</v>
      </c>
      <c r="BR162" s="106">
        <f t="shared" si="194"/>
        <v>0.25</v>
      </c>
    </row>
    <row r="163" spans="1:70" x14ac:dyDescent="0.25">
      <c r="A163" s="105" t="s">
        <v>1038</v>
      </c>
      <c r="B163" s="5" t="str">
        <f t="shared" si="168"/>
        <v>Writer  Convent Classic  Mrp 16/24/32 [3 In 1]-96 page</v>
      </c>
      <c r="C163" s="5"/>
      <c r="D163" s="5"/>
      <c r="E163" s="5"/>
      <c r="F163" s="110"/>
      <c r="G163" s="5"/>
      <c r="H163" s="5"/>
      <c r="I163" s="5"/>
      <c r="J163" s="5"/>
      <c r="K163" s="5"/>
      <c r="L163" s="5"/>
      <c r="M163" s="5" t="str">
        <f t="shared" si="169"/>
        <v>Writer  Convent Classic  Mrp 16/24/32 [3 In 1]-96 page</v>
      </c>
      <c r="N163" s="5"/>
      <c r="O163" s="5"/>
      <c r="P163" s="5"/>
      <c r="Q163" s="5"/>
      <c r="R163" s="5"/>
      <c r="S163" s="5"/>
      <c r="T163" s="5"/>
      <c r="U163" s="5"/>
      <c r="V163" s="5"/>
      <c r="W163" s="105"/>
      <c r="X163" s="111"/>
      <c r="Y163" s="5"/>
      <c r="Z163" s="5"/>
      <c r="AA163" s="5"/>
      <c r="AB163" s="5"/>
      <c r="AC163" s="5"/>
      <c r="AD163" s="5"/>
      <c r="AE163" s="5"/>
      <c r="AF163" s="5"/>
      <c r="AG163" s="5"/>
      <c r="AH163" s="5"/>
      <c r="AI163" s="5"/>
      <c r="AJ163" s="5"/>
      <c r="AK163" s="5"/>
      <c r="AL163" s="8" t="s">
        <v>1021</v>
      </c>
      <c r="AM163" s="8" t="s">
        <v>986</v>
      </c>
      <c r="AN163" s="8" t="s">
        <v>432</v>
      </c>
      <c r="AO163" s="8">
        <v>1000</v>
      </c>
      <c r="AP163" s="13" t="s">
        <v>456</v>
      </c>
      <c r="AQ163" s="8">
        <v>96</v>
      </c>
      <c r="AR163" s="8">
        <v>4</v>
      </c>
      <c r="AS163" s="14" t="s">
        <v>1014</v>
      </c>
      <c r="AT163" s="14" t="s">
        <v>1012</v>
      </c>
      <c r="AU163" s="14" t="s">
        <v>487</v>
      </c>
      <c r="AV163" s="8">
        <v>12</v>
      </c>
      <c r="AW163" s="8">
        <v>60</v>
      </c>
      <c r="AX163" s="8" t="s">
        <v>495</v>
      </c>
      <c r="AY163" s="13" t="s">
        <v>500</v>
      </c>
      <c r="AZ163" s="8" t="s">
        <v>490</v>
      </c>
      <c r="BA163" s="8">
        <v>260</v>
      </c>
      <c r="BB163" s="9" t="s">
        <v>517</v>
      </c>
      <c r="BC163" s="9">
        <v>8</v>
      </c>
      <c r="BD163" s="96">
        <f t="shared" si="187"/>
        <v>125</v>
      </c>
      <c r="BE163" s="15">
        <f t="shared" si="188"/>
        <v>2.2931999999999998E-2</v>
      </c>
      <c r="BF163" s="8" t="s">
        <v>503</v>
      </c>
      <c r="BG163" s="16">
        <v>54</v>
      </c>
      <c r="BH163" s="97">
        <v>96</v>
      </c>
      <c r="BI163" s="8">
        <v>36.5</v>
      </c>
      <c r="BJ163" s="13">
        <v>16</v>
      </c>
      <c r="BK163" s="98">
        <f t="shared" si="189"/>
        <v>6</v>
      </c>
      <c r="BL163" s="98">
        <f t="shared" si="190"/>
        <v>0.11352959999999998</v>
      </c>
      <c r="BM163" s="99">
        <f t="shared" si="191"/>
        <v>6250</v>
      </c>
      <c r="BN163" s="8" t="s">
        <v>432</v>
      </c>
      <c r="BO163" s="5" t="str">
        <f t="shared" si="192"/>
        <v>96.00X36.50</v>
      </c>
      <c r="BP163" s="5" t="str">
        <f t="shared" si="193"/>
        <v>Rulling-3 In 1-[180 x 240]</v>
      </c>
      <c r="BQ163" s="105" t="s">
        <v>730</v>
      </c>
      <c r="BR163" s="106">
        <f t="shared" si="194"/>
        <v>0.25</v>
      </c>
    </row>
    <row r="164" spans="1:70" x14ac:dyDescent="0.25">
      <c r="A164" s="105" t="s">
        <v>1039</v>
      </c>
      <c r="B164" s="5" t="str">
        <f t="shared" si="168"/>
        <v>Writer  Convent Classic  Mrp 48/65 [Single line]-156 page</v>
      </c>
      <c r="C164" s="5"/>
      <c r="D164" s="5"/>
      <c r="E164" s="5"/>
      <c r="F164" s="110"/>
      <c r="G164" s="5"/>
      <c r="H164" s="5"/>
      <c r="I164" s="5"/>
      <c r="J164" s="5"/>
      <c r="K164" s="5"/>
      <c r="L164" s="5"/>
      <c r="M164" s="5" t="str">
        <f t="shared" si="169"/>
        <v>Writer  Convent Classic  Mrp 48/65 [Single line]-156 page</v>
      </c>
      <c r="N164" s="5"/>
      <c r="O164" s="5"/>
      <c r="P164" s="5"/>
      <c r="Q164" s="5"/>
      <c r="R164" s="5"/>
      <c r="S164" s="5"/>
      <c r="T164" s="5"/>
      <c r="U164" s="5"/>
      <c r="V164" s="5"/>
      <c r="W164" s="105"/>
      <c r="X164" s="111"/>
      <c r="Y164" s="5"/>
      <c r="Z164" s="5"/>
      <c r="AA164" s="5"/>
      <c r="AB164" s="5"/>
      <c r="AC164" s="5"/>
      <c r="AD164" s="5"/>
      <c r="AE164" s="5"/>
      <c r="AF164" s="5"/>
      <c r="AG164" s="5"/>
      <c r="AH164" s="5"/>
      <c r="AI164" s="5"/>
      <c r="AJ164" s="5"/>
      <c r="AK164" s="5"/>
      <c r="AL164" s="8" t="s">
        <v>1008</v>
      </c>
      <c r="AM164" s="8" t="s">
        <v>986</v>
      </c>
      <c r="AN164" s="8" t="s">
        <v>431</v>
      </c>
      <c r="AO164" s="8">
        <v>1000</v>
      </c>
      <c r="AP164" s="13" t="s">
        <v>456</v>
      </c>
      <c r="AQ164" s="8">
        <v>156</v>
      </c>
      <c r="AR164" s="8">
        <v>4</v>
      </c>
      <c r="AS164" s="8" t="s">
        <v>467</v>
      </c>
      <c r="AT164" s="14" t="s">
        <v>486</v>
      </c>
      <c r="AU164" s="14" t="s">
        <v>487</v>
      </c>
      <c r="AV164" s="8">
        <v>8</v>
      </c>
      <c r="AW164" s="8">
        <v>40</v>
      </c>
      <c r="AX164" s="8" t="s">
        <v>495</v>
      </c>
      <c r="AY164" s="13" t="s">
        <v>500</v>
      </c>
      <c r="AZ164" s="8" t="s">
        <v>490</v>
      </c>
      <c r="BA164" s="8">
        <v>260</v>
      </c>
      <c r="BB164" s="9" t="s">
        <v>517</v>
      </c>
      <c r="BC164" s="9">
        <v>8</v>
      </c>
      <c r="BD164" s="96">
        <f t="shared" si="187"/>
        <v>125</v>
      </c>
      <c r="BE164" s="15">
        <f t="shared" si="188"/>
        <v>2.2931999999999998E-2</v>
      </c>
      <c r="BF164" s="8" t="s">
        <v>503</v>
      </c>
      <c r="BG164" s="16">
        <v>54</v>
      </c>
      <c r="BH164" s="97">
        <v>96</v>
      </c>
      <c r="BI164" s="8">
        <v>36.5</v>
      </c>
      <c r="BJ164" s="13">
        <v>16</v>
      </c>
      <c r="BK164" s="98">
        <f t="shared" si="189"/>
        <v>9.75</v>
      </c>
      <c r="BL164" s="98">
        <f t="shared" si="190"/>
        <v>0.18448559999999997</v>
      </c>
      <c r="BM164" s="99">
        <f t="shared" si="191"/>
        <v>10000</v>
      </c>
      <c r="BN164" s="8" t="s">
        <v>431</v>
      </c>
      <c r="BO164" s="5" t="str">
        <f t="shared" si="192"/>
        <v>96.00X36.50</v>
      </c>
      <c r="BP164" s="5" t="str">
        <f t="shared" si="193"/>
        <v>Rulling-Single line-[180 x 240]</v>
      </c>
      <c r="BQ164" s="105" t="s">
        <v>716</v>
      </c>
      <c r="BR164" s="106">
        <f t="shared" si="194"/>
        <v>0.25</v>
      </c>
    </row>
    <row r="165" spans="1:70" x14ac:dyDescent="0.25">
      <c r="A165" s="105" t="s">
        <v>1040</v>
      </c>
      <c r="B165" s="5" t="str">
        <f t="shared" si="168"/>
        <v>Writer  Convent Classic  Mrp 48/65 [English]-156 page</v>
      </c>
      <c r="C165" s="5"/>
      <c r="D165" s="5"/>
      <c r="E165" s="5"/>
      <c r="F165" s="110"/>
      <c r="G165" s="5"/>
      <c r="H165" s="5"/>
      <c r="I165" s="5"/>
      <c r="J165" s="5"/>
      <c r="K165" s="5"/>
      <c r="L165" s="5"/>
      <c r="M165" s="5" t="str">
        <f t="shared" si="169"/>
        <v>Writer  Convent Classic  Mrp 48/65 [English]-156 page</v>
      </c>
      <c r="N165" s="5"/>
      <c r="O165" s="5"/>
      <c r="P165" s="5"/>
      <c r="Q165" s="5"/>
      <c r="R165" s="5"/>
      <c r="S165" s="5"/>
      <c r="T165" s="5"/>
      <c r="U165" s="5"/>
      <c r="V165" s="5"/>
      <c r="W165" s="105"/>
      <c r="X165" s="111"/>
      <c r="Y165" s="5"/>
      <c r="Z165" s="5"/>
      <c r="AA165" s="5"/>
      <c r="AB165" s="5"/>
      <c r="AC165" s="5"/>
      <c r="AD165" s="5"/>
      <c r="AE165" s="5"/>
      <c r="AF165" s="5"/>
      <c r="AG165" s="5"/>
      <c r="AH165" s="5"/>
      <c r="AI165" s="5"/>
      <c r="AJ165" s="5"/>
      <c r="AK165" s="5"/>
      <c r="AL165" s="8" t="s">
        <v>1008</v>
      </c>
      <c r="AM165" s="8" t="s">
        <v>986</v>
      </c>
      <c r="AN165" s="8" t="s">
        <v>431</v>
      </c>
      <c r="AO165" s="8">
        <v>1000</v>
      </c>
      <c r="AP165" s="13" t="s">
        <v>456</v>
      </c>
      <c r="AQ165" s="8">
        <v>156</v>
      </c>
      <c r="AR165" s="8">
        <v>4</v>
      </c>
      <c r="AS165" s="8" t="s">
        <v>467</v>
      </c>
      <c r="AT165" s="14" t="s">
        <v>518</v>
      </c>
      <c r="AU165" s="14" t="s">
        <v>487</v>
      </c>
      <c r="AV165" s="8">
        <v>8</v>
      </c>
      <c r="AW165" s="8">
        <v>40</v>
      </c>
      <c r="AX165" s="8" t="s">
        <v>495</v>
      </c>
      <c r="AY165" s="13" t="s">
        <v>500</v>
      </c>
      <c r="AZ165" s="8" t="s">
        <v>490</v>
      </c>
      <c r="BA165" s="8">
        <v>260</v>
      </c>
      <c r="BB165" s="9" t="s">
        <v>517</v>
      </c>
      <c r="BC165" s="9">
        <v>8</v>
      </c>
      <c r="BD165" s="96">
        <f t="shared" si="187"/>
        <v>125</v>
      </c>
      <c r="BE165" s="15">
        <f t="shared" si="188"/>
        <v>2.2931999999999998E-2</v>
      </c>
      <c r="BF165" s="8" t="s">
        <v>503</v>
      </c>
      <c r="BG165" s="16">
        <v>54</v>
      </c>
      <c r="BH165" s="97">
        <v>96</v>
      </c>
      <c r="BI165" s="8">
        <v>36.5</v>
      </c>
      <c r="BJ165" s="13">
        <v>16</v>
      </c>
      <c r="BK165" s="98">
        <f t="shared" si="189"/>
        <v>9.75</v>
      </c>
      <c r="BL165" s="98">
        <f t="shared" si="190"/>
        <v>0.18448559999999997</v>
      </c>
      <c r="BM165" s="99">
        <f t="shared" si="191"/>
        <v>10000</v>
      </c>
      <c r="BN165" s="8" t="s">
        <v>431</v>
      </c>
      <c r="BO165" s="5" t="str">
        <f t="shared" si="192"/>
        <v>96.00X36.50</v>
      </c>
      <c r="BP165" s="5" t="str">
        <f t="shared" si="193"/>
        <v>Rulling-English-[180 x 240]</v>
      </c>
      <c r="BQ165" s="105" t="s">
        <v>717</v>
      </c>
      <c r="BR165" s="106">
        <f t="shared" si="194"/>
        <v>0.25</v>
      </c>
    </row>
    <row r="166" spans="1:70" x14ac:dyDescent="0.25">
      <c r="A166" s="105" t="s">
        <v>1041</v>
      </c>
      <c r="B166" s="5" t="str">
        <f t="shared" si="168"/>
        <v>Writer  Convent Classic  Mrp 48/65 [10 mm Squire (small)]-156 page</v>
      </c>
      <c r="C166" s="5"/>
      <c r="D166" s="5"/>
      <c r="E166" s="5"/>
      <c r="F166" s="110"/>
      <c r="G166" s="5"/>
      <c r="H166" s="5"/>
      <c r="I166" s="5"/>
      <c r="J166" s="5"/>
      <c r="K166" s="5"/>
      <c r="L166" s="5"/>
      <c r="M166" s="5" t="str">
        <f t="shared" si="169"/>
        <v>Writer  Convent Classic  Mrp 48/65 [10 mm Squire (small)]-156 page</v>
      </c>
      <c r="N166" s="5"/>
      <c r="O166" s="5"/>
      <c r="P166" s="5"/>
      <c r="Q166" s="5"/>
      <c r="R166" s="5"/>
      <c r="S166" s="5"/>
      <c r="T166" s="5"/>
      <c r="U166" s="5"/>
      <c r="V166" s="5"/>
      <c r="W166" s="105"/>
      <c r="X166" s="111"/>
      <c r="Y166" s="5"/>
      <c r="Z166" s="5"/>
      <c r="AA166" s="5"/>
      <c r="AB166" s="5"/>
      <c r="AC166" s="5"/>
      <c r="AD166" s="5"/>
      <c r="AE166" s="5"/>
      <c r="AF166" s="5"/>
      <c r="AG166" s="5"/>
      <c r="AH166" s="5"/>
      <c r="AI166" s="5"/>
      <c r="AJ166" s="5"/>
      <c r="AK166" s="5"/>
      <c r="AL166" s="8" t="s">
        <v>1008</v>
      </c>
      <c r="AM166" s="8" t="s">
        <v>986</v>
      </c>
      <c r="AN166" s="8" t="s">
        <v>431</v>
      </c>
      <c r="AO166" s="8">
        <v>1000</v>
      </c>
      <c r="AP166" s="13" t="s">
        <v>456</v>
      </c>
      <c r="AQ166" s="8">
        <v>156</v>
      </c>
      <c r="AR166" s="8">
        <v>4</v>
      </c>
      <c r="AS166" s="8" t="s">
        <v>467</v>
      </c>
      <c r="AT166" s="14" t="s">
        <v>1009</v>
      </c>
      <c r="AU166" s="14" t="s">
        <v>487</v>
      </c>
      <c r="AV166" s="8">
        <v>8</v>
      </c>
      <c r="AW166" s="8">
        <v>40</v>
      </c>
      <c r="AX166" s="8" t="s">
        <v>495</v>
      </c>
      <c r="AY166" s="13" t="s">
        <v>500</v>
      </c>
      <c r="AZ166" s="8" t="s">
        <v>490</v>
      </c>
      <c r="BA166" s="8">
        <v>260</v>
      </c>
      <c r="BB166" s="9" t="s">
        <v>517</v>
      </c>
      <c r="BC166" s="9">
        <v>8</v>
      </c>
      <c r="BD166" s="96">
        <f t="shared" si="187"/>
        <v>125</v>
      </c>
      <c r="BE166" s="15">
        <f t="shared" si="188"/>
        <v>2.2931999999999998E-2</v>
      </c>
      <c r="BF166" s="8" t="s">
        <v>503</v>
      </c>
      <c r="BG166" s="16">
        <v>54</v>
      </c>
      <c r="BH166" s="97">
        <v>96</v>
      </c>
      <c r="BI166" s="8">
        <v>36.5</v>
      </c>
      <c r="BJ166" s="13">
        <v>16</v>
      </c>
      <c r="BK166" s="98">
        <f t="shared" si="189"/>
        <v>9.75</v>
      </c>
      <c r="BL166" s="98">
        <f t="shared" si="190"/>
        <v>0.18448559999999997</v>
      </c>
      <c r="BM166" s="99">
        <f t="shared" si="191"/>
        <v>10000</v>
      </c>
      <c r="BN166" s="8" t="s">
        <v>431</v>
      </c>
      <c r="BO166" s="5" t="str">
        <f t="shared" si="192"/>
        <v>96.00X36.50</v>
      </c>
      <c r="BP166" s="5" t="str">
        <f t="shared" si="193"/>
        <v>Rulling-10 mm Squire (small)-[180 x 240]</v>
      </c>
      <c r="BQ166" s="105" t="s">
        <v>718</v>
      </c>
      <c r="BR166" s="106">
        <f t="shared" si="194"/>
        <v>0.25</v>
      </c>
    </row>
    <row r="167" spans="1:70" x14ac:dyDescent="0.25">
      <c r="A167" s="105" t="s">
        <v>1042</v>
      </c>
      <c r="B167" s="5" t="str">
        <f t="shared" si="168"/>
        <v>Writer  Convent Classic  Mrp 48/65 [12 mm Squire ( Medium)]-156 page</v>
      </c>
      <c r="C167" s="5"/>
      <c r="D167" s="5"/>
      <c r="E167" s="5"/>
      <c r="F167" s="110"/>
      <c r="G167" s="5"/>
      <c r="H167" s="5"/>
      <c r="I167" s="5"/>
      <c r="J167" s="5"/>
      <c r="K167" s="5"/>
      <c r="L167" s="5"/>
      <c r="M167" s="5" t="str">
        <f t="shared" si="169"/>
        <v>Writer  Convent Classic  Mrp 48/65 [12 mm Squire ( Medium)]-156 page</v>
      </c>
      <c r="N167" s="5"/>
      <c r="O167" s="5"/>
      <c r="P167" s="5"/>
      <c r="Q167" s="5"/>
      <c r="R167" s="5"/>
      <c r="S167" s="5"/>
      <c r="T167" s="5"/>
      <c r="U167" s="5"/>
      <c r="V167" s="5"/>
      <c r="W167" s="105"/>
      <c r="X167" s="111"/>
      <c r="Y167" s="5"/>
      <c r="Z167" s="5"/>
      <c r="AA167" s="5"/>
      <c r="AB167" s="5"/>
      <c r="AC167" s="5"/>
      <c r="AD167" s="5"/>
      <c r="AE167" s="5"/>
      <c r="AF167" s="5"/>
      <c r="AG167" s="5"/>
      <c r="AH167" s="5"/>
      <c r="AI167" s="5"/>
      <c r="AJ167" s="5"/>
      <c r="AK167" s="5"/>
      <c r="AL167" s="8" t="s">
        <v>1008</v>
      </c>
      <c r="AM167" s="8" t="s">
        <v>986</v>
      </c>
      <c r="AN167" s="8" t="s">
        <v>431</v>
      </c>
      <c r="AO167" s="8">
        <v>1000</v>
      </c>
      <c r="AP167" s="13" t="s">
        <v>456</v>
      </c>
      <c r="AQ167" s="8">
        <v>156</v>
      </c>
      <c r="AR167" s="8">
        <v>4</v>
      </c>
      <c r="AS167" s="8" t="s">
        <v>467</v>
      </c>
      <c r="AT167" s="14" t="s">
        <v>1010</v>
      </c>
      <c r="AU167" s="14" t="s">
        <v>487</v>
      </c>
      <c r="AV167" s="8">
        <v>8</v>
      </c>
      <c r="AW167" s="8">
        <v>40</v>
      </c>
      <c r="AX167" s="8" t="s">
        <v>495</v>
      </c>
      <c r="AY167" s="13" t="s">
        <v>500</v>
      </c>
      <c r="AZ167" s="8" t="s">
        <v>490</v>
      </c>
      <c r="BA167" s="8">
        <v>260</v>
      </c>
      <c r="BB167" s="9" t="s">
        <v>517</v>
      </c>
      <c r="BC167" s="9">
        <v>8</v>
      </c>
      <c r="BD167" s="96">
        <f t="shared" si="187"/>
        <v>125</v>
      </c>
      <c r="BE167" s="15">
        <f t="shared" si="188"/>
        <v>2.2931999999999998E-2</v>
      </c>
      <c r="BF167" s="8" t="s">
        <v>503</v>
      </c>
      <c r="BG167" s="16">
        <v>54</v>
      </c>
      <c r="BH167" s="97">
        <v>96</v>
      </c>
      <c r="BI167" s="8">
        <v>36.5</v>
      </c>
      <c r="BJ167" s="13">
        <v>16</v>
      </c>
      <c r="BK167" s="98">
        <f t="shared" si="189"/>
        <v>9.75</v>
      </c>
      <c r="BL167" s="98">
        <f t="shared" si="190"/>
        <v>0.18448559999999997</v>
      </c>
      <c r="BM167" s="99">
        <f t="shared" si="191"/>
        <v>10000</v>
      </c>
      <c r="BN167" s="8" t="s">
        <v>431</v>
      </c>
      <c r="BO167" s="5" t="str">
        <f t="shared" si="192"/>
        <v>96.00X36.50</v>
      </c>
      <c r="BP167" s="5" t="str">
        <f t="shared" si="193"/>
        <v>Rulling-12 mm Squire ( Medium)-[180 x 240]</v>
      </c>
      <c r="BQ167" s="105" t="s">
        <v>718</v>
      </c>
      <c r="BR167" s="106">
        <f t="shared" si="194"/>
        <v>0.25</v>
      </c>
    </row>
    <row r="168" spans="1:70" x14ac:dyDescent="0.25">
      <c r="A168" s="105" t="s">
        <v>1043</v>
      </c>
      <c r="B168" s="5" t="str">
        <f t="shared" si="168"/>
        <v>Writer  Convent Classic  Mrp 48/65 [18 mm Squire (Big)]-156 page</v>
      </c>
      <c r="C168" s="5"/>
      <c r="D168" s="5"/>
      <c r="E168" s="5"/>
      <c r="F168" s="110"/>
      <c r="G168" s="5"/>
      <c r="H168" s="5"/>
      <c r="I168" s="5"/>
      <c r="J168" s="5"/>
      <c r="K168" s="5"/>
      <c r="L168" s="5"/>
      <c r="M168" s="5" t="str">
        <f t="shared" si="169"/>
        <v>Writer  Convent Classic  Mrp 48/65 [18 mm Squire (Big)]-156 page</v>
      </c>
      <c r="N168" s="5"/>
      <c r="O168" s="5"/>
      <c r="P168" s="5"/>
      <c r="Q168" s="5"/>
      <c r="R168" s="5"/>
      <c r="S168" s="5"/>
      <c r="T168" s="5"/>
      <c r="U168" s="5"/>
      <c r="V168" s="5"/>
      <c r="W168" s="105"/>
      <c r="X168" s="111"/>
      <c r="Y168" s="5"/>
      <c r="Z168" s="5"/>
      <c r="AA168" s="5"/>
      <c r="AB168" s="5"/>
      <c r="AC168" s="5"/>
      <c r="AD168" s="5"/>
      <c r="AE168" s="5"/>
      <c r="AF168" s="5"/>
      <c r="AG168" s="5"/>
      <c r="AH168" s="5"/>
      <c r="AI168" s="5"/>
      <c r="AJ168" s="5"/>
      <c r="AK168" s="5"/>
      <c r="AL168" s="8" t="s">
        <v>1008</v>
      </c>
      <c r="AM168" s="8" t="s">
        <v>986</v>
      </c>
      <c r="AN168" s="8" t="s">
        <v>431</v>
      </c>
      <c r="AO168" s="8">
        <v>1000</v>
      </c>
      <c r="AP168" s="13" t="s">
        <v>456</v>
      </c>
      <c r="AQ168" s="8">
        <v>156</v>
      </c>
      <c r="AR168" s="8">
        <v>4</v>
      </c>
      <c r="AS168" s="8" t="s">
        <v>467</v>
      </c>
      <c r="AT168" s="14" t="s">
        <v>1011</v>
      </c>
      <c r="AU168" s="14" t="s">
        <v>487</v>
      </c>
      <c r="AV168" s="8">
        <v>8</v>
      </c>
      <c r="AW168" s="8">
        <v>40</v>
      </c>
      <c r="AX168" s="8" t="s">
        <v>495</v>
      </c>
      <c r="AY168" s="13" t="s">
        <v>500</v>
      </c>
      <c r="AZ168" s="8" t="s">
        <v>490</v>
      </c>
      <c r="BA168" s="8">
        <v>260</v>
      </c>
      <c r="BB168" s="9" t="s">
        <v>517</v>
      </c>
      <c r="BC168" s="9">
        <v>8</v>
      </c>
      <c r="BD168" s="96">
        <f t="shared" si="187"/>
        <v>125</v>
      </c>
      <c r="BE168" s="15">
        <f t="shared" si="188"/>
        <v>2.2931999999999998E-2</v>
      </c>
      <c r="BF168" s="8" t="s">
        <v>503</v>
      </c>
      <c r="BG168" s="16">
        <v>54</v>
      </c>
      <c r="BH168" s="97">
        <v>96</v>
      </c>
      <c r="BI168" s="8">
        <v>36.5</v>
      </c>
      <c r="BJ168" s="13">
        <v>16</v>
      </c>
      <c r="BK168" s="98">
        <f t="shared" si="189"/>
        <v>9.75</v>
      </c>
      <c r="BL168" s="98">
        <f t="shared" si="190"/>
        <v>0.18448559999999997</v>
      </c>
      <c r="BM168" s="99">
        <f t="shared" si="191"/>
        <v>10000</v>
      </c>
      <c r="BN168" s="8" t="s">
        <v>431</v>
      </c>
      <c r="BO168" s="5" t="str">
        <f t="shared" si="192"/>
        <v>96.00X36.50</v>
      </c>
      <c r="BP168" s="5" t="str">
        <f t="shared" si="193"/>
        <v>Rulling-18 mm Squire (Big)-[180 x 240]</v>
      </c>
      <c r="BQ168" s="105" t="s">
        <v>718</v>
      </c>
      <c r="BR168" s="106">
        <f t="shared" si="194"/>
        <v>0.25</v>
      </c>
    </row>
    <row r="169" spans="1:70" x14ac:dyDescent="0.25">
      <c r="A169" s="105" t="s">
        <v>1044</v>
      </c>
      <c r="B169" s="5" t="str">
        <f t="shared" si="168"/>
        <v>Writer  Convent Classic  Mrp 48/65 [3 In 1]-156 page</v>
      </c>
      <c r="C169" s="5"/>
      <c r="D169" s="5"/>
      <c r="E169" s="5"/>
      <c r="F169" s="110"/>
      <c r="G169" s="5"/>
      <c r="H169" s="5"/>
      <c r="I169" s="5"/>
      <c r="J169" s="5"/>
      <c r="K169" s="5"/>
      <c r="L169" s="5"/>
      <c r="M169" s="5" t="str">
        <f t="shared" si="169"/>
        <v>Writer  Convent Classic  Mrp 48/65 [3 In 1]-156 page</v>
      </c>
      <c r="N169" s="5"/>
      <c r="O169" s="5"/>
      <c r="P169" s="5"/>
      <c r="Q169" s="5"/>
      <c r="R169" s="5"/>
      <c r="S169" s="5"/>
      <c r="T169" s="5"/>
      <c r="U169" s="5"/>
      <c r="V169" s="5"/>
      <c r="W169" s="105"/>
      <c r="X169" s="111"/>
      <c r="Y169" s="5"/>
      <c r="Z169" s="5"/>
      <c r="AA169" s="5"/>
      <c r="AB169" s="5"/>
      <c r="AC169" s="5"/>
      <c r="AD169" s="5"/>
      <c r="AE169" s="5"/>
      <c r="AF169" s="5"/>
      <c r="AG169" s="5"/>
      <c r="AH169" s="5"/>
      <c r="AI169" s="5"/>
      <c r="AJ169" s="5"/>
      <c r="AK169" s="5"/>
      <c r="AL169" s="8" t="s">
        <v>1008</v>
      </c>
      <c r="AM169" s="8" t="s">
        <v>986</v>
      </c>
      <c r="AN169" s="8" t="s">
        <v>431</v>
      </c>
      <c r="AO169" s="8">
        <v>1000</v>
      </c>
      <c r="AP169" s="13" t="s">
        <v>456</v>
      </c>
      <c r="AQ169" s="8">
        <v>156</v>
      </c>
      <c r="AR169" s="8">
        <v>4</v>
      </c>
      <c r="AS169" s="14" t="s">
        <v>1014</v>
      </c>
      <c r="AT169" s="14" t="s">
        <v>1012</v>
      </c>
      <c r="AU169" s="14" t="s">
        <v>487</v>
      </c>
      <c r="AV169" s="8">
        <v>8</v>
      </c>
      <c r="AW169" s="8">
        <v>40</v>
      </c>
      <c r="AX169" s="8" t="s">
        <v>495</v>
      </c>
      <c r="AY169" s="13" t="s">
        <v>500</v>
      </c>
      <c r="AZ169" s="8" t="s">
        <v>490</v>
      </c>
      <c r="BA169" s="8">
        <v>260</v>
      </c>
      <c r="BB169" s="9" t="s">
        <v>517</v>
      </c>
      <c r="BC169" s="9">
        <v>8</v>
      </c>
      <c r="BD169" s="96">
        <f t="shared" si="187"/>
        <v>125</v>
      </c>
      <c r="BE169" s="15">
        <f t="shared" si="188"/>
        <v>2.2931999999999998E-2</v>
      </c>
      <c r="BF169" s="8" t="s">
        <v>503</v>
      </c>
      <c r="BG169" s="16">
        <v>54</v>
      </c>
      <c r="BH169" s="97">
        <v>96</v>
      </c>
      <c r="BI169" s="8">
        <v>36.5</v>
      </c>
      <c r="BJ169" s="13">
        <v>16</v>
      </c>
      <c r="BK169" s="98">
        <f t="shared" si="189"/>
        <v>9.75</v>
      </c>
      <c r="BL169" s="98">
        <f t="shared" si="190"/>
        <v>0.18448559999999997</v>
      </c>
      <c r="BM169" s="99">
        <f t="shared" si="191"/>
        <v>10000</v>
      </c>
      <c r="BN169" s="8" t="s">
        <v>431</v>
      </c>
      <c r="BO169" s="5" t="str">
        <f t="shared" si="192"/>
        <v>96.00X36.50</v>
      </c>
      <c r="BP169" s="5" t="str">
        <f t="shared" si="193"/>
        <v>Rulling-3 In 1-[180 x 240]</v>
      </c>
      <c r="BQ169" s="105" t="s">
        <v>719</v>
      </c>
      <c r="BR169" s="106">
        <f t="shared" si="194"/>
        <v>0.25</v>
      </c>
    </row>
    <row r="170" spans="1:70" x14ac:dyDescent="0.25">
      <c r="A170" s="105" t="s">
        <v>1045</v>
      </c>
      <c r="B170" s="5" t="str">
        <f t="shared" si="168"/>
        <v>Writer  Convent Classic  Mrp 48/65 [Hindi /Geometry]-156 page</v>
      </c>
      <c r="C170" s="5"/>
      <c r="D170" s="5"/>
      <c r="E170" s="5"/>
      <c r="F170" s="110"/>
      <c r="G170" s="5"/>
      <c r="H170" s="5"/>
      <c r="I170" s="5"/>
      <c r="J170" s="5"/>
      <c r="K170" s="5"/>
      <c r="L170" s="5"/>
      <c r="M170" s="5" t="str">
        <f t="shared" si="169"/>
        <v>Writer  Convent Classic  Mrp 48/65 [Hindi /Geometry]-156 page</v>
      </c>
      <c r="N170" s="5"/>
      <c r="O170" s="5"/>
      <c r="P170" s="5"/>
      <c r="Q170" s="5"/>
      <c r="R170" s="5"/>
      <c r="S170" s="5"/>
      <c r="T170" s="5"/>
      <c r="U170" s="5"/>
      <c r="V170" s="5"/>
      <c r="W170" s="105"/>
      <c r="X170" s="111"/>
      <c r="Y170" s="5"/>
      <c r="Z170" s="5"/>
      <c r="AA170" s="5"/>
      <c r="AB170" s="5"/>
      <c r="AC170" s="5"/>
      <c r="AD170" s="5"/>
      <c r="AE170" s="5"/>
      <c r="AF170" s="5"/>
      <c r="AG170" s="5"/>
      <c r="AH170" s="5"/>
      <c r="AI170" s="5"/>
      <c r="AJ170" s="5"/>
      <c r="AK170" s="5"/>
      <c r="AL170" s="8" t="s">
        <v>1008</v>
      </c>
      <c r="AM170" s="8" t="s">
        <v>986</v>
      </c>
      <c r="AN170" s="8" t="s">
        <v>431</v>
      </c>
      <c r="AO170" s="8">
        <v>1000</v>
      </c>
      <c r="AP170" s="13" t="s">
        <v>456</v>
      </c>
      <c r="AQ170" s="8">
        <v>156</v>
      </c>
      <c r="AR170" s="8">
        <v>4</v>
      </c>
      <c r="AS170" s="8" t="s">
        <v>467</v>
      </c>
      <c r="AT170" s="14" t="s">
        <v>540</v>
      </c>
      <c r="AU170" s="14" t="s">
        <v>487</v>
      </c>
      <c r="AV170" s="8">
        <v>8</v>
      </c>
      <c r="AW170" s="8">
        <v>40</v>
      </c>
      <c r="AX170" s="8" t="s">
        <v>495</v>
      </c>
      <c r="AY170" s="13" t="s">
        <v>500</v>
      </c>
      <c r="AZ170" s="8" t="s">
        <v>490</v>
      </c>
      <c r="BA170" s="8">
        <v>260</v>
      </c>
      <c r="BB170" s="9" t="s">
        <v>517</v>
      </c>
      <c r="BC170" s="9">
        <v>8</v>
      </c>
      <c r="BD170" s="96">
        <f t="shared" si="187"/>
        <v>125</v>
      </c>
      <c r="BE170" s="15">
        <f t="shared" si="188"/>
        <v>2.2931999999999998E-2</v>
      </c>
      <c r="BF170" s="8" t="s">
        <v>503</v>
      </c>
      <c r="BG170" s="16">
        <v>54</v>
      </c>
      <c r="BH170" s="97">
        <v>96</v>
      </c>
      <c r="BI170" s="8">
        <v>36.5</v>
      </c>
      <c r="BJ170" s="13">
        <v>16</v>
      </c>
      <c r="BK170" s="98">
        <f t="shared" si="189"/>
        <v>9.75</v>
      </c>
      <c r="BL170" s="98">
        <f t="shared" si="190"/>
        <v>0.18448559999999997</v>
      </c>
      <c r="BM170" s="99">
        <f t="shared" si="191"/>
        <v>10000</v>
      </c>
      <c r="BN170" s="8" t="s">
        <v>431</v>
      </c>
      <c r="BO170" s="5" t="str">
        <f t="shared" si="192"/>
        <v>96.00X36.50</v>
      </c>
      <c r="BP170" s="5" t="str">
        <f t="shared" si="193"/>
        <v>Rulling-Hindi /Geometry-[180 x 240]</v>
      </c>
      <c r="BQ170" s="105" t="s">
        <v>720</v>
      </c>
      <c r="BR170" s="106">
        <f t="shared" si="194"/>
        <v>0.25</v>
      </c>
    </row>
    <row r="171" spans="1:70" x14ac:dyDescent="0.25">
      <c r="A171" s="105" t="s">
        <v>1046</v>
      </c>
      <c r="B171" s="5" t="str">
        <f t="shared" si="168"/>
        <v>Writer  Convent Classic  Mrp 48/65 [English /Geometry]-156 page</v>
      </c>
      <c r="C171" s="5" t="str">
        <f t="shared" si="7"/>
        <v>Writer  Convent Classic  Mrp 48/65 [English /Geometry]-156 page</v>
      </c>
      <c r="D171" s="5" t="str">
        <f>VLOOKUP(AP25,DefaltMaster!$U$1:$AB$14,8,FALSE)</f>
        <v>*11101</v>
      </c>
      <c r="E171" s="5" t="str">
        <f>VLOOKUP(AU25,DefaltMaster!$H$1:$J$26,3,FALSE)</f>
        <v>*06016</v>
      </c>
      <c r="F171" s="110">
        <v>0</v>
      </c>
      <c r="G171" s="5">
        <v>0</v>
      </c>
      <c r="H171" s="5">
        <v>1033</v>
      </c>
      <c r="I171" s="5"/>
      <c r="J171" s="5" t="str">
        <f>VLOOKUP(AT25,DefaltMaster!$R$1:$S$19,2,FALSE)</f>
        <v>*05035</v>
      </c>
      <c r="K171" s="5" t="s">
        <v>551</v>
      </c>
      <c r="L171" s="5"/>
      <c r="M171" s="5" t="str">
        <f t="shared" si="169"/>
        <v>Writer  Convent Classic  Mrp 48/65 [English /Geometry]-156 page</v>
      </c>
      <c r="N171" s="5" t="s">
        <v>33</v>
      </c>
      <c r="O171" s="5"/>
      <c r="P171" s="5" t="s">
        <v>32</v>
      </c>
      <c r="Q171" s="5" t="s">
        <v>32</v>
      </c>
      <c r="R171" s="5" t="s">
        <v>32</v>
      </c>
      <c r="S171" s="5" t="s">
        <v>32</v>
      </c>
      <c r="T171" s="5" t="s">
        <v>32</v>
      </c>
      <c r="U171" s="5" t="s">
        <v>32</v>
      </c>
      <c r="V171" s="5" t="s">
        <v>34</v>
      </c>
      <c r="W171" s="105" t="s">
        <v>606</v>
      </c>
      <c r="X171" s="111" t="s">
        <v>607</v>
      </c>
      <c r="Y171" s="5" t="s">
        <v>32</v>
      </c>
      <c r="Z171" s="5" t="s">
        <v>32</v>
      </c>
      <c r="AA171" s="5" t="s">
        <v>35</v>
      </c>
      <c r="AB171" s="5" t="s">
        <v>35</v>
      </c>
      <c r="AC171" s="5" t="str">
        <f>$BP25</f>
        <v>Rulling-Single line-[168 x 265]</v>
      </c>
      <c r="AD171" s="5" t="str">
        <f>VLOOKUP(AC171,$B$211:$AC$240,28,FALSE)</f>
        <v>000146</v>
      </c>
      <c r="AE171" s="5"/>
      <c r="AF171" s="5"/>
      <c r="AG171" s="5"/>
      <c r="AH171" s="5"/>
      <c r="AI171" s="5" t="s">
        <v>394</v>
      </c>
      <c r="AJ171" s="5" t="s">
        <v>448</v>
      </c>
      <c r="AK171" s="5">
        <f t="shared" si="10"/>
        <v>63</v>
      </c>
      <c r="AL171" s="8" t="s">
        <v>1008</v>
      </c>
      <c r="AM171" s="8" t="s">
        <v>986</v>
      </c>
      <c r="AN171" s="8" t="s">
        <v>431</v>
      </c>
      <c r="AO171" s="8">
        <v>1000</v>
      </c>
      <c r="AP171" s="13" t="s">
        <v>456</v>
      </c>
      <c r="AQ171" s="8">
        <v>156</v>
      </c>
      <c r="AR171" s="8">
        <v>4</v>
      </c>
      <c r="AS171" s="8" t="s">
        <v>467</v>
      </c>
      <c r="AT171" s="14" t="s">
        <v>539</v>
      </c>
      <c r="AU171" s="14" t="s">
        <v>487</v>
      </c>
      <c r="AV171" s="8">
        <v>8</v>
      </c>
      <c r="AW171" s="8">
        <v>40</v>
      </c>
      <c r="AX171" s="8" t="s">
        <v>495</v>
      </c>
      <c r="AY171" s="13" t="s">
        <v>500</v>
      </c>
      <c r="AZ171" s="8" t="s">
        <v>490</v>
      </c>
      <c r="BA171" s="8">
        <v>260</v>
      </c>
      <c r="BB171" s="9" t="s">
        <v>517</v>
      </c>
      <c r="BC171" s="9">
        <v>8</v>
      </c>
      <c r="BD171" s="96">
        <f t="shared" si="187"/>
        <v>125</v>
      </c>
      <c r="BE171" s="15">
        <f t="shared" si="188"/>
        <v>2.2931999999999998E-2</v>
      </c>
      <c r="BF171" s="8" t="s">
        <v>503</v>
      </c>
      <c r="BG171" s="16">
        <v>54</v>
      </c>
      <c r="BH171" s="97">
        <v>96</v>
      </c>
      <c r="BI171" s="8">
        <v>36.5</v>
      </c>
      <c r="BJ171" s="13">
        <v>16</v>
      </c>
      <c r="BK171" s="98">
        <f t="shared" si="189"/>
        <v>9.75</v>
      </c>
      <c r="BL171" s="98">
        <f t="shared" si="190"/>
        <v>0.18448559999999997</v>
      </c>
      <c r="BM171" s="99">
        <f t="shared" si="191"/>
        <v>10000</v>
      </c>
      <c r="BN171" s="8" t="s">
        <v>431</v>
      </c>
      <c r="BO171" s="5" t="str">
        <f t="shared" si="192"/>
        <v>96.00X36.50</v>
      </c>
      <c r="BP171" s="5" t="str">
        <f t="shared" si="193"/>
        <v>Rulling-English /Geometry-[180 x 240]</v>
      </c>
      <c r="BQ171" s="105" t="s">
        <v>720</v>
      </c>
      <c r="BR171" s="106">
        <f t="shared" si="194"/>
        <v>0.25</v>
      </c>
    </row>
    <row r="172" spans="1:70" x14ac:dyDescent="0.25">
      <c r="A172" s="105" t="s">
        <v>1047</v>
      </c>
      <c r="B172" s="5" t="str">
        <f t="shared" si="168"/>
        <v>Writer  Convent Classic  Mrp 48/65 [Single line]-196 page</v>
      </c>
      <c r="C172" s="5"/>
      <c r="D172" s="5"/>
      <c r="E172" s="5"/>
      <c r="F172" s="110"/>
      <c r="G172" s="5"/>
      <c r="H172" s="5"/>
      <c r="I172" s="5"/>
      <c r="J172" s="5"/>
      <c r="K172" s="5"/>
      <c r="L172" s="5"/>
      <c r="M172" s="5" t="str">
        <f t="shared" si="169"/>
        <v>Writer  Convent Classic  Mrp 48/65 [Single line]-196 page</v>
      </c>
      <c r="N172" s="5"/>
      <c r="O172" s="5"/>
      <c r="P172" s="5"/>
      <c r="Q172" s="5"/>
      <c r="R172" s="5"/>
      <c r="S172" s="5"/>
      <c r="T172" s="5"/>
      <c r="U172" s="5"/>
      <c r="V172" s="5"/>
      <c r="W172" s="105"/>
      <c r="X172" s="111"/>
      <c r="Y172" s="5"/>
      <c r="Z172" s="5"/>
      <c r="AA172" s="5"/>
      <c r="AB172" s="5"/>
      <c r="AC172" s="5"/>
      <c r="AD172" s="5"/>
      <c r="AE172" s="5"/>
      <c r="AF172" s="5"/>
      <c r="AG172" s="5"/>
      <c r="AH172" s="5"/>
      <c r="AI172" s="5"/>
      <c r="AJ172" s="5"/>
      <c r="AK172" s="5"/>
      <c r="AL172" s="8" t="s">
        <v>1007</v>
      </c>
      <c r="AM172" s="8" t="s">
        <v>986</v>
      </c>
      <c r="AN172" s="8" t="s">
        <v>431</v>
      </c>
      <c r="AO172" s="8">
        <v>1000</v>
      </c>
      <c r="AP172" s="13" t="s">
        <v>456</v>
      </c>
      <c r="AQ172" s="8">
        <v>196</v>
      </c>
      <c r="AR172" s="10">
        <v>4</v>
      </c>
      <c r="AS172" s="8" t="s">
        <v>467</v>
      </c>
      <c r="AT172" s="14" t="s">
        <v>486</v>
      </c>
      <c r="AU172" s="14" t="s">
        <v>487</v>
      </c>
      <c r="AV172" s="8">
        <v>6</v>
      </c>
      <c r="AW172" s="8">
        <v>30</v>
      </c>
      <c r="AX172" s="8" t="s">
        <v>495</v>
      </c>
      <c r="AY172" s="13" t="s">
        <v>500</v>
      </c>
      <c r="AZ172" s="8" t="s">
        <v>490</v>
      </c>
      <c r="BA172" s="8">
        <v>260</v>
      </c>
      <c r="BB172" s="9" t="s">
        <v>517</v>
      </c>
      <c r="BC172" s="9">
        <v>8</v>
      </c>
      <c r="BD172" s="96">
        <f t="shared" si="187"/>
        <v>125</v>
      </c>
      <c r="BE172" s="15">
        <f t="shared" si="188"/>
        <v>2.2931999999999998E-2</v>
      </c>
      <c r="BF172" s="8" t="s">
        <v>503</v>
      </c>
      <c r="BG172" s="16">
        <v>54</v>
      </c>
      <c r="BH172" s="97">
        <v>96</v>
      </c>
      <c r="BI172" s="8">
        <v>36.5</v>
      </c>
      <c r="BJ172" s="13">
        <v>16</v>
      </c>
      <c r="BK172" s="98">
        <f t="shared" si="189"/>
        <v>12.25</v>
      </c>
      <c r="BL172" s="98">
        <f t="shared" si="190"/>
        <v>0.23178959999999996</v>
      </c>
      <c r="BM172" s="99">
        <f>+AO172*(AQ172+AR173)/BJ172</f>
        <v>12500</v>
      </c>
      <c r="BN172" s="8" t="s">
        <v>431</v>
      </c>
      <c r="BO172" s="5" t="str">
        <f t="shared" si="192"/>
        <v>96.00X36.50</v>
      </c>
      <c r="BP172" s="5" t="str">
        <f t="shared" si="193"/>
        <v>Rulling-Single line-[180 x 240]</v>
      </c>
      <c r="BQ172" s="105" t="s">
        <v>716</v>
      </c>
      <c r="BR172" s="106">
        <f>AR173/BJ172</f>
        <v>0.25</v>
      </c>
    </row>
    <row r="173" spans="1:70" x14ac:dyDescent="0.25">
      <c r="A173" s="105" t="s">
        <v>1048</v>
      </c>
      <c r="B173" s="5" t="str">
        <f t="shared" si="168"/>
        <v>Writer  Convent Classic  Mrp 48/65 [English]-196 page</v>
      </c>
      <c r="C173" s="5"/>
      <c r="D173" s="5"/>
      <c r="E173" s="5"/>
      <c r="F173" s="110"/>
      <c r="G173" s="5"/>
      <c r="H173" s="5"/>
      <c r="I173" s="5"/>
      <c r="J173" s="5"/>
      <c r="K173" s="5"/>
      <c r="L173" s="5"/>
      <c r="M173" s="5" t="str">
        <f t="shared" si="169"/>
        <v>Writer  Convent Classic  Mrp 48/65 [English]-196 page</v>
      </c>
      <c r="N173" s="5"/>
      <c r="O173" s="5"/>
      <c r="P173" s="5"/>
      <c r="Q173" s="5"/>
      <c r="R173" s="5"/>
      <c r="S173" s="5"/>
      <c r="T173" s="5"/>
      <c r="U173" s="5"/>
      <c r="V173" s="5"/>
      <c r="W173" s="105"/>
      <c r="X173" s="111"/>
      <c r="Y173" s="5"/>
      <c r="Z173" s="5"/>
      <c r="AA173" s="5"/>
      <c r="AB173" s="5"/>
      <c r="AC173" s="5"/>
      <c r="AD173" s="5"/>
      <c r="AE173" s="5"/>
      <c r="AF173" s="5"/>
      <c r="AG173" s="5"/>
      <c r="AH173" s="5"/>
      <c r="AI173" s="5"/>
      <c r="AJ173" s="5"/>
      <c r="AK173" s="5"/>
      <c r="AL173" s="8" t="s">
        <v>1007</v>
      </c>
      <c r="AM173" s="8" t="s">
        <v>986</v>
      </c>
      <c r="AN173" s="8" t="s">
        <v>431</v>
      </c>
      <c r="AO173" s="8">
        <v>1000</v>
      </c>
      <c r="AP173" s="13" t="s">
        <v>456</v>
      </c>
      <c r="AQ173" s="8">
        <v>196</v>
      </c>
      <c r="AR173" s="8">
        <v>4</v>
      </c>
      <c r="AS173" s="8" t="s">
        <v>467</v>
      </c>
      <c r="AT173" s="14" t="s">
        <v>518</v>
      </c>
      <c r="AU173" s="14" t="s">
        <v>487</v>
      </c>
      <c r="AV173" s="8">
        <v>6</v>
      </c>
      <c r="AW173" s="8">
        <v>30</v>
      </c>
      <c r="AX173" s="8" t="s">
        <v>495</v>
      </c>
      <c r="AY173" s="13" t="s">
        <v>500</v>
      </c>
      <c r="AZ173" s="8" t="s">
        <v>490</v>
      </c>
      <c r="BA173" s="8">
        <v>260</v>
      </c>
      <c r="BB173" s="9" t="s">
        <v>517</v>
      </c>
      <c r="BC173" s="9">
        <v>8</v>
      </c>
      <c r="BD173" s="96">
        <f t="shared" si="187"/>
        <v>125</v>
      </c>
      <c r="BE173" s="15">
        <f t="shared" si="188"/>
        <v>2.2931999999999998E-2</v>
      </c>
      <c r="BF173" s="8" t="s">
        <v>503</v>
      </c>
      <c r="BG173" s="16">
        <v>54</v>
      </c>
      <c r="BH173" s="97">
        <v>96</v>
      </c>
      <c r="BI173" s="8">
        <v>36.5</v>
      </c>
      <c r="BJ173" s="13">
        <v>16</v>
      </c>
      <c r="BK173" s="98">
        <f t="shared" si="189"/>
        <v>12.25</v>
      </c>
      <c r="BL173" s="98">
        <f t="shared" si="190"/>
        <v>0.23178959999999996</v>
      </c>
      <c r="BM173" s="99">
        <f>+AO173*(AQ173+AR174)/BJ173</f>
        <v>12500</v>
      </c>
      <c r="BN173" s="8" t="s">
        <v>431</v>
      </c>
      <c r="BO173" s="5" t="str">
        <f t="shared" si="192"/>
        <v>96.00X36.50</v>
      </c>
      <c r="BP173" s="5" t="str">
        <f t="shared" si="193"/>
        <v>Rulling-English-[180 x 240]</v>
      </c>
      <c r="BQ173" s="105" t="s">
        <v>717</v>
      </c>
      <c r="BR173" s="106">
        <f>AR174/BJ173</f>
        <v>0.25</v>
      </c>
    </row>
    <row r="174" spans="1:70" x14ac:dyDescent="0.25">
      <c r="A174" s="105" t="s">
        <v>1049</v>
      </c>
      <c r="B174" s="5" t="str">
        <f t="shared" si="168"/>
        <v>Writer  Convent Classic  Mrp 48/65 [10 mm Squire (small)]-196 page</v>
      </c>
      <c r="C174" s="5" t="str">
        <f t="shared" si="7"/>
        <v>Writer  Convent Classic  Mrp 48/65 [10 mm Squire (small)]-196 page</v>
      </c>
      <c r="D174" s="5" t="str">
        <f>VLOOKUP(AP28,DefaltMaster!$U$1:$AB$14,8,FALSE)</f>
        <v>*11101</v>
      </c>
      <c r="E174" s="5" t="str">
        <f>VLOOKUP(AU28,DefaltMaster!$H$1:$J$26,3,FALSE)</f>
        <v>*06016</v>
      </c>
      <c r="F174" s="110">
        <v>0</v>
      </c>
      <c r="G174" s="5">
        <v>0</v>
      </c>
      <c r="H174" s="5">
        <v>1034</v>
      </c>
      <c r="I174" s="5"/>
      <c r="J174" s="5" t="str">
        <f>VLOOKUP(AT28,DefaltMaster!$R$1:$S$19,2,FALSE)</f>
        <v>*05035</v>
      </c>
      <c r="K174" s="5" t="s">
        <v>551</v>
      </c>
      <c r="L174" s="5"/>
      <c r="M174" s="5" t="str">
        <f t="shared" si="169"/>
        <v>Writer  Convent Classic  Mrp 48/65 [10 mm Squire (small)]-196 page</v>
      </c>
      <c r="N174" s="5" t="s">
        <v>33</v>
      </c>
      <c r="O174" s="5"/>
      <c r="P174" s="5" t="s">
        <v>32</v>
      </c>
      <c r="Q174" s="5" t="s">
        <v>32</v>
      </c>
      <c r="R174" s="5" t="s">
        <v>32</v>
      </c>
      <c r="S174" s="5" t="s">
        <v>32</v>
      </c>
      <c r="T174" s="5" t="s">
        <v>32</v>
      </c>
      <c r="U174" s="5" t="s">
        <v>32</v>
      </c>
      <c r="V174" s="5" t="s">
        <v>34</v>
      </c>
      <c r="W174" s="105" t="s">
        <v>606</v>
      </c>
      <c r="X174" s="111" t="s">
        <v>607</v>
      </c>
      <c r="Y174" s="5" t="s">
        <v>32</v>
      </c>
      <c r="Z174" s="5" t="s">
        <v>32</v>
      </c>
      <c r="AA174" s="5" t="s">
        <v>35</v>
      </c>
      <c r="AB174" s="5" t="s">
        <v>35</v>
      </c>
      <c r="AC174" s="5" t="str">
        <f>$BP28</f>
        <v>Rulling-Single line-[168 x 265]</v>
      </c>
      <c r="AD174" s="5" t="str">
        <f>VLOOKUP(AC174,$B$211:$AC$240,28,FALSE)</f>
        <v>000146</v>
      </c>
      <c r="AE174" s="5"/>
      <c r="AF174" s="5"/>
      <c r="AG174" s="5"/>
      <c r="AH174" s="5"/>
      <c r="AI174" s="5" t="s">
        <v>394</v>
      </c>
      <c r="AJ174" s="5" t="s">
        <v>448</v>
      </c>
      <c r="AK174" s="5">
        <f t="shared" si="10"/>
        <v>66</v>
      </c>
      <c r="AL174" s="8" t="s">
        <v>1007</v>
      </c>
      <c r="AM174" s="8" t="s">
        <v>986</v>
      </c>
      <c r="AN174" s="8" t="s">
        <v>431</v>
      </c>
      <c r="AO174" s="8">
        <v>1000</v>
      </c>
      <c r="AP174" s="13" t="s">
        <v>456</v>
      </c>
      <c r="AQ174" s="8">
        <v>196</v>
      </c>
      <c r="AR174" s="8">
        <v>4</v>
      </c>
      <c r="AS174" s="8" t="s">
        <v>467</v>
      </c>
      <c r="AT174" s="14" t="s">
        <v>1009</v>
      </c>
      <c r="AU174" s="14" t="s">
        <v>487</v>
      </c>
      <c r="AV174" s="8">
        <v>6</v>
      </c>
      <c r="AW174" s="8">
        <v>30</v>
      </c>
      <c r="AX174" s="8" t="s">
        <v>495</v>
      </c>
      <c r="AY174" s="13" t="s">
        <v>500</v>
      </c>
      <c r="AZ174" s="8" t="s">
        <v>490</v>
      </c>
      <c r="BA174" s="8">
        <v>260</v>
      </c>
      <c r="BB174" s="9" t="s">
        <v>517</v>
      </c>
      <c r="BC174" s="9">
        <v>8</v>
      </c>
      <c r="BD174" s="96">
        <f t="shared" si="187"/>
        <v>125</v>
      </c>
      <c r="BE174" s="15">
        <f t="shared" si="188"/>
        <v>2.2931999999999998E-2</v>
      </c>
      <c r="BF174" s="8" t="s">
        <v>503</v>
      </c>
      <c r="BG174" s="16">
        <v>54</v>
      </c>
      <c r="BH174" s="97">
        <v>96</v>
      </c>
      <c r="BI174" s="8">
        <v>36.5</v>
      </c>
      <c r="BJ174" s="13">
        <v>16</v>
      </c>
      <c r="BK174" s="98">
        <f t="shared" si="189"/>
        <v>12.25</v>
      </c>
      <c r="BL174" s="98">
        <f t="shared" si="190"/>
        <v>0.23178959999999996</v>
      </c>
      <c r="BM174" s="99" t="e">
        <f>+AO174*(AQ174+#REF!)/BJ174</f>
        <v>#REF!</v>
      </c>
      <c r="BN174" s="8" t="s">
        <v>431</v>
      </c>
      <c r="BO174" s="5" t="str">
        <f t="shared" si="192"/>
        <v>96.00X36.50</v>
      </c>
      <c r="BP174" s="5" t="str">
        <f t="shared" si="193"/>
        <v>Rulling-10 mm Squire (small)-[180 x 240]</v>
      </c>
      <c r="BQ174" s="105" t="s">
        <v>718</v>
      </c>
      <c r="BR174" s="106" t="e">
        <f>#REF!/BJ174</f>
        <v>#REF!</v>
      </c>
    </row>
    <row r="175" spans="1:70" x14ac:dyDescent="0.25">
      <c r="A175" s="105" t="s">
        <v>1050</v>
      </c>
      <c r="B175" s="5" t="str">
        <f t="shared" si="168"/>
        <v>Writer  Convent Classic  Mrp 48/65 [12 mm Squire ( Medium)]-196 page</v>
      </c>
      <c r="C175" s="5"/>
      <c r="D175" s="5"/>
      <c r="E175" s="5"/>
      <c r="F175" s="110"/>
      <c r="G175" s="5"/>
      <c r="H175" s="5"/>
      <c r="I175" s="5"/>
      <c r="J175" s="5"/>
      <c r="K175" s="5"/>
      <c r="L175" s="5"/>
      <c r="M175" s="5" t="str">
        <f t="shared" si="169"/>
        <v>Writer  Convent Classic  Mrp 48/65 [12 mm Squire ( Medium)]-196 page</v>
      </c>
      <c r="N175" s="5"/>
      <c r="O175" s="5"/>
      <c r="P175" s="5"/>
      <c r="Q175" s="5"/>
      <c r="R175" s="5"/>
      <c r="S175" s="5"/>
      <c r="T175" s="5"/>
      <c r="U175" s="5"/>
      <c r="V175" s="5"/>
      <c r="W175" s="105"/>
      <c r="X175" s="111"/>
      <c r="Y175" s="5"/>
      <c r="Z175" s="5"/>
      <c r="AA175" s="5"/>
      <c r="AB175" s="5"/>
      <c r="AC175" s="5"/>
      <c r="AD175" s="5"/>
      <c r="AE175" s="5"/>
      <c r="AF175" s="5"/>
      <c r="AG175" s="5"/>
      <c r="AH175" s="5"/>
      <c r="AI175" s="5"/>
      <c r="AJ175" s="5"/>
      <c r="AK175" s="5"/>
      <c r="AL175" s="8" t="s">
        <v>1007</v>
      </c>
      <c r="AM175" s="8" t="s">
        <v>986</v>
      </c>
      <c r="AN175" s="8" t="s">
        <v>431</v>
      </c>
      <c r="AO175" s="8">
        <v>1000</v>
      </c>
      <c r="AP175" s="13" t="s">
        <v>456</v>
      </c>
      <c r="AQ175" s="8">
        <v>196</v>
      </c>
      <c r="AR175" s="8">
        <v>4</v>
      </c>
      <c r="AS175" s="8" t="s">
        <v>467</v>
      </c>
      <c r="AT175" s="14" t="s">
        <v>1010</v>
      </c>
      <c r="AU175" s="14" t="s">
        <v>487</v>
      </c>
      <c r="AV175" s="8">
        <v>6</v>
      </c>
      <c r="AW175" s="8">
        <v>30</v>
      </c>
      <c r="AX175" s="8" t="s">
        <v>495</v>
      </c>
      <c r="AY175" s="13" t="s">
        <v>500</v>
      </c>
      <c r="AZ175" s="8" t="s">
        <v>490</v>
      </c>
      <c r="BA175" s="8">
        <v>260</v>
      </c>
      <c r="BB175" s="9" t="s">
        <v>517</v>
      </c>
      <c r="BC175" s="9">
        <v>8</v>
      </c>
      <c r="BD175" s="96">
        <f t="shared" si="187"/>
        <v>125</v>
      </c>
      <c r="BE175" s="15">
        <f t="shared" si="188"/>
        <v>2.2931999999999998E-2</v>
      </c>
      <c r="BF175" s="8" t="s">
        <v>503</v>
      </c>
      <c r="BG175" s="16">
        <v>54</v>
      </c>
      <c r="BH175" s="97">
        <v>96</v>
      </c>
      <c r="BI175" s="8">
        <v>36.5</v>
      </c>
      <c r="BJ175" s="13">
        <v>16</v>
      </c>
      <c r="BK175" s="98">
        <f t="shared" si="189"/>
        <v>12.25</v>
      </c>
      <c r="BL175" s="98">
        <f t="shared" si="190"/>
        <v>0.23178959999999996</v>
      </c>
      <c r="BM175" s="99">
        <f>+AO175*(AQ175+AR175)/BJ175</f>
        <v>12500</v>
      </c>
      <c r="BN175" s="8" t="s">
        <v>431</v>
      </c>
      <c r="BO175" s="5" t="str">
        <f t="shared" si="192"/>
        <v>96.00X36.50</v>
      </c>
      <c r="BP175" s="5" t="str">
        <f t="shared" si="193"/>
        <v>Rulling-12 mm Squire ( Medium)-[180 x 240]</v>
      </c>
      <c r="BQ175" s="105" t="s">
        <v>719</v>
      </c>
      <c r="BR175" s="106">
        <f>AR175/BJ175</f>
        <v>0.25</v>
      </c>
    </row>
    <row r="176" spans="1:70" x14ac:dyDescent="0.25">
      <c r="A176" s="105" t="s">
        <v>1051</v>
      </c>
      <c r="B176" s="5" t="str">
        <f t="shared" si="168"/>
        <v>Writer  Convent Classic  Mrp 48/65 [18 mm Squire (Big)]-196 page</v>
      </c>
      <c r="C176" s="5"/>
      <c r="D176" s="5"/>
      <c r="E176" s="5"/>
      <c r="F176" s="110"/>
      <c r="G176" s="5"/>
      <c r="H176" s="5"/>
      <c r="I176" s="5"/>
      <c r="J176" s="5"/>
      <c r="K176" s="5"/>
      <c r="L176" s="5"/>
      <c r="M176" s="5" t="str">
        <f t="shared" si="169"/>
        <v>Writer  Convent Classic  Mrp 48/65 [18 mm Squire (Big)]-196 page</v>
      </c>
      <c r="N176" s="5"/>
      <c r="O176" s="5"/>
      <c r="P176" s="5"/>
      <c r="Q176" s="5"/>
      <c r="R176" s="5"/>
      <c r="S176" s="5"/>
      <c r="T176" s="5"/>
      <c r="U176" s="5"/>
      <c r="V176" s="5"/>
      <c r="W176" s="105"/>
      <c r="X176" s="111"/>
      <c r="Y176" s="5"/>
      <c r="Z176" s="5"/>
      <c r="AA176" s="5"/>
      <c r="AB176" s="5"/>
      <c r="AC176" s="5"/>
      <c r="AD176" s="5"/>
      <c r="AE176" s="5"/>
      <c r="AF176" s="5"/>
      <c r="AG176" s="5"/>
      <c r="AH176" s="5"/>
      <c r="AI176" s="5"/>
      <c r="AJ176" s="5"/>
      <c r="AK176" s="5"/>
      <c r="AL176" s="8" t="s">
        <v>1007</v>
      </c>
      <c r="AM176" s="8" t="s">
        <v>986</v>
      </c>
      <c r="AN176" s="8" t="s">
        <v>431</v>
      </c>
      <c r="AO176" s="8">
        <v>1000</v>
      </c>
      <c r="AP176" s="13" t="s">
        <v>456</v>
      </c>
      <c r="AQ176" s="8">
        <v>196</v>
      </c>
      <c r="AR176" s="8">
        <v>4</v>
      </c>
      <c r="AS176" s="8" t="s">
        <v>467</v>
      </c>
      <c r="AT176" s="14" t="s">
        <v>1011</v>
      </c>
      <c r="AU176" s="14" t="s">
        <v>487</v>
      </c>
      <c r="AV176" s="8">
        <v>6</v>
      </c>
      <c r="AW176" s="8">
        <v>30</v>
      </c>
      <c r="AX176" s="8" t="s">
        <v>495</v>
      </c>
      <c r="AY176" s="13" t="s">
        <v>500</v>
      </c>
      <c r="AZ176" s="8" t="s">
        <v>490</v>
      </c>
      <c r="BA176" s="8">
        <v>260</v>
      </c>
      <c r="BB176" s="9" t="s">
        <v>517</v>
      </c>
      <c r="BC176" s="9">
        <v>8</v>
      </c>
      <c r="BD176" s="96">
        <f t="shared" si="187"/>
        <v>125</v>
      </c>
      <c r="BE176" s="15">
        <f t="shared" si="188"/>
        <v>2.2931999999999998E-2</v>
      </c>
      <c r="BF176" s="8" t="s">
        <v>503</v>
      </c>
      <c r="BG176" s="16">
        <v>54</v>
      </c>
      <c r="BH176" s="97">
        <v>96</v>
      </c>
      <c r="BI176" s="8">
        <v>36.5</v>
      </c>
      <c r="BJ176" s="13">
        <v>16</v>
      </c>
      <c r="BK176" s="98">
        <f t="shared" si="189"/>
        <v>12.25</v>
      </c>
      <c r="BL176" s="98">
        <f t="shared" si="190"/>
        <v>0.23178959999999996</v>
      </c>
      <c r="BM176" s="99">
        <f>+AO176*(AQ176+AR176)/BJ176</f>
        <v>12500</v>
      </c>
      <c r="BN176" s="8" t="s">
        <v>431</v>
      </c>
      <c r="BO176" s="5" t="str">
        <f t="shared" si="192"/>
        <v>96.00X36.50</v>
      </c>
      <c r="BP176" s="5" t="str">
        <f t="shared" si="193"/>
        <v>Rulling-18 mm Squire (Big)-[180 x 240]</v>
      </c>
      <c r="BQ176" s="105" t="s">
        <v>720</v>
      </c>
      <c r="BR176" s="106">
        <f>AR176/BJ176</f>
        <v>0.25</v>
      </c>
    </row>
    <row r="177" spans="1:70" x14ac:dyDescent="0.25">
      <c r="A177" s="105" t="s">
        <v>1052</v>
      </c>
      <c r="B177" s="5" t="str">
        <f t="shared" si="168"/>
        <v>Writer  Convent Classic  Mrp 48/65 [3 In 1]-196 page</v>
      </c>
      <c r="C177" s="5" t="str">
        <f t="shared" si="7"/>
        <v>Writer  Convent Classic  Mrp 48/65 [3 In 1]-196 page</v>
      </c>
      <c r="D177" s="5" t="str">
        <f>VLOOKUP(AP79,DefaltMaster!$U$1:$AB$14,8,FALSE)</f>
        <v>*11105</v>
      </c>
      <c r="E177" s="5" t="str">
        <f>VLOOKUP(AU79,DefaltMaster!$H$1:$J$26,3,FALSE)</f>
        <v>*06016</v>
      </c>
      <c r="F177" s="110">
        <v>0</v>
      </c>
      <c r="G177" s="5">
        <v>0</v>
      </c>
      <c r="H177" s="5">
        <v>1035</v>
      </c>
      <c r="I177" s="5"/>
      <c r="J177" s="5" t="str">
        <f>VLOOKUP(AT79,DefaltMaster!$R$1:$S$19,2,FALSE)</f>
        <v>*05036</v>
      </c>
      <c r="K177" s="5" t="s">
        <v>551</v>
      </c>
      <c r="L177" s="5"/>
      <c r="M177" s="5" t="str">
        <f t="shared" si="169"/>
        <v>Writer  Convent Classic  Mrp 48/65 [3 In 1]-196 page</v>
      </c>
      <c r="N177" s="5" t="s">
        <v>33</v>
      </c>
      <c r="O177" s="5"/>
      <c r="P177" s="5" t="s">
        <v>32</v>
      </c>
      <c r="Q177" s="5" t="s">
        <v>32</v>
      </c>
      <c r="R177" s="5" t="s">
        <v>32</v>
      </c>
      <c r="S177" s="5" t="s">
        <v>32</v>
      </c>
      <c r="T177" s="5" t="s">
        <v>32</v>
      </c>
      <c r="U177" s="5" t="s">
        <v>32</v>
      </c>
      <c r="V177" s="5" t="s">
        <v>34</v>
      </c>
      <c r="W177" s="105" t="s">
        <v>606</v>
      </c>
      <c r="X177" s="111" t="s">
        <v>607</v>
      </c>
      <c r="Y177" s="5" t="s">
        <v>32</v>
      </c>
      <c r="Z177" s="5" t="s">
        <v>32</v>
      </c>
      <c r="AA177" s="5" t="s">
        <v>35</v>
      </c>
      <c r="AB177" s="5" t="s">
        <v>35</v>
      </c>
      <c r="AC177" s="5" t="str">
        <f>$BP79</f>
        <v>Rulling-Unrulled-[210 x 265]</v>
      </c>
      <c r="AD177" s="5" t="str">
        <f t="shared" ref="AD177:AD193" si="195">VLOOKUP(AC177,$B$211:$AC$240,28,FALSE)</f>
        <v>000151</v>
      </c>
      <c r="AE177" s="5"/>
      <c r="AF177" s="5"/>
      <c r="AG177" s="5"/>
      <c r="AH177" s="5"/>
      <c r="AI177" s="5" t="s">
        <v>394</v>
      </c>
      <c r="AJ177" s="5" t="s">
        <v>448</v>
      </c>
      <c r="AK177" s="5">
        <f t="shared" si="10"/>
        <v>52</v>
      </c>
      <c r="AL177" s="8" t="s">
        <v>1007</v>
      </c>
      <c r="AM177" s="8" t="s">
        <v>986</v>
      </c>
      <c r="AN177" s="8" t="s">
        <v>431</v>
      </c>
      <c r="AO177" s="8">
        <v>1000</v>
      </c>
      <c r="AP177" s="13" t="s">
        <v>456</v>
      </c>
      <c r="AQ177" s="8">
        <v>196</v>
      </c>
      <c r="AR177" s="8">
        <v>4</v>
      </c>
      <c r="AS177" s="14" t="s">
        <v>1014</v>
      </c>
      <c r="AT177" s="14" t="s">
        <v>1012</v>
      </c>
      <c r="AU177" s="14" t="s">
        <v>487</v>
      </c>
      <c r="AV177" s="8">
        <v>6</v>
      </c>
      <c r="AW177" s="8">
        <v>30</v>
      </c>
      <c r="AX177" s="8" t="s">
        <v>495</v>
      </c>
      <c r="AY177" s="13" t="s">
        <v>500</v>
      </c>
      <c r="AZ177" s="8" t="s">
        <v>490</v>
      </c>
      <c r="BA177" s="8">
        <v>260</v>
      </c>
      <c r="BB177" s="9" t="s">
        <v>517</v>
      </c>
      <c r="BC177" s="9">
        <v>8</v>
      </c>
      <c r="BD177" s="96">
        <f t="shared" si="187"/>
        <v>125</v>
      </c>
      <c r="BE177" s="15">
        <f t="shared" si="188"/>
        <v>2.2931999999999998E-2</v>
      </c>
      <c r="BF177" s="8" t="s">
        <v>503</v>
      </c>
      <c r="BG177" s="16">
        <v>54</v>
      </c>
      <c r="BH177" s="97">
        <v>96</v>
      </c>
      <c r="BI177" s="8">
        <v>36.5</v>
      </c>
      <c r="BJ177" s="13">
        <v>16</v>
      </c>
      <c r="BK177" s="98">
        <f t="shared" si="189"/>
        <v>12.25</v>
      </c>
      <c r="BL177" s="98">
        <f t="shared" si="190"/>
        <v>0.23178959999999996</v>
      </c>
      <c r="BM177" s="99">
        <f>+AO177*(AQ177+AR177)/BJ177</f>
        <v>12500</v>
      </c>
      <c r="BN177" s="8" t="s">
        <v>431</v>
      </c>
      <c r="BO177" s="5" t="str">
        <f t="shared" si="192"/>
        <v>96.00X36.50</v>
      </c>
      <c r="BP177" s="5" t="str">
        <f t="shared" si="193"/>
        <v>Rulling-3 In 1-[180 x 240]</v>
      </c>
      <c r="BQ177" s="105" t="s">
        <v>720</v>
      </c>
      <c r="BR177" s="106">
        <f>AR177/BJ177</f>
        <v>0.25</v>
      </c>
    </row>
    <row r="178" spans="1:70" x14ac:dyDescent="0.25">
      <c r="A178" s="105" t="s">
        <v>1053</v>
      </c>
      <c r="B178" s="5" t="str">
        <f t="shared" si="168"/>
        <v>Writer  Convent Classic  Mrp 48/65 [Hindi /Geometry]-196 page</v>
      </c>
      <c r="C178" s="5" t="str">
        <f t="shared" si="7"/>
        <v>Writer  Convent Classic  Mrp 48/65 [Hindi /Geometry]-196 page</v>
      </c>
      <c r="D178" s="5" t="str">
        <f>VLOOKUP(AP80,DefaltMaster!$U$1:$AB$14,8,FALSE)</f>
        <v>*11107</v>
      </c>
      <c r="E178" s="5" t="str">
        <f>VLOOKUP(AU80,DefaltMaster!$H$1:$J$26,3,FALSE)</f>
        <v>*06016</v>
      </c>
      <c r="F178" s="110">
        <v>0</v>
      </c>
      <c r="G178" s="5">
        <v>0</v>
      </c>
      <c r="H178" s="5">
        <v>1036</v>
      </c>
      <c r="I178" s="5"/>
      <c r="J178" s="5" t="str">
        <f>VLOOKUP(AT80,DefaltMaster!$R$1:$S$19,2,FALSE)</f>
        <v>*05036</v>
      </c>
      <c r="K178" s="5" t="s">
        <v>551</v>
      </c>
      <c r="L178" s="5"/>
      <c r="M178" s="5" t="str">
        <f t="shared" si="169"/>
        <v>Writer  Convent Classic  Mrp 48/65 [Hindi /Geometry]-196 page</v>
      </c>
      <c r="N178" s="5" t="s">
        <v>33</v>
      </c>
      <c r="O178" s="5"/>
      <c r="P178" s="5" t="s">
        <v>32</v>
      </c>
      <c r="Q178" s="5" t="s">
        <v>32</v>
      </c>
      <c r="R178" s="5" t="s">
        <v>32</v>
      </c>
      <c r="S178" s="5" t="s">
        <v>32</v>
      </c>
      <c r="T178" s="5" t="s">
        <v>32</v>
      </c>
      <c r="U178" s="5" t="s">
        <v>32</v>
      </c>
      <c r="V178" s="5" t="s">
        <v>34</v>
      </c>
      <c r="W178" s="105" t="s">
        <v>606</v>
      </c>
      <c r="X178" s="111" t="s">
        <v>607</v>
      </c>
      <c r="Y178" s="5" t="s">
        <v>32</v>
      </c>
      <c r="Z178" s="5" t="s">
        <v>32</v>
      </c>
      <c r="AA178" s="5" t="s">
        <v>35</v>
      </c>
      <c r="AB178" s="5" t="s">
        <v>35</v>
      </c>
      <c r="AC178" s="5" t="str">
        <f>$BP80</f>
        <v>Rulling-Unrulled-[210 x 290]</v>
      </c>
      <c r="AD178" s="5" t="str">
        <f t="shared" si="195"/>
        <v>000153</v>
      </c>
      <c r="AE178" s="5"/>
      <c r="AF178" s="5"/>
      <c r="AG178" s="5"/>
      <c r="AH178" s="5"/>
      <c r="AI178" s="5" t="s">
        <v>394</v>
      </c>
      <c r="AJ178" s="5" t="s">
        <v>448</v>
      </c>
      <c r="AK178" s="5">
        <f t="shared" si="10"/>
        <v>61</v>
      </c>
      <c r="AL178" s="8" t="s">
        <v>1007</v>
      </c>
      <c r="AM178" s="8" t="s">
        <v>986</v>
      </c>
      <c r="AN178" s="8" t="s">
        <v>431</v>
      </c>
      <c r="AO178" s="8">
        <v>1000</v>
      </c>
      <c r="AP178" s="13" t="s">
        <v>456</v>
      </c>
      <c r="AQ178" s="8">
        <v>196</v>
      </c>
      <c r="AR178" s="8">
        <v>4</v>
      </c>
      <c r="AS178" s="8" t="s">
        <v>566</v>
      </c>
      <c r="AT178" s="14" t="s">
        <v>540</v>
      </c>
      <c r="AU178" s="14" t="s">
        <v>487</v>
      </c>
      <c r="AV178" s="8">
        <v>6</v>
      </c>
      <c r="AW178" s="8">
        <v>30</v>
      </c>
      <c r="AX178" s="8" t="s">
        <v>495</v>
      </c>
      <c r="AY178" s="13" t="s">
        <v>500</v>
      </c>
      <c r="AZ178" s="8" t="s">
        <v>490</v>
      </c>
      <c r="BA178" s="8">
        <v>260</v>
      </c>
      <c r="BB178" s="9" t="s">
        <v>517</v>
      </c>
      <c r="BC178" s="9">
        <v>8</v>
      </c>
      <c r="BD178" s="96">
        <f t="shared" si="187"/>
        <v>125</v>
      </c>
      <c r="BE178" s="15">
        <f t="shared" si="188"/>
        <v>2.2931999999999998E-2</v>
      </c>
      <c r="BF178" s="8" t="s">
        <v>503</v>
      </c>
      <c r="BG178" s="16">
        <v>54</v>
      </c>
      <c r="BH178" s="97">
        <v>96</v>
      </c>
      <c r="BI178" s="8">
        <v>36.5</v>
      </c>
      <c r="BJ178" s="13">
        <v>16</v>
      </c>
      <c r="BK178" s="98">
        <f t="shared" si="189"/>
        <v>12.25</v>
      </c>
      <c r="BL178" s="98">
        <f t="shared" si="190"/>
        <v>0.23178959999999996</v>
      </c>
      <c r="BM178" s="99">
        <f>+AO178*(AQ178+AR178)/BJ178</f>
        <v>12500</v>
      </c>
      <c r="BN178" s="8" t="s">
        <v>431</v>
      </c>
      <c r="BO178" s="5" t="str">
        <f t="shared" si="192"/>
        <v>96.00X36.50</v>
      </c>
      <c r="BP178" s="5" t="str">
        <f t="shared" si="193"/>
        <v>Rulling-Hindi /Geometry-[180 x 240]</v>
      </c>
      <c r="BQ178" s="105" t="s">
        <v>720</v>
      </c>
      <c r="BR178" s="106">
        <f>AR178/BJ178</f>
        <v>0.25</v>
      </c>
    </row>
    <row r="179" spans="1:70" x14ac:dyDescent="0.25">
      <c r="A179" s="105" t="s">
        <v>1054</v>
      </c>
      <c r="B179" s="5" t="str">
        <f t="shared" si="168"/>
        <v>Writer  Convent Classic  Mrp 48/65 [English /Geometry]-196 page</v>
      </c>
      <c r="C179" s="5" t="str">
        <f t="shared" si="7"/>
        <v>Writer  Convent Classic  Mrp 48/65 [English /Geometry]-196 page</v>
      </c>
      <c r="D179" s="5" t="str">
        <f>VLOOKUP(AP81,DefaltMaster!$U$1:$AB$14,8,FALSE)</f>
        <v>*11107</v>
      </c>
      <c r="E179" s="5" t="str">
        <f>VLOOKUP(AU81,DefaltMaster!$H$1:$J$26,3,FALSE)</f>
        <v>*06016</v>
      </c>
      <c r="F179" s="110">
        <v>0</v>
      </c>
      <c r="G179" s="5">
        <v>0</v>
      </c>
      <c r="H179" s="5">
        <v>1037</v>
      </c>
      <c r="I179" s="5"/>
      <c r="J179" s="5" t="str">
        <f>VLOOKUP(AT81,DefaltMaster!$R$1:$S$19,2,FALSE)</f>
        <v>*05036</v>
      </c>
      <c r="K179" s="5" t="s">
        <v>551</v>
      </c>
      <c r="L179" s="5"/>
      <c r="M179" s="5" t="str">
        <f t="shared" si="169"/>
        <v>Writer  Convent Classic  Mrp 48/65 [English /Geometry]-196 page</v>
      </c>
      <c r="N179" s="5" t="s">
        <v>33</v>
      </c>
      <c r="O179" s="5"/>
      <c r="P179" s="5" t="s">
        <v>32</v>
      </c>
      <c r="Q179" s="5" t="s">
        <v>32</v>
      </c>
      <c r="R179" s="5" t="s">
        <v>32</v>
      </c>
      <c r="S179" s="5" t="s">
        <v>32</v>
      </c>
      <c r="T179" s="5" t="s">
        <v>32</v>
      </c>
      <c r="U179" s="5" t="s">
        <v>32</v>
      </c>
      <c r="V179" s="5" t="s">
        <v>34</v>
      </c>
      <c r="W179" s="105" t="s">
        <v>606</v>
      </c>
      <c r="X179" s="111" t="s">
        <v>607</v>
      </c>
      <c r="Y179" s="5" t="s">
        <v>32</v>
      </c>
      <c r="Z179" s="5" t="s">
        <v>32</v>
      </c>
      <c r="AA179" s="5" t="s">
        <v>35</v>
      </c>
      <c r="AB179" s="5" t="s">
        <v>35</v>
      </c>
      <c r="AC179" s="5" t="str">
        <f>$BP81</f>
        <v>Rulling-Unrulled-[210 x 290]</v>
      </c>
      <c r="AD179" s="5" t="str">
        <f t="shared" si="195"/>
        <v>000153</v>
      </c>
      <c r="AE179" s="5"/>
      <c r="AF179" s="5"/>
      <c r="AG179" s="5"/>
      <c r="AH179" s="5"/>
      <c r="AI179" s="5" t="s">
        <v>394</v>
      </c>
      <c r="AJ179" s="5" t="s">
        <v>448</v>
      </c>
      <c r="AK179" s="5">
        <f t="shared" si="10"/>
        <v>63</v>
      </c>
      <c r="AL179" s="8" t="s">
        <v>1007</v>
      </c>
      <c r="AM179" s="8" t="s">
        <v>986</v>
      </c>
      <c r="AN179" s="8" t="s">
        <v>431</v>
      </c>
      <c r="AO179" s="8">
        <v>1000</v>
      </c>
      <c r="AP179" s="13" t="s">
        <v>456</v>
      </c>
      <c r="AQ179" s="8">
        <v>196</v>
      </c>
      <c r="AR179" s="8">
        <v>4</v>
      </c>
      <c r="AS179" s="8" t="s">
        <v>467</v>
      </c>
      <c r="AT179" s="14" t="s">
        <v>539</v>
      </c>
      <c r="AU179" s="14" t="s">
        <v>487</v>
      </c>
      <c r="AV179" s="8">
        <v>6</v>
      </c>
      <c r="AW179" s="8">
        <v>30</v>
      </c>
      <c r="AX179" s="8" t="s">
        <v>495</v>
      </c>
      <c r="AY179" s="13" t="s">
        <v>500</v>
      </c>
      <c r="AZ179" s="8" t="s">
        <v>490</v>
      </c>
      <c r="BA179" s="8">
        <v>260</v>
      </c>
      <c r="BB179" s="9" t="s">
        <v>517</v>
      </c>
      <c r="BC179" s="9">
        <v>8</v>
      </c>
      <c r="BD179" s="96">
        <f t="shared" si="187"/>
        <v>125</v>
      </c>
      <c r="BE179" s="15">
        <f t="shared" si="188"/>
        <v>2.2931999999999998E-2</v>
      </c>
      <c r="BF179" s="8" t="s">
        <v>503</v>
      </c>
      <c r="BG179" s="16">
        <v>54</v>
      </c>
      <c r="BH179" s="97">
        <v>96</v>
      </c>
      <c r="BI179" s="8">
        <v>36.5</v>
      </c>
      <c r="BJ179" s="13">
        <v>16</v>
      </c>
      <c r="BK179" s="98">
        <f t="shared" si="189"/>
        <v>12.25</v>
      </c>
      <c r="BL179" s="98">
        <f t="shared" si="190"/>
        <v>0.23178959999999996</v>
      </c>
      <c r="BM179" s="99">
        <f>+AO179*(AQ179+AR179)/BJ179</f>
        <v>12500</v>
      </c>
      <c r="BN179" s="8" t="s">
        <v>431</v>
      </c>
      <c r="BO179" s="5" t="str">
        <f t="shared" si="192"/>
        <v>96.00X36.50</v>
      </c>
      <c r="BP179" s="5" t="str">
        <f t="shared" si="193"/>
        <v>Rulling-English /Geometry-[180 x 240]</v>
      </c>
      <c r="BQ179" s="105" t="s">
        <v>720</v>
      </c>
      <c r="BR179" s="106">
        <f>AR179/BJ179</f>
        <v>0.25</v>
      </c>
    </row>
    <row r="180" spans="1:70" x14ac:dyDescent="0.25">
      <c r="A180" s="105" t="s">
        <v>1055</v>
      </c>
      <c r="B180" s="5" t="str">
        <f t="shared" si="168"/>
        <v>Writer Geogrphy book   Mrp 32 [India + World]-96 page</v>
      </c>
      <c r="C180" s="5" t="str">
        <f t="shared" si="7"/>
        <v>Writer Geogrphy book   Mrp 32 [India + World]-96 page</v>
      </c>
      <c r="D180" s="5" t="str">
        <f>VLOOKUP(AP180,DefaltMaster!$U$1:$AB$14,8,FALSE)</f>
        <v>*11110</v>
      </c>
      <c r="E180" s="5" t="str">
        <f>VLOOKUP(AU180,DefaltMaster!$H$1:$J$26,3,FALSE)</f>
        <v>*06016</v>
      </c>
      <c r="F180" s="110">
        <v>0</v>
      </c>
      <c r="G180" s="5">
        <v>0</v>
      </c>
      <c r="H180" s="5">
        <v>1038</v>
      </c>
      <c r="I180" s="5"/>
      <c r="J180" s="5" t="str">
        <f>VLOOKUP(AT180,DefaltMaster!$R$1:$S$19,2,FALSE)</f>
        <v>*05034</v>
      </c>
      <c r="K180" s="5" t="s">
        <v>551</v>
      </c>
      <c r="L180" s="5"/>
      <c r="M180" s="5" t="str">
        <f t="shared" si="169"/>
        <v>Writer Geogrphy book   Mrp 32 [India + World]-96 page</v>
      </c>
      <c r="N180" s="5" t="s">
        <v>33</v>
      </c>
      <c r="O180" s="5"/>
      <c r="P180" s="5" t="s">
        <v>32</v>
      </c>
      <c r="Q180" s="5" t="s">
        <v>32</v>
      </c>
      <c r="R180" s="5" t="s">
        <v>32</v>
      </c>
      <c r="S180" s="5" t="s">
        <v>32</v>
      </c>
      <c r="T180" s="5" t="s">
        <v>32</v>
      </c>
      <c r="U180" s="5" t="s">
        <v>32</v>
      </c>
      <c r="V180" s="5" t="s">
        <v>34</v>
      </c>
      <c r="W180" s="105" t="s">
        <v>606</v>
      </c>
      <c r="X180" s="111" t="s">
        <v>607</v>
      </c>
      <c r="Y180" s="5" t="s">
        <v>32</v>
      </c>
      <c r="Z180" s="5" t="s">
        <v>32</v>
      </c>
      <c r="AA180" s="5" t="s">
        <v>35</v>
      </c>
      <c r="AB180" s="5" t="s">
        <v>35</v>
      </c>
      <c r="AC180" s="5" t="str">
        <f t="shared" si="9"/>
        <v>Rulling-India + World-[235 x 185]</v>
      </c>
      <c r="AD180" s="5" t="str">
        <f t="shared" si="195"/>
        <v>000143</v>
      </c>
      <c r="AE180" s="5"/>
      <c r="AF180" s="5"/>
      <c r="AG180" s="5"/>
      <c r="AH180" s="5"/>
      <c r="AI180" s="5" t="s">
        <v>394</v>
      </c>
      <c r="AJ180" s="5" t="s">
        <v>448</v>
      </c>
      <c r="AK180" s="5">
        <f t="shared" si="10"/>
        <v>53</v>
      </c>
      <c r="AL180" s="8" t="s">
        <v>421</v>
      </c>
      <c r="AM180" s="8" t="s">
        <v>986</v>
      </c>
      <c r="AN180" s="8" t="s">
        <v>421</v>
      </c>
      <c r="AO180" s="8">
        <v>1000</v>
      </c>
      <c r="AP180" s="13" t="s">
        <v>453</v>
      </c>
      <c r="AQ180" s="8">
        <v>96</v>
      </c>
      <c r="AR180" s="8">
        <v>4</v>
      </c>
      <c r="AS180" s="8" t="s">
        <v>467</v>
      </c>
      <c r="AT180" s="14" t="s">
        <v>510</v>
      </c>
      <c r="AU180" s="14" t="s">
        <v>487</v>
      </c>
      <c r="AV180" s="8">
        <v>0</v>
      </c>
      <c r="AW180" s="8">
        <v>60</v>
      </c>
      <c r="AX180" s="8" t="s">
        <v>499</v>
      </c>
      <c r="AY180" s="13" t="s">
        <v>500</v>
      </c>
      <c r="AZ180" s="8" t="s">
        <v>490</v>
      </c>
      <c r="BA180" s="8">
        <v>250</v>
      </c>
      <c r="BB180" s="9" t="s">
        <v>511</v>
      </c>
      <c r="BC180" s="9">
        <v>4</v>
      </c>
      <c r="BD180" s="96">
        <f t="shared" si="2"/>
        <v>250</v>
      </c>
      <c r="BE180" s="15">
        <f t="shared" si="3"/>
        <v>2.325E-2</v>
      </c>
      <c r="BF180" s="8" t="s">
        <v>503</v>
      </c>
      <c r="BG180" s="16">
        <v>50</v>
      </c>
      <c r="BH180" s="97">
        <v>48</v>
      </c>
      <c r="BI180" s="8">
        <v>38.5</v>
      </c>
      <c r="BJ180" s="13">
        <v>8</v>
      </c>
      <c r="BK180" s="98">
        <f t="shared" si="4"/>
        <v>12</v>
      </c>
      <c r="BL180" s="98">
        <f t="shared" si="5"/>
        <v>0.11088000000000001</v>
      </c>
      <c r="BM180" s="99">
        <f t="shared" si="11"/>
        <v>12500</v>
      </c>
      <c r="BN180" s="8" t="s">
        <v>421</v>
      </c>
      <c r="BO180" s="5" t="str">
        <f t="shared" si="12"/>
        <v>48.00X38.50</v>
      </c>
      <c r="BP180" s="5" t="str">
        <f t="shared" si="13"/>
        <v>Rulling-India + World-[235 x 185]</v>
      </c>
      <c r="BQ180" s="105" t="s">
        <v>686</v>
      </c>
      <c r="BR180" s="106">
        <f t="shared" si="14"/>
        <v>0.5</v>
      </c>
    </row>
    <row r="181" spans="1:70" x14ac:dyDescent="0.25">
      <c r="A181" s="105" t="s">
        <v>1056</v>
      </c>
      <c r="B181" s="5" t="str">
        <f t="shared" si="168"/>
        <v>Writer Geogrphy book   Mrp 50 [India + World]-168 page</v>
      </c>
      <c r="C181" s="5" t="str">
        <f t="shared" si="7"/>
        <v>Writer Geogrphy book   Mrp 50 [India + World]-168 page</v>
      </c>
      <c r="D181" s="5" t="str">
        <f>VLOOKUP(AP181,DefaltMaster!$U$1:$AB$14,8,FALSE)</f>
        <v>*11104</v>
      </c>
      <c r="E181" s="5" t="str">
        <f>VLOOKUP(AU181,DefaltMaster!$H$1:$J$26,3,FALSE)</f>
        <v>*06016</v>
      </c>
      <c r="F181" s="110">
        <v>0</v>
      </c>
      <c r="G181" s="5">
        <v>0</v>
      </c>
      <c r="H181" s="5">
        <v>1039</v>
      </c>
      <c r="I181" s="5"/>
      <c r="J181" s="5" t="str">
        <f>VLOOKUP(AT181,DefaltMaster!$R$1:$S$19,2,FALSE)</f>
        <v>*05034</v>
      </c>
      <c r="K181" s="5" t="s">
        <v>551</v>
      </c>
      <c r="L181" s="5"/>
      <c r="M181" s="5" t="str">
        <f t="shared" si="169"/>
        <v>Writer Geogrphy book   Mrp 50 [India + World]-168 page</v>
      </c>
      <c r="N181" s="5" t="s">
        <v>33</v>
      </c>
      <c r="O181" s="5"/>
      <c r="P181" s="5" t="s">
        <v>32</v>
      </c>
      <c r="Q181" s="5" t="s">
        <v>32</v>
      </c>
      <c r="R181" s="5" t="s">
        <v>32</v>
      </c>
      <c r="S181" s="5" t="s">
        <v>32</v>
      </c>
      <c r="T181" s="5" t="s">
        <v>32</v>
      </c>
      <c r="U181" s="5" t="s">
        <v>32</v>
      </c>
      <c r="V181" s="5" t="s">
        <v>34</v>
      </c>
      <c r="W181" s="105" t="s">
        <v>606</v>
      </c>
      <c r="X181" s="111" t="s">
        <v>607</v>
      </c>
      <c r="Y181" s="5" t="s">
        <v>32</v>
      </c>
      <c r="Z181" s="5" t="s">
        <v>32</v>
      </c>
      <c r="AA181" s="5" t="s">
        <v>35</v>
      </c>
      <c r="AB181" s="5" t="s">
        <v>35</v>
      </c>
      <c r="AC181" s="5" t="str">
        <f t="shared" si="9"/>
        <v>Rulling-India + World-[185 x 235]</v>
      </c>
      <c r="AD181" s="5" t="str">
        <f t="shared" si="195"/>
        <v>000142</v>
      </c>
      <c r="AE181" s="5"/>
      <c r="AF181" s="5"/>
      <c r="AG181" s="5"/>
      <c r="AH181" s="5"/>
      <c r="AI181" s="5" t="s">
        <v>394</v>
      </c>
      <c r="AJ181" s="5" t="s">
        <v>448</v>
      </c>
      <c r="AK181" s="5">
        <f t="shared" si="10"/>
        <v>54</v>
      </c>
      <c r="AL181" s="8" t="s">
        <v>422</v>
      </c>
      <c r="AM181" s="8" t="s">
        <v>986</v>
      </c>
      <c r="AN181" s="8" t="s">
        <v>422</v>
      </c>
      <c r="AO181" s="8">
        <v>1000</v>
      </c>
      <c r="AP181" s="13" t="s">
        <v>454</v>
      </c>
      <c r="AQ181" s="8">
        <v>168</v>
      </c>
      <c r="AR181" s="8">
        <v>4</v>
      </c>
      <c r="AS181" s="8" t="s">
        <v>467</v>
      </c>
      <c r="AT181" s="14" t="s">
        <v>510</v>
      </c>
      <c r="AU181" s="14" t="s">
        <v>487</v>
      </c>
      <c r="AV181" s="8">
        <v>0</v>
      </c>
      <c r="AW181" s="8">
        <v>40</v>
      </c>
      <c r="AX181" s="8" t="s">
        <v>499</v>
      </c>
      <c r="AY181" s="13" t="s">
        <v>500</v>
      </c>
      <c r="AZ181" s="8" t="s">
        <v>490</v>
      </c>
      <c r="BA181" s="8">
        <v>260</v>
      </c>
      <c r="BB181" s="9" t="s">
        <v>512</v>
      </c>
      <c r="BC181" s="9">
        <v>4</v>
      </c>
      <c r="BD181" s="96">
        <f t="shared" si="2"/>
        <v>250</v>
      </c>
      <c r="BE181" s="15">
        <f t="shared" si="3"/>
        <v>2.4023999999999997E-2</v>
      </c>
      <c r="BF181" s="8" t="s">
        <v>503</v>
      </c>
      <c r="BG181" s="16">
        <v>50</v>
      </c>
      <c r="BH181" s="97">
        <v>48</v>
      </c>
      <c r="BI181" s="8">
        <v>38.5</v>
      </c>
      <c r="BJ181" s="13">
        <v>8</v>
      </c>
      <c r="BK181" s="98">
        <f t="shared" si="4"/>
        <v>21</v>
      </c>
      <c r="BL181" s="98">
        <f t="shared" si="5"/>
        <v>0.19403999999999999</v>
      </c>
      <c r="BM181" s="99">
        <f t="shared" si="11"/>
        <v>21500</v>
      </c>
      <c r="BN181" s="8" t="s">
        <v>422</v>
      </c>
      <c r="BO181" s="5" t="str">
        <f t="shared" si="12"/>
        <v>48.00X38.50</v>
      </c>
      <c r="BP181" s="5" t="str">
        <f t="shared" si="13"/>
        <v>Rulling-India + World-[185 x 235]</v>
      </c>
      <c r="BQ181" s="105" t="s">
        <v>687</v>
      </c>
      <c r="BR181" s="106">
        <f t="shared" si="14"/>
        <v>0.5</v>
      </c>
    </row>
    <row r="182" spans="1:70" x14ac:dyDescent="0.25">
      <c r="A182" s="105" t="s">
        <v>1057</v>
      </c>
      <c r="B182" s="5" t="str">
        <f t="shared" si="168"/>
        <v>Writer Science Notebook  Mrp 32 [Hindi /Geometry]-96 page</v>
      </c>
      <c r="C182" s="5" t="str">
        <f t="shared" si="7"/>
        <v>Writer Science Notebook  Mrp 32 [Hindi /Geometry]-96 page</v>
      </c>
      <c r="D182" s="5" t="str">
        <f>VLOOKUP(AP182,DefaltMaster!$U$1:$AB$14,8,FALSE)</f>
        <v>*11110</v>
      </c>
      <c r="E182" s="5" t="str">
        <f>VLOOKUP(AU182,DefaltMaster!$H$1:$J$26,3,FALSE)</f>
        <v>*06016</v>
      </c>
      <c r="F182" s="110">
        <v>0</v>
      </c>
      <c r="G182" s="5">
        <v>0</v>
      </c>
      <c r="H182" s="5">
        <v>1040</v>
      </c>
      <c r="I182" s="5"/>
      <c r="J182" s="5" t="str">
        <f>VLOOKUP(AT182,DefaltMaster!$R$1:$S$19,2,FALSE)</f>
        <v>*05033</v>
      </c>
      <c r="K182" s="5" t="s">
        <v>551</v>
      </c>
      <c r="L182" s="5"/>
      <c r="M182" s="5" t="str">
        <f t="shared" si="169"/>
        <v>Writer Science Notebook  Mrp 32 [Hindi /Geometry]-96 page</v>
      </c>
      <c r="N182" s="5" t="s">
        <v>33</v>
      </c>
      <c r="O182" s="5"/>
      <c r="P182" s="5" t="s">
        <v>32</v>
      </c>
      <c r="Q182" s="5" t="s">
        <v>32</v>
      </c>
      <c r="R182" s="5" t="s">
        <v>32</v>
      </c>
      <c r="S182" s="5" t="s">
        <v>32</v>
      </c>
      <c r="T182" s="5" t="s">
        <v>32</v>
      </c>
      <c r="U182" s="5" t="s">
        <v>32</v>
      </c>
      <c r="V182" s="5" t="s">
        <v>34</v>
      </c>
      <c r="W182" s="105" t="s">
        <v>606</v>
      </c>
      <c r="X182" s="111" t="s">
        <v>607</v>
      </c>
      <c r="Y182" s="5" t="s">
        <v>32</v>
      </c>
      <c r="Z182" s="5" t="s">
        <v>32</v>
      </c>
      <c r="AA182" s="5" t="s">
        <v>35</v>
      </c>
      <c r="AB182" s="5" t="s">
        <v>35</v>
      </c>
      <c r="AC182" s="5" t="str">
        <f t="shared" si="9"/>
        <v>Rulling-Hindi /Geometry-[235 x 185]</v>
      </c>
      <c r="AD182" s="5" t="str">
        <f t="shared" si="195"/>
        <v>000140</v>
      </c>
      <c r="AE182" s="5"/>
      <c r="AF182" s="5"/>
      <c r="AG182" s="5"/>
      <c r="AH182" s="5"/>
      <c r="AI182" s="5" t="s">
        <v>394</v>
      </c>
      <c r="AJ182" s="5" t="s">
        <v>448</v>
      </c>
      <c r="AK182" s="5">
        <f t="shared" si="10"/>
        <v>57</v>
      </c>
      <c r="AL182" s="8" t="s">
        <v>423</v>
      </c>
      <c r="AM182" s="8" t="s">
        <v>986</v>
      </c>
      <c r="AN182" s="8" t="s">
        <v>423</v>
      </c>
      <c r="AO182" s="8">
        <v>1000</v>
      </c>
      <c r="AP182" s="13" t="s">
        <v>453</v>
      </c>
      <c r="AQ182" s="8">
        <v>96</v>
      </c>
      <c r="AR182" s="8">
        <v>4</v>
      </c>
      <c r="AS182" s="8" t="s">
        <v>467</v>
      </c>
      <c r="AT182" s="14" t="s">
        <v>540</v>
      </c>
      <c r="AU182" s="14" t="s">
        <v>487</v>
      </c>
      <c r="AV182" s="8">
        <v>0</v>
      </c>
      <c r="AW182" s="8">
        <v>60</v>
      </c>
      <c r="AX182" s="8" t="s">
        <v>499</v>
      </c>
      <c r="AY182" s="13" t="s">
        <v>500</v>
      </c>
      <c r="AZ182" s="8" t="s">
        <v>490</v>
      </c>
      <c r="BA182" s="8">
        <v>260</v>
      </c>
      <c r="BB182" s="9" t="s">
        <v>511</v>
      </c>
      <c r="BC182" s="9">
        <v>4</v>
      </c>
      <c r="BD182" s="96">
        <f t="shared" si="2"/>
        <v>250</v>
      </c>
      <c r="BE182" s="15">
        <f t="shared" si="3"/>
        <v>2.418E-2</v>
      </c>
      <c r="BF182" s="8" t="s">
        <v>503</v>
      </c>
      <c r="BG182" s="16">
        <v>50</v>
      </c>
      <c r="BH182" s="97">
        <v>48</v>
      </c>
      <c r="BI182" s="8">
        <v>38.5</v>
      </c>
      <c r="BJ182" s="13">
        <v>8</v>
      </c>
      <c r="BK182" s="98">
        <f t="shared" si="4"/>
        <v>12</v>
      </c>
      <c r="BL182" s="98">
        <f t="shared" si="5"/>
        <v>0.11088000000000001</v>
      </c>
      <c r="BM182" s="99">
        <f t="shared" si="11"/>
        <v>12500</v>
      </c>
      <c r="BN182" s="8" t="s">
        <v>423</v>
      </c>
      <c r="BO182" s="5" t="str">
        <f t="shared" si="12"/>
        <v>48.00X38.50</v>
      </c>
      <c r="BP182" s="5" t="str">
        <f t="shared" si="13"/>
        <v>Rulling-Hindi /Geometry-[235 x 185]</v>
      </c>
      <c r="BQ182" s="105" t="s">
        <v>688</v>
      </c>
      <c r="BR182" s="106">
        <f t="shared" si="14"/>
        <v>0.5</v>
      </c>
    </row>
    <row r="183" spans="1:70" x14ac:dyDescent="0.25">
      <c r="A183" s="105" t="s">
        <v>1058</v>
      </c>
      <c r="B183" s="5" t="str">
        <f t="shared" si="168"/>
        <v>Writer Science Notebook  Mrp 50 [Hindi /Geometry]-168 page</v>
      </c>
      <c r="C183" s="5" t="str">
        <f t="shared" si="7"/>
        <v>Writer Science Notebook  Mrp 50 [Hindi /Geometry]-168 page</v>
      </c>
      <c r="D183" s="5" t="str">
        <f>VLOOKUP(AP183,DefaltMaster!$U$1:$AB$14,8,FALSE)</f>
        <v>*11110</v>
      </c>
      <c r="E183" s="5" t="str">
        <f>VLOOKUP(AU183,DefaltMaster!$H$1:$J$26,3,FALSE)</f>
        <v>*06016</v>
      </c>
      <c r="F183" s="110">
        <v>0</v>
      </c>
      <c r="G183" s="5">
        <v>0</v>
      </c>
      <c r="H183" s="5">
        <v>1041</v>
      </c>
      <c r="I183" s="5"/>
      <c r="J183" s="5" t="str">
        <f>VLOOKUP(AT183,DefaltMaster!$R$1:$S$19,2,FALSE)</f>
        <v>*05033</v>
      </c>
      <c r="K183" s="5" t="s">
        <v>551</v>
      </c>
      <c r="L183" s="5"/>
      <c r="M183" s="5" t="str">
        <f t="shared" si="169"/>
        <v>Writer Science Notebook  Mrp 50 [Hindi /Geometry]-168 page</v>
      </c>
      <c r="N183" s="5" t="s">
        <v>33</v>
      </c>
      <c r="O183" s="5"/>
      <c r="P183" s="5" t="s">
        <v>32</v>
      </c>
      <c r="Q183" s="5" t="s">
        <v>32</v>
      </c>
      <c r="R183" s="5" t="s">
        <v>32</v>
      </c>
      <c r="S183" s="5" t="s">
        <v>32</v>
      </c>
      <c r="T183" s="5" t="s">
        <v>32</v>
      </c>
      <c r="U183" s="5" t="s">
        <v>32</v>
      </c>
      <c r="V183" s="5" t="s">
        <v>34</v>
      </c>
      <c r="W183" s="105" t="s">
        <v>606</v>
      </c>
      <c r="X183" s="111" t="s">
        <v>607</v>
      </c>
      <c r="Y183" s="5" t="s">
        <v>32</v>
      </c>
      <c r="Z183" s="5" t="s">
        <v>32</v>
      </c>
      <c r="AA183" s="5" t="s">
        <v>35</v>
      </c>
      <c r="AB183" s="5" t="s">
        <v>35</v>
      </c>
      <c r="AC183" s="5" t="str">
        <f t="shared" si="9"/>
        <v>Rulling-Hindi /Geometry-[235 x 185]</v>
      </c>
      <c r="AD183" s="5" t="str">
        <f t="shared" si="195"/>
        <v>000140</v>
      </c>
      <c r="AE183" s="5"/>
      <c r="AF183" s="5"/>
      <c r="AG183" s="5"/>
      <c r="AH183" s="5"/>
      <c r="AI183" s="5" t="s">
        <v>394</v>
      </c>
      <c r="AJ183" s="5" t="s">
        <v>448</v>
      </c>
      <c r="AK183" s="5">
        <f t="shared" si="10"/>
        <v>58</v>
      </c>
      <c r="AL183" s="8" t="s">
        <v>424</v>
      </c>
      <c r="AM183" s="8" t="s">
        <v>986</v>
      </c>
      <c r="AN183" s="8" t="s">
        <v>424</v>
      </c>
      <c r="AO183" s="8">
        <v>1000</v>
      </c>
      <c r="AP183" s="13" t="s">
        <v>453</v>
      </c>
      <c r="AQ183" s="8">
        <v>168</v>
      </c>
      <c r="AR183" s="8">
        <v>4</v>
      </c>
      <c r="AS183" s="8" t="s">
        <v>467</v>
      </c>
      <c r="AT183" s="14" t="s">
        <v>540</v>
      </c>
      <c r="AU183" s="14" t="s">
        <v>487</v>
      </c>
      <c r="AV183" s="8">
        <v>0</v>
      </c>
      <c r="AW183" s="8">
        <v>40</v>
      </c>
      <c r="AX183" s="8" t="s">
        <v>499</v>
      </c>
      <c r="AY183" s="13" t="s">
        <v>500</v>
      </c>
      <c r="AZ183" s="8" t="s">
        <v>490</v>
      </c>
      <c r="BA183" s="8">
        <v>260</v>
      </c>
      <c r="BB183" s="9" t="s">
        <v>511</v>
      </c>
      <c r="BC183" s="9">
        <v>4</v>
      </c>
      <c r="BD183" s="96">
        <f t="shared" si="2"/>
        <v>250</v>
      </c>
      <c r="BE183" s="15">
        <f t="shared" si="3"/>
        <v>2.418E-2</v>
      </c>
      <c r="BF183" s="8" t="s">
        <v>503</v>
      </c>
      <c r="BG183" s="16">
        <v>50</v>
      </c>
      <c r="BH183" s="97">
        <v>48</v>
      </c>
      <c r="BI183" s="8">
        <v>38.5</v>
      </c>
      <c r="BJ183" s="13">
        <v>8</v>
      </c>
      <c r="BK183" s="98">
        <f t="shared" si="4"/>
        <v>21</v>
      </c>
      <c r="BL183" s="98">
        <f t="shared" si="5"/>
        <v>0.19403999999999999</v>
      </c>
      <c r="BM183" s="99">
        <f t="shared" si="11"/>
        <v>21500</v>
      </c>
      <c r="BN183" s="8" t="s">
        <v>424</v>
      </c>
      <c r="BO183" s="5" t="str">
        <f t="shared" si="12"/>
        <v>48.00X38.50</v>
      </c>
      <c r="BP183" s="5" t="str">
        <f t="shared" si="13"/>
        <v>Rulling-Hindi /Geometry-[235 x 185]</v>
      </c>
      <c r="BQ183" s="105" t="s">
        <v>689</v>
      </c>
      <c r="BR183" s="106">
        <f t="shared" si="14"/>
        <v>0.5</v>
      </c>
    </row>
    <row r="184" spans="1:70" x14ac:dyDescent="0.25">
      <c r="A184" s="105" t="s">
        <v>1059</v>
      </c>
      <c r="B184" s="5" t="str">
        <f t="shared" si="168"/>
        <v>Writer A4 Classic Spiral  Mrp 84 [Single line]-164 page</v>
      </c>
      <c r="C184" s="5" t="str">
        <f t="shared" ref="C184:C198" si="196">B184</f>
        <v>Writer A4 Classic Spiral  Mrp 84 [Single line]-164 page</v>
      </c>
      <c r="D184" s="5" t="str">
        <f>VLOOKUP(AP184,DefaltMaster!$U$1:$AB$14,8,FALSE)</f>
        <v>*11107</v>
      </c>
      <c r="E184" s="5" t="str">
        <f>VLOOKUP(AU184,DefaltMaster!$H$1:$J$26,3,FALSE)</f>
        <v>*06019</v>
      </c>
      <c r="F184" s="110">
        <v>0</v>
      </c>
      <c r="G184" s="5">
        <v>0</v>
      </c>
      <c r="H184" s="5">
        <v>1096</v>
      </c>
      <c r="I184" s="5"/>
      <c r="J184" s="5" t="str">
        <f>VLOOKUP(AT184,DefaltMaster!$R$1:$S$19,2,FALSE)</f>
        <v>*05035</v>
      </c>
      <c r="K184" s="5" t="s">
        <v>551</v>
      </c>
      <c r="L184" s="5"/>
      <c r="M184" s="5" t="str">
        <f t="shared" si="169"/>
        <v>Writer A4 Classic Spiral  Mrp 84 [Single line]-164 page</v>
      </c>
      <c r="N184" s="5" t="s">
        <v>33</v>
      </c>
      <c r="O184" s="5"/>
      <c r="P184" s="5" t="s">
        <v>32</v>
      </c>
      <c r="Q184" s="5" t="s">
        <v>32</v>
      </c>
      <c r="R184" s="5" t="s">
        <v>32</v>
      </c>
      <c r="S184" s="5" t="s">
        <v>32</v>
      </c>
      <c r="T184" s="5" t="s">
        <v>32</v>
      </c>
      <c r="U184" s="5" t="s">
        <v>32</v>
      </c>
      <c r="V184" s="5" t="s">
        <v>34</v>
      </c>
      <c r="W184" s="105" t="s">
        <v>606</v>
      </c>
      <c r="X184" s="111" t="s">
        <v>607</v>
      </c>
      <c r="Y184" s="5" t="s">
        <v>32</v>
      </c>
      <c r="Z184" s="5" t="s">
        <v>32</v>
      </c>
      <c r="AA184" s="5" t="s">
        <v>35</v>
      </c>
      <c r="AB184" s="5" t="s">
        <v>35</v>
      </c>
      <c r="AC184" s="5" t="str">
        <f t="shared" ref="AC184:AC192" si="197">$BP184</f>
        <v>Rulling-Single line-[210 x 290]</v>
      </c>
      <c r="AD184" s="5" t="str">
        <f t="shared" si="195"/>
        <v>000150</v>
      </c>
      <c r="AE184" s="5"/>
      <c r="AF184" s="5"/>
      <c r="AG184" s="5"/>
      <c r="AH184" s="5"/>
      <c r="AI184" s="5" t="s">
        <v>394</v>
      </c>
      <c r="AJ184" s="5" t="s">
        <v>448</v>
      </c>
      <c r="AK184" s="5">
        <f t="shared" ref="AK184:AK198" si="198">LEN(C184)</f>
        <v>55</v>
      </c>
      <c r="AL184" s="8" t="s">
        <v>435</v>
      </c>
      <c r="AM184" s="8" t="s">
        <v>986</v>
      </c>
      <c r="AN184" s="8" t="s">
        <v>435</v>
      </c>
      <c r="AO184" s="8">
        <v>1000</v>
      </c>
      <c r="AP184" s="13" t="s">
        <v>449</v>
      </c>
      <c r="AQ184" s="8">
        <v>164</v>
      </c>
      <c r="AR184" s="8">
        <v>4</v>
      </c>
      <c r="AS184" s="8" t="s">
        <v>467</v>
      </c>
      <c r="AT184" s="14" t="s">
        <v>486</v>
      </c>
      <c r="AU184" s="14" t="s">
        <v>523</v>
      </c>
      <c r="AV184" s="8">
        <v>2</v>
      </c>
      <c r="AW184" s="8">
        <v>20</v>
      </c>
      <c r="AX184" s="8" t="s">
        <v>495</v>
      </c>
      <c r="AY184" s="8" t="s">
        <v>489</v>
      </c>
      <c r="AZ184" s="8" t="s">
        <v>490</v>
      </c>
      <c r="BA184" s="8">
        <v>260</v>
      </c>
      <c r="BB184" s="9" t="s">
        <v>508</v>
      </c>
      <c r="BC184" s="9">
        <v>4</v>
      </c>
      <c r="BD184" s="96">
        <f t="shared" ref="BD184:BD192" si="199">IF(BA184=0,0,AO184/BC184)</f>
        <v>250</v>
      </c>
      <c r="BE184" s="15">
        <f t="shared" ref="BE184:BE192" si="200">LEFT(BB184,4)/1000*RIGHT(BB184,3)/1000*BA184/1000*BD184/1000</f>
        <v>3.354E-2</v>
      </c>
      <c r="BF184" s="8" t="s">
        <v>503</v>
      </c>
      <c r="BG184" s="8">
        <v>54</v>
      </c>
      <c r="BH184" s="97">
        <v>86</v>
      </c>
      <c r="BI184" s="8">
        <v>42</v>
      </c>
      <c r="BJ184" s="13">
        <v>12</v>
      </c>
      <c r="BK184" s="98">
        <f t="shared" ref="BK184:BK192" si="201">AQ184/BJ184</f>
        <v>13.666666666666666</v>
      </c>
      <c r="BL184" s="98">
        <f t="shared" ref="BL184:BL192" si="202">BH184/100*BI184/100*BG184/1000*BK184*AO184/1000</f>
        <v>0.26656559999999996</v>
      </c>
      <c r="BM184" s="99">
        <f t="shared" ref="BM184:BM192" si="203">+AO184*(AQ184+AR184)/BJ184</f>
        <v>14000</v>
      </c>
      <c r="BN184" s="8" t="s">
        <v>435</v>
      </c>
      <c r="BO184" s="5" t="str">
        <f t="shared" ref="BO184:BO192" si="204">TEXT(BH184,"00.00")&amp;"X"&amp;TEXT(BI184,"00.00")</f>
        <v>86.00X42.00</v>
      </c>
      <c r="BP184" s="5" t="str">
        <f t="shared" ref="BP184:BP192" si="205">"Rulling-"&amp;AT184&amp;"-["&amp;AP184&amp;"]"</f>
        <v>Rulling-Single line-[210 x 290]</v>
      </c>
      <c r="BQ184" s="105" t="s">
        <v>744</v>
      </c>
      <c r="BR184" s="106">
        <f t="shared" ref="BR184:BR192" si="206">AR184/BJ184</f>
        <v>0.33333333333333331</v>
      </c>
    </row>
    <row r="185" spans="1:70" x14ac:dyDescent="0.25">
      <c r="A185" s="105" t="s">
        <v>1060</v>
      </c>
      <c r="B185" s="5" t="str">
        <f t="shared" si="168"/>
        <v>Writer A4 Classic Spiral  Mrp 84 [Unrulled]-164 page</v>
      </c>
      <c r="C185" s="5" t="str">
        <f t="shared" si="196"/>
        <v>Writer A4 Classic Spiral  Mrp 84 [Unrulled]-164 page</v>
      </c>
      <c r="D185" s="5" t="str">
        <f>VLOOKUP(AP185,DefaltMaster!$U$1:$AB$14,8,FALSE)</f>
        <v>*11107</v>
      </c>
      <c r="E185" s="5" t="str">
        <f>VLOOKUP(AU185,DefaltMaster!$H$1:$J$26,3,FALSE)</f>
        <v>*06019</v>
      </c>
      <c r="F185" s="110">
        <v>0</v>
      </c>
      <c r="G185" s="5">
        <v>0</v>
      </c>
      <c r="H185" s="5">
        <v>1097</v>
      </c>
      <c r="I185" s="5"/>
      <c r="J185" s="5" t="str">
        <f>VLOOKUP(AT185,DefaltMaster!$R$1:$S$19,2,FALSE)</f>
        <v>*05036</v>
      </c>
      <c r="K185" s="5" t="s">
        <v>551</v>
      </c>
      <c r="L185" s="5"/>
      <c r="M185" s="5" t="str">
        <f t="shared" si="169"/>
        <v>Writer A4 Classic Spiral  Mrp 84 [Unrulled]-164 page</v>
      </c>
      <c r="N185" s="5" t="s">
        <v>33</v>
      </c>
      <c r="O185" s="5"/>
      <c r="P185" s="5" t="s">
        <v>32</v>
      </c>
      <c r="Q185" s="5" t="s">
        <v>32</v>
      </c>
      <c r="R185" s="5" t="s">
        <v>32</v>
      </c>
      <c r="S185" s="5" t="s">
        <v>32</v>
      </c>
      <c r="T185" s="5" t="s">
        <v>32</v>
      </c>
      <c r="U185" s="5" t="s">
        <v>32</v>
      </c>
      <c r="V185" s="5" t="s">
        <v>34</v>
      </c>
      <c r="W185" s="105" t="s">
        <v>606</v>
      </c>
      <c r="X185" s="111" t="s">
        <v>607</v>
      </c>
      <c r="Y185" s="5" t="s">
        <v>32</v>
      </c>
      <c r="Z185" s="5" t="s">
        <v>32</v>
      </c>
      <c r="AA185" s="5" t="s">
        <v>35</v>
      </c>
      <c r="AB185" s="5" t="s">
        <v>35</v>
      </c>
      <c r="AC185" s="5" t="str">
        <f t="shared" si="197"/>
        <v>Rulling-Unrulled-[210 x 290]</v>
      </c>
      <c r="AD185" s="5" t="str">
        <f t="shared" si="195"/>
        <v>000153</v>
      </c>
      <c r="AE185" s="5"/>
      <c r="AF185" s="5"/>
      <c r="AG185" s="5"/>
      <c r="AH185" s="5"/>
      <c r="AI185" s="5" t="s">
        <v>394</v>
      </c>
      <c r="AJ185" s="5" t="s">
        <v>448</v>
      </c>
      <c r="AK185" s="5">
        <f t="shared" si="198"/>
        <v>52</v>
      </c>
      <c r="AL185" s="8" t="s">
        <v>435</v>
      </c>
      <c r="AM185" s="8" t="s">
        <v>986</v>
      </c>
      <c r="AN185" s="8" t="s">
        <v>435</v>
      </c>
      <c r="AO185" s="8">
        <v>1000</v>
      </c>
      <c r="AP185" s="13" t="s">
        <v>449</v>
      </c>
      <c r="AQ185" s="8">
        <v>164</v>
      </c>
      <c r="AR185" s="8">
        <v>4</v>
      </c>
      <c r="AS185" s="8" t="s">
        <v>467</v>
      </c>
      <c r="AT185" s="14" t="s">
        <v>493</v>
      </c>
      <c r="AU185" s="14" t="s">
        <v>523</v>
      </c>
      <c r="AV185" s="8">
        <v>2</v>
      </c>
      <c r="AW185" s="8">
        <v>20</v>
      </c>
      <c r="AX185" s="8" t="s">
        <v>495</v>
      </c>
      <c r="AY185" s="8" t="s">
        <v>489</v>
      </c>
      <c r="AZ185" s="8" t="s">
        <v>490</v>
      </c>
      <c r="BA185" s="8">
        <v>260</v>
      </c>
      <c r="BB185" s="9" t="s">
        <v>508</v>
      </c>
      <c r="BC185" s="9">
        <v>4</v>
      </c>
      <c r="BD185" s="96">
        <f t="shared" si="199"/>
        <v>250</v>
      </c>
      <c r="BE185" s="15">
        <f t="shared" si="200"/>
        <v>3.354E-2</v>
      </c>
      <c r="BF185" s="8" t="s">
        <v>503</v>
      </c>
      <c r="BG185" s="8">
        <v>54</v>
      </c>
      <c r="BH185" s="97">
        <v>86</v>
      </c>
      <c r="BI185" s="8">
        <v>42</v>
      </c>
      <c r="BJ185" s="13">
        <v>12</v>
      </c>
      <c r="BK185" s="98">
        <f t="shared" si="201"/>
        <v>13.666666666666666</v>
      </c>
      <c r="BL185" s="98">
        <f t="shared" si="202"/>
        <v>0.26656559999999996</v>
      </c>
      <c r="BM185" s="99">
        <f t="shared" si="203"/>
        <v>14000</v>
      </c>
      <c r="BN185" s="8" t="s">
        <v>435</v>
      </c>
      <c r="BO185" s="5" t="str">
        <f t="shared" si="204"/>
        <v>86.00X42.00</v>
      </c>
      <c r="BP185" s="5" t="str">
        <f t="shared" si="205"/>
        <v>Rulling-Unrulled-[210 x 290]</v>
      </c>
      <c r="BQ185" s="105" t="s">
        <v>745</v>
      </c>
      <c r="BR185" s="106">
        <f t="shared" si="206"/>
        <v>0.33333333333333331</v>
      </c>
    </row>
    <row r="186" spans="1:70" x14ac:dyDescent="0.25">
      <c r="A186" s="105" t="s">
        <v>1061</v>
      </c>
      <c r="B186" s="5" t="str">
        <f t="shared" si="168"/>
        <v>Writer A4 Classic Spiral  Mrp 104 [Single line]-224 page</v>
      </c>
      <c r="C186" s="5" t="str">
        <f t="shared" si="196"/>
        <v>Writer A4 Classic Spiral  Mrp 104 [Single line]-224 page</v>
      </c>
      <c r="D186" s="5" t="str">
        <f>VLOOKUP(AP186,DefaltMaster!$U$1:$AB$14,8,FALSE)</f>
        <v>*11107</v>
      </c>
      <c r="E186" s="5" t="str">
        <f>VLOOKUP(AU186,DefaltMaster!$H$1:$J$26,3,FALSE)</f>
        <v>*06021</v>
      </c>
      <c r="F186" s="110">
        <v>0</v>
      </c>
      <c r="G186" s="5">
        <v>0</v>
      </c>
      <c r="H186" s="5">
        <v>1098</v>
      </c>
      <c r="I186" s="5"/>
      <c r="J186" s="5" t="str">
        <f>VLOOKUP(AT186,DefaltMaster!$R$1:$S$19,2,FALSE)</f>
        <v>*05035</v>
      </c>
      <c r="K186" s="5" t="s">
        <v>551</v>
      </c>
      <c r="L186" s="5"/>
      <c r="M186" s="5" t="str">
        <f t="shared" si="169"/>
        <v>Writer A4 Classic Spiral  Mrp 104 [Single line]-224 page</v>
      </c>
      <c r="N186" s="5" t="s">
        <v>33</v>
      </c>
      <c r="O186" s="5"/>
      <c r="P186" s="5" t="s">
        <v>32</v>
      </c>
      <c r="Q186" s="5" t="s">
        <v>32</v>
      </c>
      <c r="R186" s="5" t="s">
        <v>32</v>
      </c>
      <c r="S186" s="5" t="s">
        <v>32</v>
      </c>
      <c r="T186" s="5" t="s">
        <v>32</v>
      </c>
      <c r="U186" s="5" t="s">
        <v>32</v>
      </c>
      <c r="V186" s="5" t="s">
        <v>34</v>
      </c>
      <c r="W186" s="105" t="s">
        <v>606</v>
      </c>
      <c r="X186" s="111" t="s">
        <v>607</v>
      </c>
      <c r="Y186" s="5" t="s">
        <v>32</v>
      </c>
      <c r="Z186" s="5" t="s">
        <v>32</v>
      </c>
      <c r="AA186" s="5" t="s">
        <v>35</v>
      </c>
      <c r="AB186" s="5" t="s">
        <v>35</v>
      </c>
      <c r="AC186" s="5" t="str">
        <f t="shared" si="197"/>
        <v>Rulling-Single line-[210 x 290]</v>
      </c>
      <c r="AD186" s="5" t="str">
        <f t="shared" si="195"/>
        <v>000150</v>
      </c>
      <c r="AE186" s="5"/>
      <c r="AF186" s="5"/>
      <c r="AG186" s="5"/>
      <c r="AH186" s="5"/>
      <c r="AI186" s="5" t="s">
        <v>394</v>
      </c>
      <c r="AJ186" s="5" t="s">
        <v>448</v>
      </c>
      <c r="AK186" s="5">
        <f t="shared" si="198"/>
        <v>56</v>
      </c>
      <c r="AL186" s="8" t="s">
        <v>436</v>
      </c>
      <c r="AM186" s="8" t="s">
        <v>986</v>
      </c>
      <c r="AN186" s="8" t="s">
        <v>436</v>
      </c>
      <c r="AO186" s="8">
        <v>1000</v>
      </c>
      <c r="AP186" s="13" t="s">
        <v>449</v>
      </c>
      <c r="AQ186" s="8">
        <v>224</v>
      </c>
      <c r="AR186" s="8">
        <v>4</v>
      </c>
      <c r="AS186" s="8" t="s">
        <v>467</v>
      </c>
      <c r="AT186" s="14" t="s">
        <v>486</v>
      </c>
      <c r="AU186" s="14" t="s">
        <v>524</v>
      </c>
      <c r="AV186" s="8">
        <v>2</v>
      </c>
      <c r="AW186" s="8">
        <v>20</v>
      </c>
      <c r="AX186" s="8" t="s">
        <v>495</v>
      </c>
      <c r="AY186" s="8" t="s">
        <v>489</v>
      </c>
      <c r="AZ186" s="8" t="s">
        <v>490</v>
      </c>
      <c r="BA186" s="8">
        <v>280</v>
      </c>
      <c r="BB186" s="9" t="s">
        <v>508</v>
      </c>
      <c r="BC186" s="9">
        <v>4</v>
      </c>
      <c r="BD186" s="96">
        <f t="shared" si="199"/>
        <v>250</v>
      </c>
      <c r="BE186" s="15">
        <f t="shared" si="200"/>
        <v>3.6120000000000006E-2</v>
      </c>
      <c r="BF186" s="8" t="s">
        <v>503</v>
      </c>
      <c r="BG186" s="8">
        <v>54</v>
      </c>
      <c r="BH186" s="97">
        <v>86</v>
      </c>
      <c r="BI186" s="8">
        <v>42</v>
      </c>
      <c r="BJ186" s="13">
        <v>12</v>
      </c>
      <c r="BK186" s="98">
        <f t="shared" si="201"/>
        <v>18.666666666666668</v>
      </c>
      <c r="BL186" s="98">
        <f t="shared" si="202"/>
        <v>0.36408960000000001</v>
      </c>
      <c r="BM186" s="99">
        <f t="shared" si="203"/>
        <v>19000</v>
      </c>
      <c r="BN186" s="8" t="s">
        <v>436</v>
      </c>
      <c r="BO186" s="5" t="str">
        <f t="shared" si="204"/>
        <v>86.00X42.00</v>
      </c>
      <c r="BP186" s="5" t="str">
        <f t="shared" si="205"/>
        <v>Rulling-Single line-[210 x 290]</v>
      </c>
      <c r="BQ186" s="105" t="s">
        <v>746</v>
      </c>
      <c r="BR186" s="106">
        <f t="shared" si="206"/>
        <v>0.33333333333333331</v>
      </c>
    </row>
    <row r="187" spans="1:70" x14ac:dyDescent="0.25">
      <c r="A187" s="105" t="s">
        <v>1062</v>
      </c>
      <c r="B187" s="5" t="str">
        <f t="shared" si="168"/>
        <v>Writer A4 Classic Spiral  Mrp 104 [Unrulled]-224 page</v>
      </c>
      <c r="C187" s="5" t="str">
        <f t="shared" si="196"/>
        <v>Writer A4 Classic Spiral  Mrp 104 [Unrulled]-224 page</v>
      </c>
      <c r="D187" s="5" t="str">
        <f>VLOOKUP(AP187,DefaltMaster!$U$1:$AB$14,8,FALSE)</f>
        <v>*11107</v>
      </c>
      <c r="E187" s="5" t="str">
        <f>VLOOKUP(AU187,DefaltMaster!$H$1:$J$26,3,FALSE)</f>
        <v>*06021</v>
      </c>
      <c r="F187" s="110">
        <v>0</v>
      </c>
      <c r="G187" s="5">
        <v>0</v>
      </c>
      <c r="H187" s="5">
        <v>1099</v>
      </c>
      <c r="I187" s="5"/>
      <c r="J187" s="5" t="str">
        <f>VLOOKUP(AT187,DefaltMaster!$R$1:$S$19,2,FALSE)</f>
        <v>*05036</v>
      </c>
      <c r="K187" s="5" t="s">
        <v>551</v>
      </c>
      <c r="L187" s="5"/>
      <c r="M187" s="5" t="str">
        <f t="shared" si="169"/>
        <v>Writer A4 Classic Spiral  Mrp 104 [Unrulled]-224 page</v>
      </c>
      <c r="N187" s="5" t="s">
        <v>33</v>
      </c>
      <c r="O187" s="5"/>
      <c r="P187" s="5" t="s">
        <v>32</v>
      </c>
      <c r="Q187" s="5" t="s">
        <v>32</v>
      </c>
      <c r="R187" s="5" t="s">
        <v>32</v>
      </c>
      <c r="S187" s="5" t="s">
        <v>32</v>
      </c>
      <c r="T187" s="5" t="s">
        <v>32</v>
      </c>
      <c r="U187" s="5" t="s">
        <v>32</v>
      </c>
      <c r="V187" s="5" t="s">
        <v>34</v>
      </c>
      <c r="W187" s="105" t="s">
        <v>606</v>
      </c>
      <c r="X187" s="111" t="s">
        <v>607</v>
      </c>
      <c r="Y187" s="5" t="s">
        <v>32</v>
      </c>
      <c r="Z187" s="5" t="s">
        <v>32</v>
      </c>
      <c r="AA187" s="5" t="s">
        <v>35</v>
      </c>
      <c r="AB187" s="5" t="s">
        <v>35</v>
      </c>
      <c r="AC187" s="5" t="str">
        <f t="shared" si="197"/>
        <v>Rulling-Unrulled-[210 x 290]</v>
      </c>
      <c r="AD187" s="5" t="str">
        <f t="shared" si="195"/>
        <v>000153</v>
      </c>
      <c r="AE187" s="5"/>
      <c r="AF187" s="5"/>
      <c r="AG187" s="5"/>
      <c r="AH187" s="5"/>
      <c r="AI187" s="5" t="s">
        <v>394</v>
      </c>
      <c r="AJ187" s="5" t="s">
        <v>448</v>
      </c>
      <c r="AK187" s="5">
        <f t="shared" si="198"/>
        <v>53</v>
      </c>
      <c r="AL187" s="8" t="s">
        <v>436</v>
      </c>
      <c r="AM187" s="8" t="s">
        <v>986</v>
      </c>
      <c r="AN187" s="8" t="s">
        <v>436</v>
      </c>
      <c r="AO187" s="8">
        <v>1000</v>
      </c>
      <c r="AP187" s="13" t="s">
        <v>449</v>
      </c>
      <c r="AQ187" s="8">
        <v>224</v>
      </c>
      <c r="AR187" s="8">
        <v>4</v>
      </c>
      <c r="AS187" s="8" t="s">
        <v>467</v>
      </c>
      <c r="AT187" s="14" t="s">
        <v>493</v>
      </c>
      <c r="AU187" s="14" t="s">
        <v>524</v>
      </c>
      <c r="AV187" s="8">
        <v>2</v>
      </c>
      <c r="AW187" s="8">
        <v>20</v>
      </c>
      <c r="AX187" s="8" t="s">
        <v>495</v>
      </c>
      <c r="AY187" s="8" t="s">
        <v>489</v>
      </c>
      <c r="AZ187" s="8" t="s">
        <v>490</v>
      </c>
      <c r="BA187" s="8">
        <v>280</v>
      </c>
      <c r="BB187" s="9" t="s">
        <v>508</v>
      </c>
      <c r="BC187" s="9">
        <v>4</v>
      </c>
      <c r="BD187" s="96">
        <f t="shared" si="199"/>
        <v>250</v>
      </c>
      <c r="BE187" s="15">
        <f t="shared" si="200"/>
        <v>3.6120000000000006E-2</v>
      </c>
      <c r="BF187" s="8" t="s">
        <v>503</v>
      </c>
      <c r="BG187" s="8">
        <v>54</v>
      </c>
      <c r="BH187" s="97">
        <v>86</v>
      </c>
      <c r="BI187" s="8">
        <v>42</v>
      </c>
      <c r="BJ187" s="13">
        <v>12</v>
      </c>
      <c r="BK187" s="98">
        <f t="shared" si="201"/>
        <v>18.666666666666668</v>
      </c>
      <c r="BL187" s="98">
        <f t="shared" si="202"/>
        <v>0.36408960000000001</v>
      </c>
      <c r="BM187" s="99">
        <f t="shared" si="203"/>
        <v>19000</v>
      </c>
      <c r="BN187" s="8" t="s">
        <v>436</v>
      </c>
      <c r="BO187" s="5" t="str">
        <f t="shared" si="204"/>
        <v>86.00X42.00</v>
      </c>
      <c r="BP187" s="5" t="str">
        <f t="shared" si="205"/>
        <v>Rulling-Unrulled-[210 x 290]</v>
      </c>
      <c r="BQ187" s="105" t="s">
        <v>747</v>
      </c>
      <c r="BR187" s="106">
        <f t="shared" si="206"/>
        <v>0.33333333333333331</v>
      </c>
    </row>
    <row r="188" spans="1:70" x14ac:dyDescent="0.25">
      <c r="A188" s="105" t="s">
        <v>1063</v>
      </c>
      <c r="B188" s="5" t="str">
        <f t="shared" si="168"/>
        <v>Writer A4 Classic Spiral  Mrp 124 [Single line]-292 page</v>
      </c>
      <c r="C188" s="5" t="str">
        <f t="shared" si="196"/>
        <v>Writer A4 Classic Spiral  Mrp 124 [Single line]-292 page</v>
      </c>
      <c r="D188" s="5" t="str">
        <f>VLOOKUP(AP188,DefaltMaster!$U$1:$AB$14,8,FALSE)</f>
        <v>*11107</v>
      </c>
      <c r="E188" s="5" t="str">
        <f>VLOOKUP(AU188,DefaltMaster!$H$1:$J$26,3,FALSE)</f>
        <v>*06021</v>
      </c>
      <c r="F188" s="110">
        <v>0</v>
      </c>
      <c r="G188" s="5">
        <v>0</v>
      </c>
      <c r="H188" s="5">
        <v>1100</v>
      </c>
      <c r="I188" s="5"/>
      <c r="J188" s="5" t="str">
        <f>VLOOKUP(AT188,DefaltMaster!$R$1:$S$19,2,FALSE)</f>
        <v>*05035</v>
      </c>
      <c r="K188" s="5" t="s">
        <v>551</v>
      </c>
      <c r="L188" s="5"/>
      <c r="M188" s="5" t="str">
        <f t="shared" si="169"/>
        <v>Writer A4 Classic Spiral  Mrp 124 [Single line]-292 page</v>
      </c>
      <c r="N188" s="5" t="s">
        <v>33</v>
      </c>
      <c r="O188" s="5"/>
      <c r="P188" s="5" t="s">
        <v>32</v>
      </c>
      <c r="Q188" s="5" t="s">
        <v>32</v>
      </c>
      <c r="R188" s="5" t="s">
        <v>32</v>
      </c>
      <c r="S188" s="5" t="s">
        <v>32</v>
      </c>
      <c r="T188" s="5" t="s">
        <v>32</v>
      </c>
      <c r="U188" s="5" t="s">
        <v>32</v>
      </c>
      <c r="V188" s="5" t="s">
        <v>34</v>
      </c>
      <c r="W188" s="105" t="s">
        <v>606</v>
      </c>
      <c r="X188" s="111" t="s">
        <v>607</v>
      </c>
      <c r="Y188" s="5" t="s">
        <v>32</v>
      </c>
      <c r="Z188" s="5" t="s">
        <v>32</v>
      </c>
      <c r="AA188" s="5" t="s">
        <v>35</v>
      </c>
      <c r="AB188" s="5" t="s">
        <v>35</v>
      </c>
      <c r="AC188" s="5" t="str">
        <f t="shared" si="197"/>
        <v>Rulling-Single line-[210 x 290]</v>
      </c>
      <c r="AD188" s="5" t="str">
        <f t="shared" si="195"/>
        <v>000150</v>
      </c>
      <c r="AE188" s="5"/>
      <c r="AF188" s="5"/>
      <c r="AG188" s="5"/>
      <c r="AH188" s="5"/>
      <c r="AI188" s="5" t="s">
        <v>394</v>
      </c>
      <c r="AJ188" s="5" t="s">
        <v>448</v>
      </c>
      <c r="AK188" s="5">
        <f t="shared" si="198"/>
        <v>56</v>
      </c>
      <c r="AL188" s="8" t="s">
        <v>437</v>
      </c>
      <c r="AM188" s="8" t="s">
        <v>986</v>
      </c>
      <c r="AN188" s="8" t="s">
        <v>437</v>
      </c>
      <c r="AO188" s="8">
        <v>1000</v>
      </c>
      <c r="AP188" s="13" t="s">
        <v>449</v>
      </c>
      <c r="AQ188" s="8">
        <v>292</v>
      </c>
      <c r="AR188" s="8">
        <v>4</v>
      </c>
      <c r="AS188" s="8" t="s">
        <v>467</v>
      </c>
      <c r="AT188" s="14" t="s">
        <v>486</v>
      </c>
      <c r="AU188" s="14" t="s">
        <v>524</v>
      </c>
      <c r="AV188" s="8">
        <v>2</v>
      </c>
      <c r="AW188" s="8">
        <v>20</v>
      </c>
      <c r="AX188" s="8" t="s">
        <v>495</v>
      </c>
      <c r="AY188" s="8" t="s">
        <v>489</v>
      </c>
      <c r="AZ188" s="8" t="s">
        <v>490</v>
      </c>
      <c r="BA188" s="8">
        <v>280</v>
      </c>
      <c r="BB188" s="9" t="s">
        <v>508</v>
      </c>
      <c r="BC188" s="9">
        <v>4</v>
      </c>
      <c r="BD188" s="96">
        <f t="shared" si="199"/>
        <v>250</v>
      </c>
      <c r="BE188" s="15">
        <f t="shared" si="200"/>
        <v>3.6120000000000006E-2</v>
      </c>
      <c r="BF188" s="8" t="s">
        <v>503</v>
      </c>
      <c r="BG188" s="8">
        <v>54</v>
      </c>
      <c r="BH188" s="97">
        <v>86</v>
      </c>
      <c r="BI188" s="8">
        <v>42</v>
      </c>
      <c r="BJ188" s="13">
        <v>12</v>
      </c>
      <c r="BK188" s="98">
        <f t="shared" si="201"/>
        <v>24.333333333333332</v>
      </c>
      <c r="BL188" s="98">
        <f t="shared" si="202"/>
        <v>0.47461679999999995</v>
      </c>
      <c r="BM188" s="99">
        <f t="shared" si="203"/>
        <v>24666.666666666668</v>
      </c>
      <c r="BN188" s="8" t="s">
        <v>437</v>
      </c>
      <c r="BO188" s="5" t="str">
        <f t="shared" si="204"/>
        <v>86.00X42.00</v>
      </c>
      <c r="BP188" s="5" t="str">
        <f t="shared" si="205"/>
        <v>Rulling-Single line-[210 x 290]</v>
      </c>
      <c r="BQ188" s="105" t="s">
        <v>748</v>
      </c>
      <c r="BR188" s="106">
        <f t="shared" si="206"/>
        <v>0.33333333333333331</v>
      </c>
    </row>
    <row r="189" spans="1:70" x14ac:dyDescent="0.25">
      <c r="A189" s="105" t="s">
        <v>1064</v>
      </c>
      <c r="B189" s="5" t="str">
        <f t="shared" si="168"/>
        <v>Writer A4 Classic Spiral  Mrp 124 [Unrulled]-292 page</v>
      </c>
      <c r="C189" s="5" t="str">
        <f t="shared" si="196"/>
        <v>Writer A4 Classic Spiral  Mrp 124 [Unrulled]-292 page</v>
      </c>
      <c r="D189" s="5" t="str">
        <f>VLOOKUP(AP189,DefaltMaster!$U$1:$AB$14,8,FALSE)</f>
        <v>*11107</v>
      </c>
      <c r="E189" s="5" t="str">
        <f>VLOOKUP(AU189,DefaltMaster!$H$1:$J$26,3,FALSE)</f>
        <v>*06021</v>
      </c>
      <c r="F189" s="110">
        <v>0</v>
      </c>
      <c r="G189" s="5">
        <v>0</v>
      </c>
      <c r="H189" s="5">
        <v>1101</v>
      </c>
      <c r="I189" s="5"/>
      <c r="J189" s="5" t="str">
        <f>VLOOKUP(AT189,DefaltMaster!$R$1:$S$19,2,FALSE)</f>
        <v>*05036</v>
      </c>
      <c r="K189" s="5" t="s">
        <v>551</v>
      </c>
      <c r="L189" s="5"/>
      <c r="M189" s="5" t="str">
        <f t="shared" si="169"/>
        <v>Writer A4 Classic Spiral  Mrp 124 [Unrulled]-292 page</v>
      </c>
      <c r="N189" s="5" t="s">
        <v>33</v>
      </c>
      <c r="O189" s="5"/>
      <c r="P189" s="5" t="s">
        <v>32</v>
      </c>
      <c r="Q189" s="5" t="s">
        <v>32</v>
      </c>
      <c r="R189" s="5" t="s">
        <v>32</v>
      </c>
      <c r="S189" s="5" t="s">
        <v>32</v>
      </c>
      <c r="T189" s="5" t="s">
        <v>32</v>
      </c>
      <c r="U189" s="5" t="s">
        <v>32</v>
      </c>
      <c r="V189" s="5" t="s">
        <v>34</v>
      </c>
      <c r="W189" s="105" t="s">
        <v>606</v>
      </c>
      <c r="X189" s="111" t="s">
        <v>607</v>
      </c>
      <c r="Y189" s="5" t="s">
        <v>32</v>
      </c>
      <c r="Z189" s="5" t="s">
        <v>32</v>
      </c>
      <c r="AA189" s="5" t="s">
        <v>35</v>
      </c>
      <c r="AB189" s="5" t="s">
        <v>35</v>
      </c>
      <c r="AC189" s="5" t="str">
        <f t="shared" si="197"/>
        <v>Rulling-Unrulled-[210 x 290]</v>
      </c>
      <c r="AD189" s="5" t="str">
        <f t="shared" si="195"/>
        <v>000153</v>
      </c>
      <c r="AE189" s="5"/>
      <c r="AF189" s="5"/>
      <c r="AG189" s="5"/>
      <c r="AH189" s="5"/>
      <c r="AI189" s="5" t="s">
        <v>394</v>
      </c>
      <c r="AJ189" s="5" t="s">
        <v>448</v>
      </c>
      <c r="AK189" s="5">
        <f t="shared" si="198"/>
        <v>53</v>
      </c>
      <c r="AL189" s="8" t="s">
        <v>437</v>
      </c>
      <c r="AM189" s="8" t="s">
        <v>986</v>
      </c>
      <c r="AN189" s="8" t="s">
        <v>437</v>
      </c>
      <c r="AO189" s="8">
        <v>1000</v>
      </c>
      <c r="AP189" s="13" t="s">
        <v>449</v>
      </c>
      <c r="AQ189" s="8">
        <v>292</v>
      </c>
      <c r="AR189" s="8">
        <v>4</v>
      </c>
      <c r="AS189" s="8" t="s">
        <v>467</v>
      </c>
      <c r="AT189" s="14" t="s">
        <v>493</v>
      </c>
      <c r="AU189" s="14" t="s">
        <v>524</v>
      </c>
      <c r="AV189" s="8">
        <v>2</v>
      </c>
      <c r="AW189" s="8">
        <v>20</v>
      </c>
      <c r="AX189" s="8" t="s">
        <v>495</v>
      </c>
      <c r="AY189" s="8" t="s">
        <v>489</v>
      </c>
      <c r="AZ189" s="8" t="s">
        <v>490</v>
      </c>
      <c r="BA189" s="8">
        <v>280</v>
      </c>
      <c r="BB189" s="9" t="s">
        <v>508</v>
      </c>
      <c r="BC189" s="9">
        <v>4</v>
      </c>
      <c r="BD189" s="96">
        <f t="shared" si="199"/>
        <v>250</v>
      </c>
      <c r="BE189" s="15">
        <f t="shared" si="200"/>
        <v>3.6120000000000006E-2</v>
      </c>
      <c r="BF189" s="8" t="s">
        <v>503</v>
      </c>
      <c r="BG189" s="8">
        <v>54</v>
      </c>
      <c r="BH189" s="97">
        <v>86</v>
      </c>
      <c r="BI189" s="8">
        <v>42</v>
      </c>
      <c r="BJ189" s="13">
        <v>12</v>
      </c>
      <c r="BK189" s="98">
        <f t="shared" si="201"/>
        <v>24.333333333333332</v>
      </c>
      <c r="BL189" s="98">
        <f t="shared" si="202"/>
        <v>0.47461679999999995</v>
      </c>
      <c r="BM189" s="99">
        <f t="shared" si="203"/>
        <v>24666.666666666668</v>
      </c>
      <c r="BN189" s="8" t="s">
        <v>437</v>
      </c>
      <c r="BO189" s="5" t="str">
        <f t="shared" si="204"/>
        <v>86.00X42.00</v>
      </c>
      <c r="BP189" s="5" t="str">
        <f t="shared" si="205"/>
        <v>Rulling-Unrulled-[210 x 290]</v>
      </c>
      <c r="BQ189" s="105" t="s">
        <v>749</v>
      </c>
      <c r="BR189" s="106">
        <f t="shared" si="206"/>
        <v>0.33333333333333331</v>
      </c>
    </row>
    <row r="190" spans="1:70" x14ac:dyDescent="0.25">
      <c r="A190" s="105" t="s">
        <v>1065</v>
      </c>
      <c r="B190" s="5" t="str">
        <f t="shared" si="168"/>
        <v>Writer Small Ragister Mrp 12,24,32 [Single line]-48 page</v>
      </c>
      <c r="C190" s="5" t="str">
        <f t="shared" si="196"/>
        <v>Writer Small Ragister Mrp 12,24,32 [Single line]-48 page</v>
      </c>
      <c r="D190" s="5" t="str">
        <f>VLOOKUP(AP190,DefaltMaster!$U$1:$AB$14,8,FALSE)</f>
        <v>*11099</v>
      </c>
      <c r="E190" s="5" t="str">
        <f>VLOOKUP(AU190,DefaltMaster!$H$1:$J$26,3,FALSE)</f>
        <v>*06016</v>
      </c>
      <c r="F190" s="110">
        <v>0</v>
      </c>
      <c r="G190" s="5">
        <v>0</v>
      </c>
      <c r="H190" s="5">
        <v>1113</v>
      </c>
      <c r="I190" s="5"/>
      <c r="J190" s="5" t="str">
        <f>VLOOKUP(AT190,DefaltMaster!$R$1:$S$19,2,FALSE)</f>
        <v>*05035</v>
      </c>
      <c r="K190" s="5" t="s">
        <v>551</v>
      </c>
      <c r="L190" s="5"/>
      <c r="M190" s="5" t="str">
        <f t="shared" si="169"/>
        <v>Writer Small Ragister Mrp 12,24,32 [Single line]-48 page</v>
      </c>
      <c r="N190" s="5" t="s">
        <v>33</v>
      </c>
      <c r="O190" s="5"/>
      <c r="P190" s="5" t="s">
        <v>32</v>
      </c>
      <c r="Q190" s="5" t="s">
        <v>32</v>
      </c>
      <c r="R190" s="5" t="s">
        <v>32</v>
      </c>
      <c r="S190" s="5" t="s">
        <v>32</v>
      </c>
      <c r="T190" s="5" t="s">
        <v>32</v>
      </c>
      <c r="U190" s="5" t="s">
        <v>32</v>
      </c>
      <c r="V190" s="5" t="s">
        <v>34</v>
      </c>
      <c r="W190" s="105" t="s">
        <v>606</v>
      </c>
      <c r="X190" s="111" t="s">
        <v>607</v>
      </c>
      <c r="Y190" s="5" t="s">
        <v>32</v>
      </c>
      <c r="Z190" s="5" t="s">
        <v>32</v>
      </c>
      <c r="AA190" s="5" t="s">
        <v>35</v>
      </c>
      <c r="AB190" s="5" t="s">
        <v>35</v>
      </c>
      <c r="AC190" s="5" t="str">
        <f t="shared" si="197"/>
        <v>Rulling-Single line-[155x 245]</v>
      </c>
      <c r="AD190" s="5" t="str">
        <f t="shared" si="195"/>
        <v>000144</v>
      </c>
      <c r="AE190" s="5"/>
      <c r="AF190" s="5"/>
      <c r="AG190" s="5"/>
      <c r="AH190" s="5"/>
      <c r="AI190" s="5" t="s">
        <v>394</v>
      </c>
      <c r="AJ190" s="5" t="s">
        <v>448</v>
      </c>
      <c r="AK190" s="5">
        <f t="shared" si="198"/>
        <v>56</v>
      </c>
      <c r="AL190" s="8" t="s">
        <v>1026</v>
      </c>
      <c r="AM190" s="8" t="s">
        <v>986</v>
      </c>
      <c r="AN190" s="8" t="s">
        <v>444</v>
      </c>
      <c r="AO190" s="8">
        <v>1000</v>
      </c>
      <c r="AP190" s="13" t="s">
        <v>459</v>
      </c>
      <c r="AQ190" s="8">
        <v>48</v>
      </c>
      <c r="AR190" s="10"/>
      <c r="AS190" s="8"/>
      <c r="AT190" s="14" t="s">
        <v>486</v>
      </c>
      <c r="AU190" s="14" t="s">
        <v>487</v>
      </c>
      <c r="AV190" s="10"/>
      <c r="AW190" s="8">
        <v>75</v>
      </c>
      <c r="AX190" s="8" t="s">
        <v>499</v>
      </c>
      <c r="AY190" s="13" t="s">
        <v>500</v>
      </c>
      <c r="AZ190" s="8" t="s">
        <v>501</v>
      </c>
      <c r="BA190" s="8">
        <v>250</v>
      </c>
      <c r="BB190" s="9" t="s">
        <v>529</v>
      </c>
      <c r="BC190" s="9">
        <v>8</v>
      </c>
      <c r="BD190" s="96">
        <f t="shared" si="199"/>
        <v>125</v>
      </c>
      <c r="BE190" s="15">
        <f t="shared" si="200"/>
        <v>2.0243125000000001E-2</v>
      </c>
      <c r="BF190" s="8" t="s">
        <v>530</v>
      </c>
      <c r="BG190" s="16">
        <v>50</v>
      </c>
      <c r="BH190" s="97">
        <v>98</v>
      </c>
      <c r="BI190" s="8">
        <v>32</v>
      </c>
      <c r="BJ190" s="13">
        <v>16</v>
      </c>
      <c r="BK190" s="98">
        <f t="shared" si="201"/>
        <v>3</v>
      </c>
      <c r="BL190" s="98">
        <f t="shared" si="202"/>
        <v>4.7039999999999998E-2</v>
      </c>
      <c r="BM190" s="99">
        <f t="shared" si="203"/>
        <v>3000</v>
      </c>
      <c r="BN190" s="8" t="s">
        <v>444</v>
      </c>
      <c r="BO190" s="5" t="str">
        <f t="shared" si="204"/>
        <v>98.00X32.00</v>
      </c>
      <c r="BP190" s="5" t="str">
        <f t="shared" si="205"/>
        <v>Rulling-Single line-[155x 245]</v>
      </c>
      <c r="BQ190" s="105" t="s">
        <v>761</v>
      </c>
      <c r="BR190" s="106">
        <f t="shared" si="206"/>
        <v>0</v>
      </c>
    </row>
    <row r="191" spans="1:70" x14ac:dyDescent="0.25">
      <c r="A191" s="105" t="s">
        <v>1066</v>
      </c>
      <c r="B191" s="5" t="str">
        <f t="shared" si="168"/>
        <v>Writer Small Ragister Mrp 12,24,32 [Single line]-84 page</v>
      </c>
      <c r="C191" s="5" t="str">
        <f t="shared" si="196"/>
        <v>Writer Small Ragister Mrp 12,24,32 [Single line]-84 page</v>
      </c>
      <c r="D191" s="5" t="str">
        <f>VLOOKUP(AP191,DefaltMaster!$U$1:$AB$14,8,FALSE)</f>
        <v>*11099</v>
      </c>
      <c r="E191" s="5" t="str">
        <f>VLOOKUP(AU191,DefaltMaster!$H$1:$J$26,3,FALSE)</f>
        <v>*06016</v>
      </c>
      <c r="F191" s="110">
        <v>0</v>
      </c>
      <c r="G191" s="5">
        <v>0</v>
      </c>
      <c r="H191" s="5">
        <v>1114</v>
      </c>
      <c r="I191" s="5"/>
      <c r="J191" s="5" t="str">
        <f>VLOOKUP(AT191,DefaltMaster!$R$1:$S$19,2,FALSE)</f>
        <v>*05035</v>
      </c>
      <c r="K191" s="5" t="s">
        <v>551</v>
      </c>
      <c r="L191" s="5"/>
      <c r="M191" s="5" t="str">
        <f t="shared" si="169"/>
        <v>Writer Small Ragister Mrp 12,24,32 [Single line]-84 page</v>
      </c>
      <c r="N191" s="5" t="s">
        <v>33</v>
      </c>
      <c r="O191" s="5"/>
      <c r="P191" s="5" t="s">
        <v>32</v>
      </c>
      <c r="Q191" s="5" t="s">
        <v>32</v>
      </c>
      <c r="R191" s="5" t="s">
        <v>32</v>
      </c>
      <c r="S191" s="5" t="s">
        <v>32</v>
      </c>
      <c r="T191" s="5" t="s">
        <v>32</v>
      </c>
      <c r="U191" s="5" t="s">
        <v>32</v>
      </c>
      <c r="V191" s="5" t="s">
        <v>34</v>
      </c>
      <c r="W191" s="105" t="s">
        <v>606</v>
      </c>
      <c r="X191" s="111" t="s">
        <v>607</v>
      </c>
      <c r="Y191" s="5" t="s">
        <v>32</v>
      </c>
      <c r="Z191" s="5" t="s">
        <v>32</v>
      </c>
      <c r="AA191" s="5" t="s">
        <v>35</v>
      </c>
      <c r="AB191" s="5" t="s">
        <v>35</v>
      </c>
      <c r="AC191" s="5" t="str">
        <f t="shared" si="197"/>
        <v>Rulling-Single line-[155x 245]</v>
      </c>
      <c r="AD191" s="5" t="str">
        <f t="shared" si="195"/>
        <v>000144</v>
      </c>
      <c r="AE191" s="5"/>
      <c r="AF191" s="5"/>
      <c r="AG191" s="5"/>
      <c r="AH191" s="5"/>
      <c r="AI191" s="5" t="s">
        <v>394</v>
      </c>
      <c r="AJ191" s="5" t="s">
        <v>448</v>
      </c>
      <c r="AK191" s="5">
        <f t="shared" si="198"/>
        <v>56</v>
      </c>
      <c r="AL191" s="8" t="s">
        <v>1027</v>
      </c>
      <c r="AM191" s="8" t="s">
        <v>986</v>
      </c>
      <c r="AN191" s="8" t="s">
        <v>444</v>
      </c>
      <c r="AO191" s="8">
        <v>1000</v>
      </c>
      <c r="AP191" s="13" t="s">
        <v>459</v>
      </c>
      <c r="AQ191" s="8">
        <v>84</v>
      </c>
      <c r="AR191" s="10"/>
      <c r="AS191" s="8"/>
      <c r="AT191" s="14" t="s">
        <v>486</v>
      </c>
      <c r="AU191" s="14" t="s">
        <v>487</v>
      </c>
      <c r="AV191" s="10"/>
      <c r="AW191" s="8">
        <v>60</v>
      </c>
      <c r="AX191" s="8" t="s">
        <v>499</v>
      </c>
      <c r="AY191" s="13" t="s">
        <v>500</v>
      </c>
      <c r="AZ191" s="8" t="s">
        <v>501</v>
      </c>
      <c r="BA191" s="8">
        <v>250</v>
      </c>
      <c r="BB191" s="9" t="s">
        <v>529</v>
      </c>
      <c r="BC191" s="9">
        <v>8</v>
      </c>
      <c r="BD191" s="96">
        <f t="shared" si="199"/>
        <v>125</v>
      </c>
      <c r="BE191" s="15">
        <f t="shared" si="200"/>
        <v>2.0243125000000001E-2</v>
      </c>
      <c r="BF191" s="8" t="s">
        <v>530</v>
      </c>
      <c r="BG191" s="16">
        <v>50</v>
      </c>
      <c r="BH191" s="97">
        <v>98</v>
      </c>
      <c r="BI191" s="8">
        <v>32</v>
      </c>
      <c r="BJ191" s="13">
        <v>16</v>
      </c>
      <c r="BK191" s="98">
        <f t="shared" si="201"/>
        <v>5.25</v>
      </c>
      <c r="BL191" s="98">
        <f t="shared" si="202"/>
        <v>8.2320000000000004E-2</v>
      </c>
      <c r="BM191" s="99">
        <f t="shared" si="203"/>
        <v>5250</v>
      </c>
      <c r="BN191" s="8" t="s">
        <v>444</v>
      </c>
      <c r="BO191" s="5" t="str">
        <f t="shared" si="204"/>
        <v>98.00X32.00</v>
      </c>
      <c r="BP191" s="5" t="str">
        <f t="shared" si="205"/>
        <v>Rulling-Single line-[155x 245]</v>
      </c>
      <c r="BQ191" s="105" t="s">
        <v>762</v>
      </c>
      <c r="BR191" s="106">
        <f t="shared" si="206"/>
        <v>0</v>
      </c>
    </row>
    <row r="192" spans="1:70" x14ac:dyDescent="0.25">
      <c r="A192" s="105" t="s">
        <v>1067</v>
      </c>
      <c r="B192" s="5" t="str">
        <f t="shared" si="168"/>
        <v>Writer Small Ragister Mrp 12,24,32 [Single line]-132 page</v>
      </c>
      <c r="C192" s="5" t="str">
        <f t="shared" si="196"/>
        <v>Writer Small Ragister Mrp 12,24,32 [Single line]-132 page</v>
      </c>
      <c r="D192" s="5" t="str">
        <f>VLOOKUP(AP192,DefaltMaster!$U$1:$AB$14,8,FALSE)</f>
        <v>*11099</v>
      </c>
      <c r="E192" s="5" t="str">
        <f>VLOOKUP(AU192,DefaltMaster!$H$1:$J$26,3,FALSE)</f>
        <v>*06016</v>
      </c>
      <c r="F192" s="110">
        <v>0</v>
      </c>
      <c r="G192" s="5">
        <v>0</v>
      </c>
      <c r="H192" s="5">
        <v>1115</v>
      </c>
      <c r="I192" s="5"/>
      <c r="J192" s="5" t="str">
        <f>VLOOKUP(AT192,DefaltMaster!$R$1:$S$19,2,FALSE)</f>
        <v>*05035</v>
      </c>
      <c r="K192" s="5" t="s">
        <v>551</v>
      </c>
      <c r="L192" s="5"/>
      <c r="M192" s="5" t="str">
        <f t="shared" si="169"/>
        <v>Writer Small Ragister Mrp 12,24,32 [Single line]-132 page</v>
      </c>
      <c r="N192" s="5" t="s">
        <v>33</v>
      </c>
      <c r="O192" s="5"/>
      <c r="P192" s="5" t="s">
        <v>32</v>
      </c>
      <c r="Q192" s="5" t="s">
        <v>32</v>
      </c>
      <c r="R192" s="5" t="s">
        <v>32</v>
      </c>
      <c r="S192" s="5" t="s">
        <v>32</v>
      </c>
      <c r="T192" s="5" t="s">
        <v>32</v>
      </c>
      <c r="U192" s="5" t="s">
        <v>32</v>
      </c>
      <c r="V192" s="5" t="s">
        <v>34</v>
      </c>
      <c r="W192" s="105" t="s">
        <v>606</v>
      </c>
      <c r="X192" s="111" t="s">
        <v>607</v>
      </c>
      <c r="Y192" s="5" t="s">
        <v>32</v>
      </c>
      <c r="Z192" s="5" t="s">
        <v>32</v>
      </c>
      <c r="AA192" s="5" t="s">
        <v>35</v>
      </c>
      <c r="AB192" s="5" t="s">
        <v>35</v>
      </c>
      <c r="AC192" s="5" t="str">
        <f t="shared" si="197"/>
        <v>Rulling-Single line-[155x 245]</v>
      </c>
      <c r="AD192" s="5" t="str">
        <f t="shared" si="195"/>
        <v>000144</v>
      </c>
      <c r="AE192" s="5"/>
      <c r="AF192" s="5"/>
      <c r="AG192" s="5"/>
      <c r="AH192" s="5"/>
      <c r="AI192" s="5" t="s">
        <v>394</v>
      </c>
      <c r="AJ192" s="5" t="s">
        <v>448</v>
      </c>
      <c r="AK192" s="5">
        <f t="shared" si="198"/>
        <v>57</v>
      </c>
      <c r="AL192" s="8" t="s">
        <v>1028</v>
      </c>
      <c r="AM192" s="8" t="s">
        <v>986</v>
      </c>
      <c r="AN192" s="8" t="s">
        <v>444</v>
      </c>
      <c r="AO192" s="8">
        <v>1000</v>
      </c>
      <c r="AP192" s="13" t="s">
        <v>459</v>
      </c>
      <c r="AQ192" s="8">
        <v>132</v>
      </c>
      <c r="AR192" s="10"/>
      <c r="AS192" s="8"/>
      <c r="AT192" s="14" t="s">
        <v>486</v>
      </c>
      <c r="AU192" s="14" t="s">
        <v>487</v>
      </c>
      <c r="AV192" s="10"/>
      <c r="AW192" s="8">
        <v>40</v>
      </c>
      <c r="AX192" s="8" t="s">
        <v>499</v>
      </c>
      <c r="AY192" s="13" t="s">
        <v>500</v>
      </c>
      <c r="AZ192" s="8" t="s">
        <v>501</v>
      </c>
      <c r="BA192" s="8">
        <v>250</v>
      </c>
      <c r="BB192" s="9" t="s">
        <v>529</v>
      </c>
      <c r="BC192" s="9">
        <v>8</v>
      </c>
      <c r="BD192" s="96">
        <f t="shared" si="199"/>
        <v>125</v>
      </c>
      <c r="BE192" s="15">
        <f t="shared" si="200"/>
        <v>2.0243125000000001E-2</v>
      </c>
      <c r="BF192" s="8" t="s">
        <v>530</v>
      </c>
      <c r="BG192" s="16">
        <v>50</v>
      </c>
      <c r="BH192" s="97">
        <v>98</v>
      </c>
      <c r="BI192" s="8">
        <v>32</v>
      </c>
      <c r="BJ192" s="13">
        <v>16</v>
      </c>
      <c r="BK192" s="98">
        <f t="shared" si="201"/>
        <v>8.25</v>
      </c>
      <c r="BL192" s="98">
        <f t="shared" si="202"/>
        <v>0.12936</v>
      </c>
      <c r="BM192" s="99">
        <f t="shared" si="203"/>
        <v>8250</v>
      </c>
      <c r="BN192" s="8" t="s">
        <v>444</v>
      </c>
      <c r="BO192" s="5" t="str">
        <f t="shared" si="204"/>
        <v>98.00X32.00</v>
      </c>
      <c r="BP192" s="5" t="str">
        <f t="shared" si="205"/>
        <v>Rulling-Single line-[155x 245]</v>
      </c>
      <c r="BQ192" s="105" t="s">
        <v>763</v>
      </c>
      <c r="BR192" s="106">
        <f t="shared" si="206"/>
        <v>0</v>
      </c>
    </row>
    <row r="193" spans="1:24" x14ac:dyDescent="0.25">
      <c r="A193" s="78"/>
      <c r="K193" s="109"/>
      <c r="W193" s="78"/>
      <c r="X193" s="104"/>
    </row>
    <row r="194" spans="1:24" x14ac:dyDescent="0.25">
      <c r="A194" s="78"/>
      <c r="K194" s="32"/>
      <c r="W194" s="78"/>
      <c r="X194" s="104"/>
    </row>
    <row r="195" spans="1:24" x14ac:dyDescent="0.25">
      <c r="A195" s="78"/>
      <c r="K195" s="32"/>
      <c r="W195" s="78"/>
      <c r="X195" s="104"/>
    </row>
    <row r="196" spans="1:24" x14ac:dyDescent="0.25">
      <c r="A196" s="78"/>
      <c r="K196" s="32"/>
      <c r="W196" s="78"/>
      <c r="X196" s="104"/>
    </row>
    <row r="197" spans="1:24" x14ac:dyDescent="0.25">
      <c r="A197" s="78"/>
      <c r="K197" s="32"/>
      <c r="W197" s="78"/>
      <c r="X197" s="104"/>
    </row>
    <row r="198" spans="1:24" x14ac:dyDescent="0.25">
      <c r="A198" s="78"/>
      <c r="K198" s="32"/>
      <c r="W198" s="78"/>
      <c r="X198" s="104"/>
    </row>
    <row r="199" spans="1:24" x14ac:dyDescent="0.25">
      <c r="A199" s="78"/>
      <c r="K199" s="32"/>
      <c r="M199" t="str">
        <f t="shared" ref="M196:M245" si="207">AN199&amp;" ["&amp;AT199&amp;"]"&amp;"-"&amp;AQ199&amp;" page"</f>
        <v xml:space="preserve"> []- page</v>
      </c>
      <c r="W199" s="78"/>
      <c r="X199" s="104"/>
    </row>
    <row r="200" spans="1:24" x14ac:dyDescent="0.25">
      <c r="A200" s="78"/>
      <c r="K200" s="32"/>
      <c r="M200" t="str">
        <f t="shared" si="207"/>
        <v xml:space="preserve"> []- page</v>
      </c>
      <c r="W200" s="78"/>
      <c r="X200" s="104"/>
    </row>
    <row r="201" spans="1:24" x14ac:dyDescent="0.25">
      <c r="A201" s="78"/>
      <c r="K201" s="32"/>
      <c r="M201" t="str">
        <f t="shared" si="207"/>
        <v xml:space="preserve"> []- page</v>
      </c>
      <c r="W201" s="78"/>
      <c r="X201" s="104"/>
    </row>
    <row r="202" spans="1:24" x14ac:dyDescent="0.25">
      <c r="A202" s="78"/>
      <c r="K202" s="32"/>
      <c r="M202" t="str">
        <f t="shared" si="207"/>
        <v xml:space="preserve"> []- page</v>
      </c>
      <c r="W202" s="78"/>
      <c r="X202" s="104"/>
    </row>
    <row r="203" spans="1:24" x14ac:dyDescent="0.25">
      <c r="A203" s="78"/>
      <c r="K203" s="32"/>
      <c r="M203" t="str">
        <f t="shared" si="207"/>
        <v xml:space="preserve"> []- page</v>
      </c>
      <c r="W203" s="78"/>
      <c r="X203" s="104"/>
    </row>
    <row r="204" spans="1:24" x14ac:dyDescent="0.25">
      <c r="A204" s="78"/>
      <c r="K204" s="32"/>
      <c r="M204" t="str">
        <f t="shared" si="207"/>
        <v xml:space="preserve"> []- page</v>
      </c>
      <c r="W204" s="78"/>
      <c r="X204" s="104"/>
    </row>
    <row r="205" spans="1:24" x14ac:dyDescent="0.25">
      <c r="A205" s="78"/>
      <c r="K205" s="32"/>
      <c r="M205" t="str">
        <f t="shared" si="207"/>
        <v xml:space="preserve"> []- page</v>
      </c>
      <c r="W205" s="78"/>
      <c r="X205" s="104"/>
    </row>
    <row r="206" spans="1:24" x14ac:dyDescent="0.25">
      <c r="A206" s="78"/>
      <c r="K206" s="32"/>
      <c r="M206" t="str">
        <f t="shared" si="207"/>
        <v xml:space="preserve"> []- page</v>
      </c>
      <c r="W206" s="78"/>
      <c r="X206" s="104"/>
    </row>
    <row r="207" spans="1:24" x14ac:dyDescent="0.25">
      <c r="A207" s="78"/>
      <c r="K207" s="32"/>
      <c r="M207" t="str">
        <f t="shared" si="207"/>
        <v xml:space="preserve"> []- page</v>
      </c>
      <c r="W207" s="78"/>
      <c r="X207" s="104"/>
    </row>
    <row r="208" spans="1:24" x14ac:dyDescent="0.25">
      <c r="A208" s="78"/>
      <c r="K208" s="32"/>
      <c r="M208" t="str">
        <f t="shared" si="207"/>
        <v xml:space="preserve"> []- page</v>
      </c>
      <c r="W208" s="78"/>
      <c r="X208" s="104"/>
    </row>
    <row r="209" spans="1:69" x14ac:dyDescent="0.25">
      <c r="A209" s="78"/>
      <c r="K209" s="32"/>
      <c r="M209" t="str">
        <f t="shared" si="207"/>
        <v xml:space="preserve"> []- page</v>
      </c>
      <c r="W209" s="78"/>
      <c r="X209" s="104"/>
    </row>
    <row r="210" spans="1:69" x14ac:dyDescent="0.25">
      <c r="M210" t="str">
        <f t="shared" si="207"/>
        <v xml:space="preserve"> []- page</v>
      </c>
    </row>
    <row r="211" spans="1:69" x14ac:dyDescent="0.25">
      <c r="A211" s="78" t="s">
        <v>802</v>
      </c>
      <c r="B211" t="s">
        <v>772</v>
      </c>
      <c r="C211" s="50" t="s">
        <v>772</v>
      </c>
      <c r="D211" t="str">
        <f>VLOOKUP(AP211,DefaltMaster!$U$1:$AB$14,8,FALSE)</f>
        <v>*11102</v>
      </c>
      <c r="E211" t="str">
        <f>VLOOKUP(AU211,DefaltMaster!$H$1:$J$26,3,FALSE)</f>
        <v>*06016</v>
      </c>
      <c r="F211" s="101">
        <v>0</v>
      </c>
      <c r="G211">
        <v>0</v>
      </c>
      <c r="H211">
        <v>1123</v>
      </c>
      <c r="J211" t="e">
        <f>VLOOKUP(AT211,DefaltMaster!$R$1:$S$19,2,FALSE)</f>
        <v>#N/A</v>
      </c>
      <c r="K211" s="32" t="s">
        <v>551</v>
      </c>
      <c r="M211" t="str">
        <f t="shared" si="207"/>
        <v>Rulling- 2 In 1-[170 x 220] [ 3 In 1]- page</v>
      </c>
      <c r="N211" t="s">
        <v>33</v>
      </c>
      <c r="P211" t="s">
        <v>32</v>
      </c>
      <c r="Q211" t="s">
        <v>32</v>
      </c>
      <c r="R211" t="s">
        <v>32</v>
      </c>
      <c r="S211" t="s">
        <v>32</v>
      </c>
      <c r="T211" t="s">
        <v>32</v>
      </c>
      <c r="U211" t="s">
        <v>32</v>
      </c>
      <c r="V211" t="s">
        <v>570</v>
      </c>
      <c r="W211" s="78" t="s">
        <v>606</v>
      </c>
      <c r="X211" s="104" t="s">
        <v>607</v>
      </c>
      <c r="Y211" t="s">
        <v>32</v>
      </c>
      <c r="Z211" t="s">
        <v>32</v>
      </c>
      <c r="AA211" t="s">
        <v>35</v>
      </c>
      <c r="AB211" t="s">
        <v>35</v>
      </c>
      <c r="AC211" s="78" t="str">
        <f>A211</f>
        <v>000124</v>
      </c>
      <c r="AL211" t="s">
        <v>772</v>
      </c>
      <c r="AN211" t="s">
        <v>772</v>
      </c>
      <c r="AP211" t="s">
        <v>458</v>
      </c>
      <c r="AT211" s="50" t="s">
        <v>1014</v>
      </c>
      <c r="AU211" s="14" t="s">
        <v>487</v>
      </c>
      <c r="BQ211" s="78" t="s">
        <v>802</v>
      </c>
    </row>
    <row r="212" spans="1:69" x14ac:dyDescent="0.25">
      <c r="A212" s="78" t="s">
        <v>803</v>
      </c>
      <c r="B212" t="s">
        <v>773</v>
      </c>
      <c r="C212" s="49" t="s">
        <v>773</v>
      </c>
      <c r="D212" t="str">
        <f>VLOOKUP(AP212,DefaltMaster!$U$1:$AB$14,8,FALSE)</f>
        <v>*11103</v>
      </c>
      <c r="E212" t="str">
        <f>VLOOKUP(AU212,DefaltMaster!$H$1:$J$26,3,FALSE)</f>
        <v>*06016</v>
      </c>
      <c r="F212" s="101">
        <v>0</v>
      </c>
      <c r="G212">
        <v>0</v>
      </c>
      <c r="H212">
        <v>1123</v>
      </c>
      <c r="J212" t="e">
        <f>VLOOKUP(AT212,DefaltMaster!$R$1:$S$19,2,FALSE)</f>
        <v>#N/A</v>
      </c>
      <c r="K212" s="32" t="s">
        <v>551</v>
      </c>
      <c r="M212" t="str">
        <f t="shared" si="207"/>
        <v>Rulling- 2 In 1-[180 x 240] [ 3 In 1]- page</v>
      </c>
      <c r="N212" t="s">
        <v>33</v>
      </c>
      <c r="P212" t="s">
        <v>32</v>
      </c>
      <c r="Q212" t="s">
        <v>32</v>
      </c>
      <c r="R212" t="s">
        <v>32</v>
      </c>
      <c r="S212" t="s">
        <v>32</v>
      </c>
      <c r="T212" t="s">
        <v>32</v>
      </c>
      <c r="U212" t="s">
        <v>32</v>
      </c>
      <c r="V212" t="s">
        <v>570</v>
      </c>
      <c r="W212" s="78" t="s">
        <v>606</v>
      </c>
      <c r="X212" s="104" t="s">
        <v>607</v>
      </c>
      <c r="Y212" t="s">
        <v>32</v>
      </c>
      <c r="Z212" t="s">
        <v>32</v>
      </c>
      <c r="AA212" t="s">
        <v>35</v>
      </c>
      <c r="AB212" t="s">
        <v>35</v>
      </c>
      <c r="AC212" s="78" t="str">
        <f t="shared" ref="AC212:AC240" si="208">A212</f>
        <v>000125</v>
      </c>
      <c r="AL212" t="s">
        <v>773</v>
      </c>
      <c r="AN212" t="s">
        <v>773</v>
      </c>
      <c r="AP212" t="s">
        <v>456</v>
      </c>
      <c r="AT212" s="50" t="s">
        <v>1014</v>
      </c>
      <c r="AU212" s="14" t="s">
        <v>487</v>
      </c>
      <c r="BQ212" s="78" t="s">
        <v>803</v>
      </c>
    </row>
    <row r="213" spans="1:69" x14ac:dyDescent="0.25">
      <c r="A213" s="78" t="s">
        <v>804</v>
      </c>
      <c r="B213" t="s">
        <v>774</v>
      </c>
      <c r="C213" s="50" t="s">
        <v>774</v>
      </c>
      <c r="D213" t="str">
        <f>VLOOKUP(AP213,DefaltMaster!$U$1:$AB$14,8,FALSE)</f>
        <v>*11100</v>
      </c>
      <c r="E213" t="str">
        <f>VLOOKUP(AU213,DefaltMaster!$H$1:$J$26,3,FALSE)</f>
        <v>*06016</v>
      </c>
      <c r="F213" s="101">
        <v>0</v>
      </c>
      <c r="G213">
        <v>0</v>
      </c>
      <c r="H213">
        <v>1123</v>
      </c>
      <c r="J213" t="str">
        <f>VLOOKUP(AT213,DefaltMaster!$R$1:$S$19,2,FALSE)</f>
        <v>*05026</v>
      </c>
      <c r="K213" s="32" t="s">
        <v>551</v>
      </c>
      <c r="M213" t="str">
        <f t="shared" si="207"/>
        <v>Rulling-.5 " Squire-[165 x 210] [.5 " Squire]- page</v>
      </c>
      <c r="N213" t="s">
        <v>33</v>
      </c>
      <c r="P213" t="s">
        <v>32</v>
      </c>
      <c r="Q213" t="s">
        <v>32</v>
      </c>
      <c r="R213" t="s">
        <v>32</v>
      </c>
      <c r="S213" t="s">
        <v>32</v>
      </c>
      <c r="T213" t="s">
        <v>32</v>
      </c>
      <c r="U213" t="s">
        <v>32</v>
      </c>
      <c r="V213" t="s">
        <v>570</v>
      </c>
      <c r="W213" s="78" t="s">
        <v>606</v>
      </c>
      <c r="X213" s="104" t="s">
        <v>607</v>
      </c>
      <c r="Y213" t="s">
        <v>32</v>
      </c>
      <c r="Z213" t="s">
        <v>32</v>
      </c>
      <c r="AA213" t="s">
        <v>35</v>
      </c>
      <c r="AB213" t="s">
        <v>35</v>
      </c>
      <c r="AC213" s="78" t="str">
        <f t="shared" si="208"/>
        <v>000126</v>
      </c>
      <c r="AL213" t="s">
        <v>774</v>
      </c>
      <c r="AN213" t="s">
        <v>774</v>
      </c>
      <c r="AP213" t="s">
        <v>457</v>
      </c>
      <c r="AT213" s="50" t="s">
        <v>519</v>
      </c>
      <c r="AU213" s="14" t="s">
        <v>487</v>
      </c>
      <c r="BQ213" s="78" t="s">
        <v>804</v>
      </c>
    </row>
    <row r="214" spans="1:69" x14ac:dyDescent="0.25">
      <c r="A214" s="78" t="s">
        <v>805</v>
      </c>
      <c r="B214" t="s">
        <v>775</v>
      </c>
      <c r="C214" s="50" t="s">
        <v>775</v>
      </c>
      <c r="D214" t="str">
        <f>VLOOKUP(AP214,DefaltMaster!$U$1:$AB$14,8,FALSE)</f>
        <v>*11102</v>
      </c>
      <c r="E214" t="str">
        <f>VLOOKUP(AU214,DefaltMaster!$H$1:$J$26,3,FALSE)</f>
        <v>*06016</v>
      </c>
      <c r="F214" s="101">
        <v>0</v>
      </c>
      <c r="G214">
        <v>0</v>
      </c>
      <c r="H214">
        <v>1123</v>
      </c>
      <c r="J214" t="str">
        <f>VLOOKUP(AT214,DefaltMaster!$R$1:$S$19,2,FALSE)</f>
        <v>*05026</v>
      </c>
      <c r="K214" s="32" t="s">
        <v>551</v>
      </c>
      <c r="M214" t="str">
        <f t="shared" si="207"/>
        <v>Rulling-.5 " Squire-[170 x 220] [.5 " Squire]- page</v>
      </c>
      <c r="N214" t="s">
        <v>33</v>
      </c>
      <c r="P214" t="s">
        <v>32</v>
      </c>
      <c r="Q214" t="s">
        <v>32</v>
      </c>
      <c r="R214" t="s">
        <v>32</v>
      </c>
      <c r="S214" t="s">
        <v>32</v>
      </c>
      <c r="T214" t="s">
        <v>32</v>
      </c>
      <c r="U214" t="s">
        <v>32</v>
      </c>
      <c r="V214" t="s">
        <v>570</v>
      </c>
      <c r="W214" s="78" t="s">
        <v>606</v>
      </c>
      <c r="X214" s="104" t="s">
        <v>607</v>
      </c>
      <c r="Y214" t="s">
        <v>32</v>
      </c>
      <c r="Z214" t="s">
        <v>32</v>
      </c>
      <c r="AA214" t="s">
        <v>35</v>
      </c>
      <c r="AB214" t="s">
        <v>35</v>
      </c>
      <c r="AC214" s="78" t="str">
        <f t="shared" si="208"/>
        <v>000127</v>
      </c>
      <c r="AL214" t="s">
        <v>775</v>
      </c>
      <c r="AN214" t="s">
        <v>775</v>
      </c>
      <c r="AP214" t="s">
        <v>458</v>
      </c>
      <c r="AT214" s="50" t="s">
        <v>519</v>
      </c>
      <c r="AU214" s="14" t="s">
        <v>487</v>
      </c>
      <c r="BQ214" s="78" t="s">
        <v>805</v>
      </c>
    </row>
    <row r="215" spans="1:69" x14ac:dyDescent="0.25">
      <c r="A215" s="78" t="s">
        <v>806</v>
      </c>
      <c r="B215" t="s">
        <v>776</v>
      </c>
      <c r="C215" s="49" t="s">
        <v>776</v>
      </c>
      <c r="D215" t="str">
        <f>VLOOKUP(AP215,DefaltMaster!$U$1:$AB$14,8,FALSE)</f>
        <v>*11103</v>
      </c>
      <c r="E215" t="str">
        <f>VLOOKUP(AU215,DefaltMaster!$H$1:$J$26,3,FALSE)</f>
        <v>*06016</v>
      </c>
      <c r="F215" s="101">
        <v>0</v>
      </c>
      <c r="G215">
        <v>0</v>
      </c>
      <c r="H215">
        <v>1123</v>
      </c>
      <c r="J215" t="str">
        <f>VLOOKUP(AT215,DefaltMaster!$R$1:$S$19,2,FALSE)</f>
        <v>*05026</v>
      </c>
      <c r="K215" s="32" t="s">
        <v>551</v>
      </c>
      <c r="M215" t="str">
        <f t="shared" si="207"/>
        <v>Rulling-.5 " Squire-[180 x 240] [.5 " Squire]- page</v>
      </c>
      <c r="N215" t="s">
        <v>33</v>
      </c>
      <c r="P215" t="s">
        <v>32</v>
      </c>
      <c r="Q215" t="s">
        <v>32</v>
      </c>
      <c r="R215" t="s">
        <v>32</v>
      </c>
      <c r="S215" t="s">
        <v>32</v>
      </c>
      <c r="T215" t="s">
        <v>32</v>
      </c>
      <c r="U215" t="s">
        <v>32</v>
      </c>
      <c r="V215" t="s">
        <v>570</v>
      </c>
      <c r="W215" s="78" t="s">
        <v>606</v>
      </c>
      <c r="X215" s="104" t="s">
        <v>607</v>
      </c>
      <c r="Y215" t="s">
        <v>32</v>
      </c>
      <c r="Z215" t="s">
        <v>32</v>
      </c>
      <c r="AA215" t="s">
        <v>35</v>
      </c>
      <c r="AB215" t="s">
        <v>35</v>
      </c>
      <c r="AC215" s="78" t="str">
        <f t="shared" si="208"/>
        <v>000128</v>
      </c>
      <c r="AL215" t="s">
        <v>776</v>
      </c>
      <c r="AN215" t="s">
        <v>776</v>
      </c>
      <c r="AP215" t="s">
        <v>456</v>
      </c>
      <c r="AT215" s="49" t="s">
        <v>519</v>
      </c>
      <c r="AU215" s="14" t="s">
        <v>487</v>
      </c>
      <c r="BQ215" s="78" t="s">
        <v>806</v>
      </c>
    </row>
    <row r="216" spans="1:69" x14ac:dyDescent="0.25">
      <c r="A216" s="78" t="s">
        <v>807</v>
      </c>
      <c r="B216" t="s">
        <v>777</v>
      </c>
      <c r="C216" s="49" t="s">
        <v>777</v>
      </c>
      <c r="D216" t="str">
        <f>VLOOKUP(AP216,DefaltMaster!$U$1:$AB$14,8,FALSE)</f>
        <v>*11103</v>
      </c>
      <c r="E216" t="str">
        <f>VLOOKUP(AU216,DefaltMaster!$H$1:$J$26,3,FALSE)</f>
        <v>*06016</v>
      </c>
      <c r="F216" s="101">
        <v>0</v>
      </c>
      <c r="G216">
        <v>0</v>
      </c>
      <c r="H216">
        <v>1123</v>
      </c>
      <c r="J216" t="str">
        <f>VLOOKUP(AT216,DefaltMaster!$R$1:$S$19,2,FALSE)</f>
        <v>*05028</v>
      </c>
      <c r="K216" s="32" t="s">
        <v>551</v>
      </c>
      <c r="M216" t="str">
        <f t="shared" si="207"/>
        <v>Rulling-Double Line-[180 x 240] [Double Line]- page</v>
      </c>
      <c r="N216" t="s">
        <v>33</v>
      </c>
      <c r="P216" t="s">
        <v>32</v>
      </c>
      <c r="Q216" t="s">
        <v>32</v>
      </c>
      <c r="R216" t="s">
        <v>32</v>
      </c>
      <c r="S216" t="s">
        <v>32</v>
      </c>
      <c r="T216" t="s">
        <v>32</v>
      </c>
      <c r="U216" t="s">
        <v>32</v>
      </c>
      <c r="V216" t="s">
        <v>570</v>
      </c>
      <c r="W216" s="78" t="s">
        <v>606</v>
      </c>
      <c r="X216" s="104" t="s">
        <v>607</v>
      </c>
      <c r="Y216" t="s">
        <v>32</v>
      </c>
      <c r="Z216" t="s">
        <v>32</v>
      </c>
      <c r="AA216" t="s">
        <v>35</v>
      </c>
      <c r="AB216" t="s">
        <v>35</v>
      </c>
      <c r="AC216" s="78" t="str">
        <f t="shared" si="208"/>
        <v>000129</v>
      </c>
      <c r="AL216" t="s">
        <v>777</v>
      </c>
      <c r="AN216" t="s">
        <v>777</v>
      </c>
      <c r="AP216" t="s">
        <v>456</v>
      </c>
      <c r="AT216" s="49" t="s">
        <v>538</v>
      </c>
      <c r="AU216" s="14" t="s">
        <v>487</v>
      </c>
      <c r="BQ216" s="78" t="s">
        <v>807</v>
      </c>
    </row>
    <row r="217" spans="1:69" x14ac:dyDescent="0.25">
      <c r="A217" s="78" t="s">
        <v>808</v>
      </c>
      <c r="B217" t="s">
        <v>778</v>
      </c>
      <c r="C217" s="50" t="s">
        <v>778</v>
      </c>
      <c r="D217" t="str">
        <f>VLOOKUP(AP217,DefaltMaster!$U$1:$AB$14,8,FALSE)</f>
        <v>*11100</v>
      </c>
      <c r="E217" t="str">
        <f>VLOOKUP(AU217,DefaltMaster!$H$1:$J$26,3,FALSE)</f>
        <v>*06016</v>
      </c>
      <c r="F217" s="101">
        <v>0</v>
      </c>
      <c r="G217">
        <v>0</v>
      </c>
      <c r="H217">
        <v>1123</v>
      </c>
      <c r="J217" t="str">
        <f>VLOOKUP(AT217,DefaltMaster!$R$1:$S$19,2,FALSE)</f>
        <v>*05029</v>
      </c>
      <c r="K217" s="32" t="s">
        <v>551</v>
      </c>
      <c r="M217" t="str">
        <f t="shared" si="207"/>
        <v>Rulling-English-[165 x 210] [English]- page</v>
      </c>
      <c r="N217" t="s">
        <v>33</v>
      </c>
      <c r="P217" t="s">
        <v>32</v>
      </c>
      <c r="Q217" t="s">
        <v>32</v>
      </c>
      <c r="R217" t="s">
        <v>32</v>
      </c>
      <c r="S217" t="s">
        <v>32</v>
      </c>
      <c r="T217" t="s">
        <v>32</v>
      </c>
      <c r="U217" t="s">
        <v>32</v>
      </c>
      <c r="V217" t="s">
        <v>570</v>
      </c>
      <c r="W217" s="78" t="s">
        <v>606</v>
      </c>
      <c r="X217" s="104" t="s">
        <v>607</v>
      </c>
      <c r="Y217" t="s">
        <v>32</v>
      </c>
      <c r="Z217" t="s">
        <v>32</v>
      </c>
      <c r="AA217" t="s">
        <v>35</v>
      </c>
      <c r="AB217" t="s">
        <v>35</v>
      </c>
      <c r="AC217" s="78" t="str">
        <f t="shared" si="208"/>
        <v>000130</v>
      </c>
      <c r="AL217" t="s">
        <v>778</v>
      </c>
      <c r="AN217" t="s">
        <v>778</v>
      </c>
      <c r="AP217" t="s">
        <v>457</v>
      </c>
      <c r="AT217" s="50" t="s">
        <v>518</v>
      </c>
      <c r="AU217" s="14" t="s">
        <v>487</v>
      </c>
      <c r="BQ217" s="78" t="s">
        <v>808</v>
      </c>
    </row>
    <row r="218" spans="1:69" x14ac:dyDescent="0.25">
      <c r="A218" s="78" t="s">
        <v>809</v>
      </c>
      <c r="B218" t="s">
        <v>779</v>
      </c>
      <c r="C218" s="50" t="s">
        <v>779</v>
      </c>
      <c r="D218" t="str">
        <f>VLOOKUP(AP218,DefaltMaster!$U$1:$AB$14,8,FALSE)</f>
        <v>*11102</v>
      </c>
      <c r="E218" t="str">
        <f>VLOOKUP(AU218,DefaltMaster!$H$1:$J$26,3,FALSE)</f>
        <v>*06016</v>
      </c>
      <c r="F218" s="101">
        <v>0</v>
      </c>
      <c r="G218">
        <v>0</v>
      </c>
      <c r="H218">
        <v>1123</v>
      </c>
      <c r="J218" t="str">
        <f>VLOOKUP(AT218,DefaltMaster!$R$1:$S$19,2,FALSE)</f>
        <v>*05029</v>
      </c>
      <c r="K218" s="32" t="s">
        <v>551</v>
      </c>
      <c r="M218" t="str">
        <f t="shared" si="207"/>
        <v>Rulling-English-[170 x 220] [English]- page</v>
      </c>
      <c r="N218" t="s">
        <v>33</v>
      </c>
      <c r="P218" t="s">
        <v>32</v>
      </c>
      <c r="Q218" t="s">
        <v>32</v>
      </c>
      <c r="R218" t="s">
        <v>32</v>
      </c>
      <c r="S218" t="s">
        <v>32</v>
      </c>
      <c r="T218" t="s">
        <v>32</v>
      </c>
      <c r="U218" t="s">
        <v>32</v>
      </c>
      <c r="V218" t="s">
        <v>570</v>
      </c>
      <c r="W218" s="78" t="s">
        <v>606</v>
      </c>
      <c r="X218" s="104" t="s">
        <v>607</v>
      </c>
      <c r="Y218" t="s">
        <v>32</v>
      </c>
      <c r="Z218" t="s">
        <v>32</v>
      </c>
      <c r="AA218" t="s">
        <v>35</v>
      </c>
      <c r="AB218" t="s">
        <v>35</v>
      </c>
      <c r="AC218" s="78" t="str">
        <f t="shared" si="208"/>
        <v>000131</v>
      </c>
      <c r="AL218" t="s">
        <v>779</v>
      </c>
      <c r="AN218" t="s">
        <v>779</v>
      </c>
      <c r="AP218" t="s">
        <v>458</v>
      </c>
      <c r="AT218" s="50" t="s">
        <v>518</v>
      </c>
      <c r="AU218" s="14" t="s">
        <v>487</v>
      </c>
      <c r="BQ218" s="78" t="s">
        <v>809</v>
      </c>
    </row>
    <row r="219" spans="1:69" x14ac:dyDescent="0.25">
      <c r="A219" s="78" t="s">
        <v>810</v>
      </c>
      <c r="B219" t="s">
        <v>780</v>
      </c>
      <c r="C219" s="49" t="s">
        <v>780</v>
      </c>
      <c r="D219" t="str">
        <f>VLOOKUP(AP219,DefaltMaster!$U$1:$AB$14,8,FALSE)</f>
        <v>*11103</v>
      </c>
      <c r="E219" t="str">
        <f>VLOOKUP(AU219,DefaltMaster!$H$1:$J$26,3,FALSE)</f>
        <v>*06016</v>
      </c>
      <c r="F219" s="101">
        <v>0</v>
      </c>
      <c r="G219">
        <v>0</v>
      </c>
      <c r="H219">
        <v>1123</v>
      </c>
      <c r="J219" t="str">
        <f>VLOOKUP(AT219,DefaltMaster!$R$1:$S$19,2,FALSE)</f>
        <v>*05029</v>
      </c>
      <c r="K219" s="32" t="s">
        <v>551</v>
      </c>
      <c r="M219" t="str">
        <f t="shared" si="207"/>
        <v>Rulling-English-[180 x 240] [English]- page</v>
      </c>
      <c r="N219" t="s">
        <v>33</v>
      </c>
      <c r="P219" t="s">
        <v>32</v>
      </c>
      <c r="Q219" t="s">
        <v>32</v>
      </c>
      <c r="R219" t="s">
        <v>32</v>
      </c>
      <c r="S219" t="s">
        <v>32</v>
      </c>
      <c r="T219" t="s">
        <v>32</v>
      </c>
      <c r="U219" t="s">
        <v>32</v>
      </c>
      <c r="V219" t="s">
        <v>570</v>
      </c>
      <c r="W219" s="78" t="s">
        <v>606</v>
      </c>
      <c r="X219" s="104" t="s">
        <v>607</v>
      </c>
      <c r="Y219" t="s">
        <v>32</v>
      </c>
      <c r="Z219" t="s">
        <v>32</v>
      </c>
      <c r="AA219" t="s">
        <v>35</v>
      </c>
      <c r="AB219" t="s">
        <v>35</v>
      </c>
      <c r="AC219" s="78" t="str">
        <f t="shared" si="208"/>
        <v>000132</v>
      </c>
      <c r="AL219" t="s">
        <v>780</v>
      </c>
      <c r="AN219" t="s">
        <v>780</v>
      </c>
      <c r="AP219" t="s">
        <v>456</v>
      </c>
      <c r="AT219" s="49" t="s">
        <v>518</v>
      </c>
      <c r="AU219" s="14" t="s">
        <v>487</v>
      </c>
      <c r="BQ219" s="78" t="s">
        <v>810</v>
      </c>
    </row>
    <row r="220" spans="1:69" x14ac:dyDescent="0.25">
      <c r="A220" s="78" t="s">
        <v>811</v>
      </c>
      <c r="B220" t="s">
        <v>781</v>
      </c>
      <c r="C220" s="49" t="s">
        <v>781</v>
      </c>
      <c r="D220" t="str">
        <f>VLOOKUP(AP220,DefaltMaster!$U$1:$AB$14,8,FALSE)</f>
        <v>*11103</v>
      </c>
      <c r="E220" t="str">
        <f>VLOOKUP(AU220,DefaltMaster!$H$1:$J$26,3,FALSE)</f>
        <v>*06016</v>
      </c>
      <c r="F220" s="101">
        <v>0</v>
      </c>
      <c r="G220">
        <v>0</v>
      </c>
      <c r="H220">
        <v>1123</v>
      </c>
      <c r="J220" t="str">
        <f>VLOOKUP(AT220,DefaltMaster!$R$1:$S$19,2,FALSE)</f>
        <v>*05030</v>
      </c>
      <c r="K220" s="32" t="s">
        <v>551</v>
      </c>
      <c r="M220" t="str">
        <f t="shared" si="207"/>
        <v>Rulling-English /Geometry-[180 x 240] [English /Geometry]- page</v>
      </c>
      <c r="N220" t="s">
        <v>33</v>
      </c>
      <c r="P220" t="s">
        <v>32</v>
      </c>
      <c r="Q220" t="s">
        <v>32</v>
      </c>
      <c r="R220" t="s">
        <v>32</v>
      </c>
      <c r="S220" t="s">
        <v>32</v>
      </c>
      <c r="T220" t="s">
        <v>32</v>
      </c>
      <c r="U220" t="s">
        <v>32</v>
      </c>
      <c r="V220" t="s">
        <v>570</v>
      </c>
      <c r="W220" s="78" t="s">
        <v>606</v>
      </c>
      <c r="X220" s="104" t="s">
        <v>607</v>
      </c>
      <c r="Y220" t="s">
        <v>32</v>
      </c>
      <c r="Z220" t="s">
        <v>32</v>
      </c>
      <c r="AA220" t="s">
        <v>35</v>
      </c>
      <c r="AB220" t="s">
        <v>35</v>
      </c>
      <c r="AC220" s="78" t="str">
        <f t="shared" si="208"/>
        <v>000133</v>
      </c>
      <c r="AL220" t="s">
        <v>781</v>
      </c>
      <c r="AN220" t="s">
        <v>781</v>
      </c>
      <c r="AP220" t="s">
        <v>456</v>
      </c>
      <c r="AT220" s="49" t="s">
        <v>539</v>
      </c>
      <c r="AU220" s="14" t="s">
        <v>487</v>
      </c>
      <c r="BQ220" s="78" t="s">
        <v>811</v>
      </c>
    </row>
    <row r="221" spans="1:69" x14ac:dyDescent="0.25">
      <c r="A221" s="78" t="s">
        <v>812</v>
      </c>
      <c r="B221" t="s">
        <v>782</v>
      </c>
      <c r="C221" s="49" t="s">
        <v>782</v>
      </c>
      <c r="D221" t="str">
        <f>VLOOKUP(AP221,DefaltMaster!$U$1:$AB$14,8,FALSE)</f>
        <v>*11103</v>
      </c>
      <c r="E221" t="str">
        <f>VLOOKUP(AU221,DefaltMaster!$H$1:$J$26,3,FALSE)</f>
        <v>*06016</v>
      </c>
      <c r="F221" s="101">
        <v>0</v>
      </c>
      <c r="G221">
        <v>0</v>
      </c>
      <c r="H221">
        <v>1123</v>
      </c>
      <c r="J221" t="str">
        <f>VLOOKUP(AT221,DefaltMaster!$R$1:$S$19,2,FALSE)</f>
        <v>*05031</v>
      </c>
      <c r="K221" s="32" t="s">
        <v>551</v>
      </c>
      <c r="M221" t="str">
        <f t="shared" si="207"/>
        <v>Rulling-English Five line-[180 x 240] [English Five line]- page</v>
      </c>
      <c r="N221" t="s">
        <v>33</v>
      </c>
      <c r="P221" t="s">
        <v>32</v>
      </c>
      <c r="Q221" t="s">
        <v>32</v>
      </c>
      <c r="R221" t="s">
        <v>32</v>
      </c>
      <c r="S221" t="s">
        <v>32</v>
      </c>
      <c r="T221" t="s">
        <v>32</v>
      </c>
      <c r="U221" t="s">
        <v>32</v>
      </c>
      <c r="V221" t="s">
        <v>570</v>
      </c>
      <c r="W221" s="78" t="s">
        <v>606</v>
      </c>
      <c r="X221" s="104" t="s">
        <v>607</v>
      </c>
      <c r="Y221" t="s">
        <v>32</v>
      </c>
      <c r="Z221" t="s">
        <v>32</v>
      </c>
      <c r="AA221" t="s">
        <v>35</v>
      </c>
      <c r="AB221" t="s">
        <v>35</v>
      </c>
      <c r="AC221" s="78" t="str">
        <f t="shared" si="208"/>
        <v>000134</v>
      </c>
      <c r="AL221" t="s">
        <v>782</v>
      </c>
      <c r="AN221" t="s">
        <v>782</v>
      </c>
      <c r="AP221" t="s">
        <v>456</v>
      </c>
      <c r="AT221" s="49" t="s">
        <v>520</v>
      </c>
      <c r="AU221" s="14" t="s">
        <v>487</v>
      </c>
      <c r="BQ221" s="78" t="s">
        <v>812</v>
      </c>
    </row>
    <row r="222" spans="1:69" x14ac:dyDescent="0.25">
      <c r="A222" s="78" t="s">
        <v>813</v>
      </c>
      <c r="B222" t="s">
        <v>783</v>
      </c>
      <c r="C222" s="49" t="s">
        <v>783</v>
      </c>
      <c r="D222" t="str">
        <f>VLOOKUP(AP222,DefaltMaster!$U$1:$AB$14,8,FALSE)</f>
        <v>*11108</v>
      </c>
      <c r="E222" t="str">
        <f>VLOOKUP(AU222,DefaltMaster!$H$1:$J$26,3,FALSE)</f>
        <v>*06016</v>
      </c>
      <c r="F222" s="101">
        <v>0</v>
      </c>
      <c r="G222">
        <v>0</v>
      </c>
      <c r="H222">
        <v>1123</v>
      </c>
      <c r="J222" t="str">
        <f>VLOOKUP(AT222,DefaltMaster!$R$1:$S$19,2,FALSE)</f>
        <v>*05032</v>
      </c>
      <c r="K222" s="32" t="s">
        <v>551</v>
      </c>
      <c r="M222" t="str">
        <f t="shared" si="207"/>
        <v>Rulling-Graph-[220 x 270] [Graph]- page</v>
      </c>
      <c r="N222" t="s">
        <v>33</v>
      </c>
      <c r="P222" t="s">
        <v>32</v>
      </c>
      <c r="Q222" t="s">
        <v>32</v>
      </c>
      <c r="R222" t="s">
        <v>32</v>
      </c>
      <c r="S222" t="s">
        <v>32</v>
      </c>
      <c r="T222" t="s">
        <v>32</v>
      </c>
      <c r="U222" t="s">
        <v>32</v>
      </c>
      <c r="V222" t="s">
        <v>570</v>
      </c>
      <c r="W222" s="78" t="s">
        <v>606</v>
      </c>
      <c r="X222" s="104" t="s">
        <v>607</v>
      </c>
      <c r="Y222" t="s">
        <v>32</v>
      </c>
      <c r="Z222" t="s">
        <v>32</v>
      </c>
      <c r="AA222" t="s">
        <v>35</v>
      </c>
      <c r="AB222" t="s">
        <v>35</v>
      </c>
      <c r="AC222" s="78" t="str">
        <f t="shared" si="208"/>
        <v>000135</v>
      </c>
      <c r="AL222" t="s">
        <v>783</v>
      </c>
      <c r="AN222" t="s">
        <v>783</v>
      </c>
      <c r="AP222" t="s">
        <v>455</v>
      </c>
      <c r="AT222" s="49" t="s">
        <v>513</v>
      </c>
      <c r="AU222" s="14" t="s">
        <v>487</v>
      </c>
      <c r="BQ222" s="78" t="s">
        <v>813</v>
      </c>
    </row>
    <row r="223" spans="1:69" x14ac:dyDescent="0.25">
      <c r="A223" s="78" t="s">
        <v>814</v>
      </c>
      <c r="B223" t="s">
        <v>784</v>
      </c>
      <c r="C223" s="50" t="s">
        <v>784</v>
      </c>
      <c r="D223" t="str">
        <f>VLOOKUP(AP223,DefaltMaster!$U$1:$AB$14,8,FALSE)</f>
        <v>*11102</v>
      </c>
      <c r="E223" t="str">
        <f>VLOOKUP(AU223,DefaltMaster!$H$1:$J$26,3,FALSE)</f>
        <v>*06016</v>
      </c>
      <c r="F223" s="101">
        <v>0</v>
      </c>
      <c r="G223">
        <v>0</v>
      </c>
      <c r="H223">
        <v>1123</v>
      </c>
      <c r="J223" t="str">
        <f>VLOOKUP(AT223,DefaltMaster!$R$1:$S$19,2,FALSE)</f>
        <v>*05033</v>
      </c>
      <c r="K223" s="32" t="s">
        <v>551</v>
      </c>
      <c r="M223" t="str">
        <f t="shared" si="207"/>
        <v>Rulling-Hindi /Geometry-[170 x 220] [Hindi /Geometry]- page</v>
      </c>
      <c r="N223" t="s">
        <v>33</v>
      </c>
      <c r="P223" t="s">
        <v>32</v>
      </c>
      <c r="Q223" t="s">
        <v>32</v>
      </c>
      <c r="R223" t="s">
        <v>32</v>
      </c>
      <c r="S223" t="s">
        <v>32</v>
      </c>
      <c r="T223" t="s">
        <v>32</v>
      </c>
      <c r="U223" t="s">
        <v>32</v>
      </c>
      <c r="V223" t="s">
        <v>570</v>
      </c>
      <c r="W223" s="78" t="s">
        <v>606</v>
      </c>
      <c r="X223" s="104" t="s">
        <v>607</v>
      </c>
      <c r="Y223" t="s">
        <v>32</v>
      </c>
      <c r="Z223" t="s">
        <v>32</v>
      </c>
      <c r="AA223" t="s">
        <v>35</v>
      </c>
      <c r="AB223" t="s">
        <v>35</v>
      </c>
      <c r="AC223" s="78" t="str">
        <f t="shared" si="208"/>
        <v>000136</v>
      </c>
      <c r="AL223" t="s">
        <v>784</v>
      </c>
      <c r="AN223" t="s">
        <v>784</v>
      </c>
      <c r="AP223" t="s">
        <v>458</v>
      </c>
      <c r="AT223" s="50" t="s">
        <v>540</v>
      </c>
      <c r="AU223" s="14" t="s">
        <v>487</v>
      </c>
      <c r="BQ223" s="78" t="s">
        <v>814</v>
      </c>
    </row>
    <row r="224" spans="1:69" x14ac:dyDescent="0.25">
      <c r="A224" s="78" t="s">
        <v>815</v>
      </c>
      <c r="B224" t="s">
        <v>785</v>
      </c>
      <c r="C224" s="50" t="s">
        <v>785</v>
      </c>
      <c r="D224" t="str">
        <f>VLOOKUP(AP224,DefaltMaster!$U$1:$AB$14,8,FALSE)</f>
        <v>*11103</v>
      </c>
      <c r="E224" t="str">
        <f>VLOOKUP(AU224,DefaltMaster!$H$1:$J$26,3,FALSE)</f>
        <v>*06016</v>
      </c>
      <c r="F224" s="101">
        <v>0</v>
      </c>
      <c r="G224">
        <v>0</v>
      </c>
      <c r="H224">
        <v>1123</v>
      </c>
      <c r="J224" t="str">
        <f>VLOOKUP(AT224,DefaltMaster!$R$1:$S$19,2,FALSE)</f>
        <v>*05033</v>
      </c>
      <c r="K224" s="32" t="s">
        <v>551</v>
      </c>
      <c r="M224" t="str">
        <f t="shared" si="207"/>
        <v>Rulling-Hindi /Geometry-[180 x 240] [Hindi /Geometry]- page</v>
      </c>
      <c r="N224" t="s">
        <v>33</v>
      </c>
      <c r="P224" t="s">
        <v>32</v>
      </c>
      <c r="Q224" t="s">
        <v>32</v>
      </c>
      <c r="R224" t="s">
        <v>32</v>
      </c>
      <c r="S224" t="s">
        <v>32</v>
      </c>
      <c r="T224" t="s">
        <v>32</v>
      </c>
      <c r="U224" t="s">
        <v>32</v>
      </c>
      <c r="V224" t="s">
        <v>570</v>
      </c>
      <c r="W224" s="78" t="s">
        <v>606</v>
      </c>
      <c r="X224" s="104" t="s">
        <v>607</v>
      </c>
      <c r="Y224" t="s">
        <v>32</v>
      </c>
      <c r="Z224" t="s">
        <v>32</v>
      </c>
      <c r="AA224" t="s">
        <v>35</v>
      </c>
      <c r="AB224" t="s">
        <v>35</v>
      </c>
      <c r="AC224" s="78" t="str">
        <f t="shared" si="208"/>
        <v>000137</v>
      </c>
      <c r="AL224" t="s">
        <v>785</v>
      </c>
      <c r="AN224" t="s">
        <v>785</v>
      </c>
      <c r="AP224" t="s">
        <v>456</v>
      </c>
      <c r="AT224" s="50" t="s">
        <v>540</v>
      </c>
      <c r="AU224" s="14" t="s">
        <v>487</v>
      </c>
      <c r="BQ224" s="78" t="s">
        <v>815</v>
      </c>
    </row>
    <row r="225" spans="1:69" x14ac:dyDescent="0.25">
      <c r="A225" s="78" t="s">
        <v>816</v>
      </c>
      <c r="B225" t="s">
        <v>786</v>
      </c>
      <c r="C225" s="50" t="s">
        <v>786</v>
      </c>
      <c r="D225" t="str">
        <f>VLOOKUP(AP225,DefaltMaster!$U$1:$AB$14,8,FALSE)</f>
        <v>*11107</v>
      </c>
      <c r="E225" t="str">
        <f>VLOOKUP(AU225,DefaltMaster!$H$1:$J$26,3,FALSE)</f>
        <v>*06016</v>
      </c>
      <c r="F225" s="101">
        <v>0</v>
      </c>
      <c r="G225">
        <v>0</v>
      </c>
      <c r="H225">
        <v>1123</v>
      </c>
      <c r="J225" t="str">
        <f>VLOOKUP(AT225,DefaltMaster!$R$1:$S$19,2,FALSE)</f>
        <v>*05033</v>
      </c>
      <c r="K225" s="32" t="s">
        <v>551</v>
      </c>
      <c r="M225" t="str">
        <f t="shared" si="207"/>
        <v>Rulling-Hindi /Geometry-[210 x 290] [Hindi /Geometry]- page</v>
      </c>
      <c r="N225" t="s">
        <v>33</v>
      </c>
      <c r="P225" t="s">
        <v>32</v>
      </c>
      <c r="Q225" t="s">
        <v>32</v>
      </c>
      <c r="R225" t="s">
        <v>32</v>
      </c>
      <c r="S225" t="s">
        <v>32</v>
      </c>
      <c r="T225" t="s">
        <v>32</v>
      </c>
      <c r="U225" t="s">
        <v>32</v>
      </c>
      <c r="V225" t="s">
        <v>570</v>
      </c>
      <c r="W225" s="78" t="s">
        <v>606</v>
      </c>
      <c r="X225" s="104" t="s">
        <v>607</v>
      </c>
      <c r="Y225" t="s">
        <v>32</v>
      </c>
      <c r="Z225" t="s">
        <v>32</v>
      </c>
      <c r="AA225" t="s">
        <v>35</v>
      </c>
      <c r="AB225" t="s">
        <v>35</v>
      </c>
      <c r="AC225" s="78" t="str">
        <f t="shared" si="208"/>
        <v>000138</v>
      </c>
      <c r="AL225" t="s">
        <v>786</v>
      </c>
      <c r="AN225" t="s">
        <v>786</v>
      </c>
      <c r="AP225" t="s">
        <v>449</v>
      </c>
      <c r="AT225" s="50" t="s">
        <v>540</v>
      </c>
      <c r="AU225" s="14" t="s">
        <v>487</v>
      </c>
      <c r="BQ225" s="78" t="s">
        <v>816</v>
      </c>
    </row>
    <row r="226" spans="1:69" x14ac:dyDescent="0.25">
      <c r="A226" s="78" t="s">
        <v>817</v>
      </c>
      <c r="B226" t="s">
        <v>787</v>
      </c>
      <c r="C226" s="50" t="s">
        <v>787</v>
      </c>
      <c r="D226" t="str">
        <f>VLOOKUP(AP226,DefaltMaster!$U$1:$AB$14,8,FALSE)</f>
        <v>*11109</v>
      </c>
      <c r="E226" t="str">
        <f>VLOOKUP(AU226,DefaltMaster!$H$1:$J$26,3,FALSE)</f>
        <v>*06016</v>
      </c>
      <c r="F226" s="101">
        <v>0</v>
      </c>
      <c r="G226">
        <v>0</v>
      </c>
      <c r="H226">
        <v>1123</v>
      </c>
      <c r="J226" t="str">
        <f>VLOOKUP(AT226,DefaltMaster!$R$1:$S$19,2,FALSE)</f>
        <v>*05033</v>
      </c>
      <c r="K226" s="32" t="s">
        <v>551</v>
      </c>
      <c r="M226" t="str">
        <f t="shared" si="207"/>
        <v>Rulling-Hindi /Geometry-[220 x 280] [Hindi /Geometry]- page</v>
      </c>
      <c r="N226" t="s">
        <v>33</v>
      </c>
      <c r="P226" t="s">
        <v>32</v>
      </c>
      <c r="Q226" t="s">
        <v>32</v>
      </c>
      <c r="R226" t="s">
        <v>32</v>
      </c>
      <c r="S226" t="s">
        <v>32</v>
      </c>
      <c r="T226" t="s">
        <v>32</v>
      </c>
      <c r="U226" t="s">
        <v>32</v>
      </c>
      <c r="V226" t="s">
        <v>570</v>
      </c>
      <c r="W226" s="78" t="s">
        <v>606</v>
      </c>
      <c r="X226" s="104" t="s">
        <v>607</v>
      </c>
      <c r="Y226" t="s">
        <v>32</v>
      </c>
      <c r="Z226" t="s">
        <v>32</v>
      </c>
      <c r="AA226" t="s">
        <v>35</v>
      </c>
      <c r="AB226" t="s">
        <v>35</v>
      </c>
      <c r="AC226" s="78" t="str">
        <f t="shared" si="208"/>
        <v>000139</v>
      </c>
      <c r="AL226" t="s">
        <v>787</v>
      </c>
      <c r="AN226" t="s">
        <v>787</v>
      </c>
      <c r="AP226" t="s">
        <v>460</v>
      </c>
      <c r="AT226" s="50" t="s">
        <v>540</v>
      </c>
      <c r="AU226" s="14" t="s">
        <v>487</v>
      </c>
      <c r="BQ226" s="78" t="s">
        <v>817</v>
      </c>
    </row>
    <row r="227" spans="1:69" x14ac:dyDescent="0.25">
      <c r="A227" s="78" t="s">
        <v>818</v>
      </c>
      <c r="B227" t="s">
        <v>788</v>
      </c>
      <c r="C227" s="50" t="s">
        <v>788</v>
      </c>
      <c r="D227" t="str">
        <f>VLOOKUP(AP227,DefaltMaster!$U$1:$AB$14,8,FALSE)</f>
        <v>*11110</v>
      </c>
      <c r="E227" t="str">
        <f>VLOOKUP(AU227,DefaltMaster!$H$1:$J$26,3,FALSE)</f>
        <v>*06016</v>
      </c>
      <c r="F227" s="101">
        <v>0</v>
      </c>
      <c r="G227">
        <v>0</v>
      </c>
      <c r="H227">
        <v>1123</v>
      </c>
      <c r="J227" t="str">
        <f>VLOOKUP(AT227,DefaltMaster!$R$1:$S$19,2,FALSE)</f>
        <v>*05033</v>
      </c>
      <c r="K227" s="32" t="s">
        <v>551</v>
      </c>
      <c r="M227" t="str">
        <f t="shared" si="207"/>
        <v>Rulling-Hindi /Geometry-[235 x 185] [Hindi /Geometry]- page</v>
      </c>
      <c r="N227" t="s">
        <v>33</v>
      </c>
      <c r="P227" t="s">
        <v>32</v>
      </c>
      <c r="Q227" t="s">
        <v>32</v>
      </c>
      <c r="R227" t="s">
        <v>32</v>
      </c>
      <c r="S227" t="s">
        <v>32</v>
      </c>
      <c r="T227" t="s">
        <v>32</v>
      </c>
      <c r="U227" t="s">
        <v>32</v>
      </c>
      <c r="V227" t="s">
        <v>570</v>
      </c>
      <c r="W227" s="78" t="s">
        <v>606</v>
      </c>
      <c r="X227" s="104" t="s">
        <v>607</v>
      </c>
      <c r="Y227" t="s">
        <v>32</v>
      </c>
      <c r="Z227" t="s">
        <v>32</v>
      </c>
      <c r="AA227" t="s">
        <v>35</v>
      </c>
      <c r="AB227" t="s">
        <v>35</v>
      </c>
      <c r="AC227" s="78" t="str">
        <f t="shared" si="208"/>
        <v>000140</v>
      </c>
      <c r="AL227" t="s">
        <v>788</v>
      </c>
      <c r="AN227" t="s">
        <v>788</v>
      </c>
      <c r="AP227" t="s">
        <v>453</v>
      </c>
      <c r="AT227" s="50" t="s">
        <v>540</v>
      </c>
      <c r="AU227" s="14" t="s">
        <v>487</v>
      </c>
      <c r="BQ227" s="78" t="s">
        <v>818</v>
      </c>
    </row>
    <row r="228" spans="1:69" x14ac:dyDescent="0.25">
      <c r="A228" s="78" t="s">
        <v>819</v>
      </c>
      <c r="B228" t="s">
        <v>789</v>
      </c>
      <c r="C228" s="49" t="s">
        <v>789</v>
      </c>
      <c r="D228" t="str">
        <f>VLOOKUP(AP228,DefaltMaster!$U$1:$AB$14,8,FALSE)</f>
        <v>*11111</v>
      </c>
      <c r="E228" t="str">
        <f>VLOOKUP(AU228,DefaltMaster!$H$1:$J$26,3,FALSE)</f>
        <v>*06016</v>
      </c>
      <c r="F228" s="101">
        <v>0</v>
      </c>
      <c r="G228">
        <v>0</v>
      </c>
      <c r="H228">
        <v>1123</v>
      </c>
      <c r="J228" t="str">
        <f>VLOOKUP(AT228,DefaltMaster!$R$1:$S$19,2,FALSE)</f>
        <v>*05033</v>
      </c>
      <c r="K228" s="32" t="s">
        <v>551</v>
      </c>
      <c r="M228" t="str">
        <f t="shared" si="207"/>
        <v>Rulling-Hindi /Geometry-[265 X 215] [Hindi /Geometry]- page</v>
      </c>
      <c r="N228" t="s">
        <v>33</v>
      </c>
      <c r="P228" t="s">
        <v>32</v>
      </c>
      <c r="Q228" t="s">
        <v>32</v>
      </c>
      <c r="R228" t="s">
        <v>32</v>
      </c>
      <c r="S228" t="s">
        <v>32</v>
      </c>
      <c r="T228" t="s">
        <v>32</v>
      </c>
      <c r="U228" t="s">
        <v>32</v>
      </c>
      <c r="V228" t="s">
        <v>570</v>
      </c>
      <c r="W228" s="78" t="s">
        <v>606</v>
      </c>
      <c r="X228" s="104" t="s">
        <v>607</v>
      </c>
      <c r="Y228" t="s">
        <v>32</v>
      </c>
      <c r="Z228" t="s">
        <v>32</v>
      </c>
      <c r="AA228" t="s">
        <v>35</v>
      </c>
      <c r="AB228" t="s">
        <v>35</v>
      </c>
      <c r="AC228" s="78" t="str">
        <f t="shared" si="208"/>
        <v>000141</v>
      </c>
      <c r="AL228" t="s">
        <v>789</v>
      </c>
      <c r="AN228" t="s">
        <v>789</v>
      </c>
      <c r="AP228" t="s">
        <v>461</v>
      </c>
      <c r="AT228" s="49" t="s">
        <v>540</v>
      </c>
      <c r="AU228" s="14" t="s">
        <v>487</v>
      </c>
      <c r="BQ228" s="78" t="s">
        <v>819</v>
      </c>
    </row>
    <row r="229" spans="1:69" x14ac:dyDescent="0.25">
      <c r="A229" s="78" t="s">
        <v>820</v>
      </c>
      <c r="B229" t="s">
        <v>790</v>
      </c>
      <c r="C229" s="50" t="s">
        <v>790</v>
      </c>
      <c r="D229" t="str">
        <f>VLOOKUP(AP229,DefaltMaster!$U$1:$AB$14,8,FALSE)</f>
        <v>*11104</v>
      </c>
      <c r="E229" t="str">
        <f>VLOOKUP(AU229,DefaltMaster!$H$1:$J$26,3,FALSE)</f>
        <v>*06016</v>
      </c>
      <c r="F229" s="101">
        <v>0</v>
      </c>
      <c r="G229">
        <v>0</v>
      </c>
      <c r="H229">
        <v>1123</v>
      </c>
      <c r="J229" t="str">
        <f>VLOOKUP(AT229,DefaltMaster!$R$1:$S$19,2,FALSE)</f>
        <v>*05034</v>
      </c>
      <c r="K229" s="32" t="s">
        <v>551</v>
      </c>
      <c r="M229" t="str">
        <f t="shared" si="207"/>
        <v>Rulling-India + World-[185 x 235] [India + World]- page</v>
      </c>
      <c r="N229" t="s">
        <v>33</v>
      </c>
      <c r="P229" t="s">
        <v>32</v>
      </c>
      <c r="Q229" t="s">
        <v>32</v>
      </c>
      <c r="R229" t="s">
        <v>32</v>
      </c>
      <c r="S229" t="s">
        <v>32</v>
      </c>
      <c r="T229" t="s">
        <v>32</v>
      </c>
      <c r="U229" t="s">
        <v>32</v>
      </c>
      <c r="V229" t="s">
        <v>570</v>
      </c>
      <c r="W229" s="78" t="s">
        <v>606</v>
      </c>
      <c r="X229" s="104" t="s">
        <v>607</v>
      </c>
      <c r="Y229" t="s">
        <v>32</v>
      </c>
      <c r="Z229" t="s">
        <v>32</v>
      </c>
      <c r="AA229" t="s">
        <v>35</v>
      </c>
      <c r="AB229" t="s">
        <v>35</v>
      </c>
      <c r="AC229" s="78" t="str">
        <f t="shared" si="208"/>
        <v>000142</v>
      </c>
      <c r="AL229" t="s">
        <v>790</v>
      </c>
      <c r="AN229" t="s">
        <v>790</v>
      </c>
      <c r="AP229" t="s">
        <v>454</v>
      </c>
      <c r="AT229" s="50" t="s">
        <v>510</v>
      </c>
      <c r="AU229" s="14" t="s">
        <v>487</v>
      </c>
      <c r="BQ229" s="78" t="s">
        <v>820</v>
      </c>
    </row>
    <row r="230" spans="1:69" x14ac:dyDescent="0.25">
      <c r="A230" s="78" t="s">
        <v>821</v>
      </c>
      <c r="B230" t="s">
        <v>791</v>
      </c>
      <c r="C230" s="49" t="s">
        <v>791</v>
      </c>
      <c r="D230" t="str">
        <f>VLOOKUP(AP230,DefaltMaster!$U$1:$AB$14,8,FALSE)</f>
        <v>*11110</v>
      </c>
      <c r="E230" t="str">
        <f>VLOOKUP(AU230,DefaltMaster!$H$1:$J$26,3,FALSE)</f>
        <v>*06016</v>
      </c>
      <c r="F230" s="101">
        <v>0</v>
      </c>
      <c r="G230">
        <v>0</v>
      </c>
      <c r="H230">
        <v>1123</v>
      </c>
      <c r="J230" t="str">
        <f>VLOOKUP(AT230,DefaltMaster!$R$1:$S$19,2,FALSE)</f>
        <v>*05034</v>
      </c>
      <c r="K230" s="32" t="s">
        <v>551</v>
      </c>
      <c r="M230" t="str">
        <f t="shared" si="207"/>
        <v>Rulling-India + World-[235 x 185] [India + World]- page</v>
      </c>
      <c r="N230" t="s">
        <v>33</v>
      </c>
      <c r="P230" t="s">
        <v>32</v>
      </c>
      <c r="Q230" t="s">
        <v>32</v>
      </c>
      <c r="R230" t="s">
        <v>32</v>
      </c>
      <c r="S230" t="s">
        <v>32</v>
      </c>
      <c r="T230" t="s">
        <v>32</v>
      </c>
      <c r="U230" t="s">
        <v>32</v>
      </c>
      <c r="V230" t="s">
        <v>570</v>
      </c>
      <c r="W230" s="78" t="s">
        <v>606</v>
      </c>
      <c r="X230" s="104" t="s">
        <v>607</v>
      </c>
      <c r="Y230" t="s">
        <v>32</v>
      </c>
      <c r="Z230" t="s">
        <v>32</v>
      </c>
      <c r="AA230" t="s">
        <v>35</v>
      </c>
      <c r="AB230" t="s">
        <v>35</v>
      </c>
      <c r="AC230" s="78" t="str">
        <f t="shared" si="208"/>
        <v>000143</v>
      </c>
      <c r="AL230" t="s">
        <v>791</v>
      </c>
      <c r="AN230" t="s">
        <v>791</v>
      </c>
      <c r="AP230" t="s">
        <v>453</v>
      </c>
      <c r="AT230" s="49" t="s">
        <v>510</v>
      </c>
      <c r="AU230" s="14" t="s">
        <v>487</v>
      </c>
      <c r="BQ230" s="78" t="s">
        <v>821</v>
      </c>
    </row>
    <row r="231" spans="1:69" x14ac:dyDescent="0.25">
      <c r="A231" s="78" t="s">
        <v>822</v>
      </c>
      <c r="B231" t="s">
        <v>792</v>
      </c>
      <c r="C231" s="50" t="s">
        <v>792</v>
      </c>
      <c r="D231" t="str">
        <f>VLOOKUP(AP231,DefaltMaster!$U$1:$AB$14,8,FALSE)</f>
        <v>*11099</v>
      </c>
      <c r="E231" t="str">
        <f>VLOOKUP(AU231,DefaltMaster!$H$1:$J$26,3,FALSE)</f>
        <v>*06016</v>
      </c>
      <c r="F231" s="101">
        <v>0</v>
      </c>
      <c r="G231">
        <v>0</v>
      </c>
      <c r="H231">
        <v>1123</v>
      </c>
      <c r="J231" t="str">
        <f>VLOOKUP(AT231,DefaltMaster!$R$1:$S$19,2,FALSE)</f>
        <v>*05035</v>
      </c>
      <c r="K231" s="32" t="s">
        <v>551</v>
      </c>
      <c r="M231" t="str">
        <f t="shared" si="207"/>
        <v>Rulling-Single line-[155x 245] [Single line]- page</v>
      </c>
      <c r="N231" t="s">
        <v>33</v>
      </c>
      <c r="P231" t="s">
        <v>32</v>
      </c>
      <c r="Q231" t="s">
        <v>32</v>
      </c>
      <c r="R231" t="s">
        <v>32</v>
      </c>
      <c r="S231" t="s">
        <v>32</v>
      </c>
      <c r="T231" t="s">
        <v>32</v>
      </c>
      <c r="U231" t="s">
        <v>32</v>
      </c>
      <c r="V231" t="s">
        <v>570</v>
      </c>
      <c r="W231" s="78" t="s">
        <v>606</v>
      </c>
      <c r="X231" s="104" t="s">
        <v>607</v>
      </c>
      <c r="Y231" t="s">
        <v>32</v>
      </c>
      <c r="Z231" t="s">
        <v>32</v>
      </c>
      <c r="AA231" t="s">
        <v>35</v>
      </c>
      <c r="AB231" t="s">
        <v>35</v>
      </c>
      <c r="AC231" s="78" t="str">
        <f t="shared" si="208"/>
        <v>000144</v>
      </c>
      <c r="AL231" t="s">
        <v>792</v>
      </c>
      <c r="AN231" t="s">
        <v>792</v>
      </c>
      <c r="AP231" t="s">
        <v>459</v>
      </c>
      <c r="AT231" s="50" t="s">
        <v>486</v>
      </c>
      <c r="AU231" s="14" t="s">
        <v>487</v>
      </c>
      <c r="BQ231" s="78" t="s">
        <v>822</v>
      </c>
    </row>
    <row r="232" spans="1:69" x14ac:dyDescent="0.25">
      <c r="A232" s="78" t="s">
        <v>823</v>
      </c>
      <c r="B232" t="s">
        <v>793</v>
      </c>
      <c r="C232" s="50" t="s">
        <v>793</v>
      </c>
      <c r="D232" t="str">
        <f>VLOOKUP(AP232,DefaltMaster!$U$1:$AB$14,8,FALSE)</f>
        <v>*11100</v>
      </c>
      <c r="E232" t="str">
        <f>VLOOKUP(AU232,DefaltMaster!$H$1:$J$26,3,FALSE)</f>
        <v>*06016</v>
      </c>
      <c r="F232" s="101">
        <v>0</v>
      </c>
      <c r="G232">
        <v>0</v>
      </c>
      <c r="H232">
        <v>1123</v>
      </c>
      <c r="J232" t="str">
        <f>VLOOKUP(AT232,DefaltMaster!$R$1:$S$19,2,FALSE)</f>
        <v>*05035</v>
      </c>
      <c r="K232" s="32" t="s">
        <v>551</v>
      </c>
      <c r="M232" t="str">
        <f t="shared" si="207"/>
        <v>Rulling-Single line-[165 x 210] [Single line]- page</v>
      </c>
      <c r="N232" t="s">
        <v>33</v>
      </c>
      <c r="P232" t="s">
        <v>32</v>
      </c>
      <c r="Q232" t="s">
        <v>32</v>
      </c>
      <c r="R232" t="s">
        <v>32</v>
      </c>
      <c r="S232" t="s">
        <v>32</v>
      </c>
      <c r="T232" t="s">
        <v>32</v>
      </c>
      <c r="U232" t="s">
        <v>32</v>
      </c>
      <c r="V232" t="s">
        <v>570</v>
      </c>
      <c r="W232" s="78" t="s">
        <v>606</v>
      </c>
      <c r="X232" s="104" t="s">
        <v>607</v>
      </c>
      <c r="Y232" t="s">
        <v>32</v>
      </c>
      <c r="Z232" t="s">
        <v>32</v>
      </c>
      <c r="AA232" t="s">
        <v>35</v>
      </c>
      <c r="AB232" t="s">
        <v>35</v>
      </c>
      <c r="AC232" s="78" t="str">
        <f t="shared" si="208"/>
        <v>000145</v>
      </c>
      <c r="AL232" t="s">
        <v>793</v>
      </c>
      <c r="AN232" t="s">
        <v>793</v>
      </c>
      <c r="AP232" t="s">
        <v>457</v>
      </c>
      <c r="AT232" s="50" t="s">
        <v>486</v>
      </c>
      <c r="AU232" s="14" t="s">
        <v>487</v>
      </c>
      <c r="BQ232" s="78" t="s">
        <v>823</v>
      </c>
    </row>
    <row r="233" spans="1:69" x14ac:dyDescent="0.25">
      <c r="A233" s="78" t="s">
        <v>824</v>
      </c>
      <c r="B233" t="s">
        <v>794</v>
      </c>
      <c r="C233" s="50" t="s">
        <v>794</v>
      </c>
      <c r="D233" t="str">
        <f>VLOOKUP(AP233,DefaltMaster!$U$1:$AB$14,8,FALSE)</f>
        <v>*11101</v>
      </c>
      <c r="E233" t="str">
        <f>VLOOKUP(AU233,DefaltMaster!$H$1:$J$26,3,FALSE)</f>
        <v>*06016</v>
      </c>
      <c r="F233" s="101">
        <v>0</v>
      </c>
      <c r="G233">
        <v>0</v>
      </c>
      <c r="H233">
        <v>1123</v>
      </c>
      <c r="J233" t="str">
        <f>VLOOKUP(AT233,DefaltMaster!$R$1:$S$19,2,FALSE)</f>
        <v>*05035</v>
      </c>
      <c r="K233" s="32" t="s">
        <v>551</v>
      </c>
      <c r="M233" t="str">
        <f t="shared" si="207"/>
        <v>Rulling-Single line-[168 x 265] [Single line]- page</v>
      </c>
      <c r="N233" t="s">
        <v>33</v>
      </c>
      <c r="P233" t="s">
        <v>32</v>
      </c>
      <c r="Q233" t="s">
        <v>32</v>
      </c>
      <c r="R233" t="s">
        <v>32</v>
      </c>
      <c r="S233" t="s">
        <v>32</v>
      </c>
      <c r="T233" t="s">
        <v>32</v>
      </c>
      <c r="U233" t="s">
        <v>32</v>
      </c>
      <c r="V233" t="s">
        <v>570</v>
      </c>
      <c r="W233" s="78" t="s">
        <v>606</v>
      </c>
      <c r="X233" s="104" t="s">
        <v>607</v>
      </c>
      <c r="Y233" t="s">
        <v>32</v>
      </c>
      <c r="Z233" t="s">
        <v>32</v>
      </c>
      <c r="AA233" t="s">
        <v>35</v>
      </c>
      <c r="AB233" t="s">
        <v>35</v>
      </c>
      <c r="AC233" s="78" t="str">
        <f t="shared" si="208"/>
        <v>000146</v>
      </c>
      <c r="AL233" t="s">
        <v>794</v>
      </c>
      <c r="AN233" t="s">
        <v>794</v>
      </c>
      <c r="AP233" t="s">
        <v>451</v>
      </c>
      <c r="AT233" s="50" t="s">
        <v>486</v>
      </c>
      <c r="AU233" s="14" t="s">
        <v>487</v>
      </c>
      <c r="BQ233" s="78" t="s">
        <v>824</v>
      </c>
    </row>
    <row r="234" spans="1:69" x14ac:dyDescent="0.25">
      <c r="A234" s="78" t="s">
        <v>825</v>
      </c>
      <c r="B234" t="s">
        <v>795</v>
      </c>
      <c r="C234" s="50" t="s">
        <v>795</v>
      </c>
      <c r="D234" t="str">
        <f>VLOOKUP(AP234,DefaltMaster!$U$1:$AB$14,8,FALSE)</f>
        <v>*11102</v>
      </c>
      <c r="E234" t="str">
        <f>VLOOKUP(AU234,DefaltMaster!$H$1:$J$26,3,FALSE)</f>
        <v>*06016</v>
      </c>
      <c r="F234" s="101">
        <v>0</v>
      </c>
      <c r="G234">
        <v>0</v>
      </c>
      <c r="H234">
        <v>1123</v>
      </c>
      <c r="J234" t="str">
        <f>VLOOKUP(AT234,DefaltMaster!$R$1:$S$19,2,FALSE)</f>
        <v>*05035</v>
      </c>
      <c r="K234" s="32" t="s">
        <v>551</v>
      </c>
      <c r="M234" t="str">
        <f t="shared" si="207"/>
        <v>Rulling-Single line-[170 x 220] [Single line]- page</v>
      </c>
      <c r="N234" t="s">
        <v>33</v>
      </c>
      <c r="P234" t="s">
        <v>32</v>
      </c>
      <c r="Q234" t="s">
        <v>32</v>
      </c>
      <c r="R234" t="s">
        <v>32</v>
      </c>
      <c r="S234" t="s">
        <v>32</v>
      </c>
      <c r="T234" t="s">
        <v>32</v>
      </c>
      <c r="U234" t="s">
        <v>32</v>
      </c>
      <c r="V234" t="s">
        <v>570</v>
      </c>
      <c r="W234" s="78" t="s">
        <v>606</v>
      </c>
      <c r="X234" s="104" t="s">
        <v>607</v>
      </c>
      <c r="Y234" t="s">
        <v>32</v>
      </c>
      <c r="Z234" t="s">
        <v>32</v>
      </c>
      <c r="AA234" t="s">
        <v>35</v>
      </c>
      <c r="AB234" t="s">
        <v>35</v>
      </c>
      <c r="AC234" s="78" t="str">
        <f t="shared" si="208"/>
        <v>000147</v>
      </c>
      <c r="AL234" t="s">
        <v>795</v>
      </c>
      <c r="AN234" t="s">
        <v>795</v>
      </c>
      <c r="AP234" t="s">
        <v>458</v>
      </c>
      <c r="AT234" s="50" t="s">
        <v>486</v>
      </c>
      <c r="AU234" s="14" t="s">
        <v>487</v>
      </c>
      <c r="BQ234" s="78" t="s">
        <v>825</v>
      </c>
    </row>
    <row r="235" spans="1:69" x14ac:dyDescent="0.25">
      <c r="A235" s="78" t="s">
        <v>826</v>
      </c>
      <c r="B235" t="s">
        <v>796</v>
      </c>
      <c r="C235" s="50" t="s">
        <v>796</v>
      </c>
      <c r="D235" t="str">
        <f>VLOOKUP(AP235,DefaltMaster!$U$1:$AB$14,8,FALSE)</f>
        <v>*11103</v>
      </c>
      <c r="E235" t="str">
        <f>VLOOKUP(AU235,DefaltMaster!$H$1:$J$26,3,FALSE)</f>
        <v>*06016</v>
      </c>
      <c r="F235" s="101">
        <v>0</v>
      </c>
      <c r="G235">
        <v>0</v>
      </c>
      <c r="H235">
        <v>1123</v>
      </c>
      <c r="J235" t="str">
        <f>VLOOKUP(AT235,DefaltMaster!$R$1:$S$19,2,FALSE)</f>
        <v>*05035</v>
      </c>
      <c r="K235" s="32" t="s">
        <v>551</v>
      </c>
      <c r="M235" t="str">
        <f t="shared" si="207"/>
        <v>Rulling-Single line-[180 x 240] [Single line]- page</v>
      </c>
      <c r="N235" t="s">
        <v>33</v>
      </c>
      <c r="P235" t="s">
        <v>32</v>
      </c>
      <c r="Q235" t="s">
        <v>32</v>
      </c>
      <c r="R235" t="s">
        <v>32</v>
      </c>
      <c r="S235" t="s">
        <v>32</v>
      </c>
      <c r="T235" t="s">
        <v>32</v>
      </c>
      <c r="U235" t="s">
        <v>32</v>
      </c>
      <c r="V235" t="s">
        <v>570</v>
      </c>
      <c r="W235" s="78" t="s">
        <v>606</v>
      </c>
      <c r="X235" s="104" t="s">
        <v>607</v>
      </c>
      <c r="Y235" t="s">
        <v>32</v>
      </c>
      <c r="Z235" t="s">
        <v>32</v>
      </c>
      <c r="AA235" t="s">
        <v>35</v>
      </c>
      <c r="AB235" t="s">
        <v>35</v>
      </c>
      <c r="AC235" s="78" t="str">
        <f t="shared" si="208"/>
        <v>000148</v>
      </c>
      <c r="AL235" t="s">
        <v>796</v>
      </c>
      <c r="AN235" t="s">
        <v>796</v>
      </c>
      <c r="AP235" t="s">
        <v>456</v>
      </c>
      <c r="AT235" s="50" t="s">
        <v>486</v>
      </c>
      <c r="AU235" s="14" t="s">
        <v>487</v>
      </c>
      <c r="BQ235" s="78" t="s">
        <v>826</v>
      </c>
    </row>
    <row r="236" spans="1:69" x14ac:dyDescent="0.25">
      <c r="A236" s="78" t="s">
        <v>827</v>
      </c>
      <c r="B236" t="s">
        <v>797</v>
      </c>
      <c r="C236" s="50" t="s">
        <v>797</v>
      </c>
      <c r="D236" t="str">
        <f>VLOOKUP(AP236,DefaltMaster!$U$1:$AB$14,8,FALSE)</f>
        <v>*11106</v>
      </c>
      <c r="E236" t="str">
        <f>VLOOKUP(AU236,DefaltMaster!$H$1:$J$26,3,FALSE)</f>
        <v>*06016</v>
      </c>
      <c r="F236" s="101">
        <v>0</v>
      </c>
      <c r="G236">
        <v>0</v>
      </c>
      <c r="H236">
        <v>1123</v>
      </c>
      <c r="J236" t="str">
        <f>VLOOKUP(AT236,DefaltMaster!$R$1:$S$19,2,FALSE)</f>
        <v>*05035</v>
      </c>
      <c r="K236" s="32" t="s">
        <v>551</v>
      </c>
      <c r="M236" t="str">
        <f t="shared" si="207"/>
        <v>Rulling-Single line-[210 x 285] [Single line]- page</v>
      </c>
      <c r="N236" t="s">
        <v>33</v>
      </c>
      <c r="P236" t="s">
        <v>32</v>
      </c>
      <c r="Q236" t="s">
        <v>32</v>
      </c>
      <c r="R236" t="s">
        <v>32</v>
      </c>
      <c r="S236" t="s">
        <v>32</v>
      </c>
      <c r="T236" t="s">
        <v>32</v>
      </c>
      <c r="U236" t="s">
        <v>32</v>
      </c>
      <c r="V236" t="s">
        <v>570</v>
      </c>
      <c r="W236" s="78" t="s">
        <v>606</v>
      </c>
      <c r="X236" s="104" t="s">
        <v>607</v>
      </c>
      <c r="Y236" t="s">
        <v>32</v>
      </c>
      <c r="Z236" t="s">
        <v>32</v>
      </c>
      <c r="AA236" t="s">
        <v>35</v>
      </c>
      <c r="AB236" t="s">
        <v>35</v>
      </c>
      <c r="AC236" s="78" t="str">
        <f t="shared" si="208"/>
        <v>000149</v>
      </c>
      <c r="AL236" t="s">
        <v>797</v>
      </c>
      <c r="AN236" t="s">
        <v>797</v>
      </c>
      <c r="AP236" t="s">
        <v>450</v>
      </c>
      <c r="AT236" s="50" t="s">
        <v>486</v>
      </c>
      <c r="AU236" s="14" t="s">
        <v>487</v>
      </c>
      <c r="BQ236" s="78" t="s">
        <v>827</v>
      </c>
    </row>
    <row r="237" spans="1:69" x14ac:dyDescent="0.25">
      <c r="A237" s="78" t="s">
        <v>828</v>
      </c>
      <c r="B237" t="s">
        <v>798</v>
      </c>
      <c r="C237" s="49" t="s">
        <v>798</v>
      </c>
      <c r="D237" t="str">
        <f>VLOOKUP(AP237,DefaltMaster!$U$1:$AB$14,8,FALSE)</f>
        <v>*11107</v>
      </c>
      <c r="E237" t="str">
        <f>VLOOKUP(AU237,DefaltMaster!$H$1:$J$26,3,FALSE)</f>
        <v>*06016</v>
      </c>
      <c r="F237" s="101">
        <v>0</v>
      </c>
      <c r="G237">
        <v>0</v>
      </c>
      <c r="H237">
        <v>1123</v>
      </c>
      <c r="J237" t="str">
        <f>VLOOKUP(AT237,DefaltMaster!$R$1:$S$19,2,FALSE)</f>
        <v>*05035</v>
      </c>
      <c r="K237" s="32" t="s">
        <v>551</v>
      </c>
      <c r="M237" t="str">
        <f t="shared" si="207"/>
        <v>Rulling-Single line-[210 x 290] [Single line]- page</v>
      </c>
      <c r="N237" t="s">
        <v>33</v>
      </c>
      <c r="P237" t="s">
        <v>32</v>
      </c>
      <c r="Q237" t="s">
        <v>32</v>
      </c>
      <c r="R237" t="s">
        <v>32</v>
      </c>
      <c r="S237" t="s">
        <v>32</v>
      </c>
      <c r="T237" t="s">
        <v>32</v>
      </c>
      <c r="U237" t="s">
        <v>32</v>
      </c>
      <c r="V237" t="s">
        <v>570</v>
      </c>
      <c r="W237" s="78" t="s">
        <v>606</v>
      </c>
      <c r="X237" s="104" t="s">
        <v>607</v>
      </c>
      <c r="Y237" t="s">
        <v>32</v>
      </c>
      <c r="Z237" t="s">
        <v>32</v>
      </c>
      <c r="AA237" t="s">
        <v>35</v>
      </c>
      <c r="AB237" t="s">
        <v>35</v>
      </c>
      <c r="AC237" s="78" t="str">
        <f t="shared" si="208"/>
        <v>000150</v>
      </c>
      <c r="AL237" t="s">
        <v>798</v>
      </c>
      <c r="AN237" t="s">
        <v>798</v>
      </c>
      <c r="AP237" t="s">
        <v>449</v>
      </c>
      <c r="AT237" s="49" t="s">
        <v>486</v>
      </c>
      <c r="AU237" s="14" t="s">
        <v>487</v>
      </c>
      <c r="BQ237" s="78" t="s">
        <v>828</v>
      </c>
    </row>
    <row r="238" spans="1:69" x14ac:dyDescent="0.25">
      <c r="A238" s="78" t="s">
        <v>829</v>
      </c>
      <c r="B238" t="s">
        <v>799</v>
      </c>
      <c r="C238" s="50" t="s">
        <v>799</v>
      </c>
      <c r="D238" t="str">
        <f>VLOOKUP(AP238,DefaltMaster!$U$1:$AB$14,8,FALSE)</f>
        <v>*11105</v>
      </c>
      <c r="E238" t="str">
        <f>VLOOKUP(AU238,DefaltMaster!$H$1:$J$26,3,FALSE)</f>
        <v>*06016</v>
      </c>
      <c r="F238" s="101">
        <v>0</v>
      </c>
      <c r="G238">
        <v>0</v>
      </c>
      <c r="H238">
        <v>1123</v>
      </c>
      <c r="J238" t="str">
        <f>VLOOKUP(AT238,DefaltMaster!$R$1:$S$19,2,FALSE)</f>
        <v>*05036</v>
      </c>
      <c r="K238" s="32" t="s">
        <v>551</v>
      </c>
      <c r="M238" t="str">
        <f t="shared" si="207"/>
        <v>Rulling-Unrulled-[210 x 265] [Unrulled]- page</v>
      </c>
      <c r="N238" t="s">
        <v>33</v>
      </c>
      <c r="P238" t="s">
        <v>32</v>
      </c>
      <c r="Q238" t="s">
        <v>32</v>
      </c>
      <c r="R238" t="s">
        <v>32</v>
      </c>
      <c r="S238" t="s">
        <v>32</v>
      </c>
      <c r="T238" t="s">
        <v>32</v>
      </c>
      <c r="U238" t="s">
        <v>32</v>
      </c>
      <c r="V238" t="s">
        <v>570</v>
      </c>
      <c r="W238" s="78" t="s">
        <v>606</v>
      </c>
      <c r="X238" s="104" t="s">
        <v>607</v>
      </c>
      <c r="Y238" t="s">
        <v>32</v>
      </c>
      <c r="Z238" t="s">
        <v>32</v>
      </c>
      <c r="AA238" t="s">
        <v>35</v>
      </c>
      <c r="AB238" t="s">
        <v>35</v>
      </c>
      <c r="AC238" s="78" t="str">
        <f t="shared" si="208"/>
        <v>000151</v>
      </c>
      <c r="AL238" t="s">
        <v>799</v>
      </c>
      <c r="AN238" t="s">
        <v>799</v>
      </c>
      <c r="AP238" t="s">
        <v>452</v>
      </c>
      <c r="AT238" s="50" t="s">
        <v>493</v>
      </c>
      <c r="AU238" s="14" t="s">
        <v>487</v>
      </c>
      <c r="BQ238" s="78" t="s">
        <v>829</v>
      </c>
    </row>
    <row r="239" spans="1:69" x14ac:dyDescent="0.25">
      <c r="A239" s="78" t="s">
        <v>830</v>
      </c>
      <c r="B239" t="s">
        <v>800</v>
      </c>
      <c r="C239" s="50" t="s">
        <v>800</v>
      </c>
      <c r="D239" t="str">
        <f>VLOOKUP(AP239,DefaltMaster!$U$1:$AB$14,8,FALSE)</f>
        <v>*11106</v>
      </c>
      <c r="E239" t="str">
        <f>VLOOKUP(AU239,DefaltMaster!$H$1:$J$26,3,FALSE)</f>
        <v>*06016</v>
      </c>
      <c r="F239" s="101">
        <v>0</v>
      </c>
      <c r="G239">
        <v>0</v>
      </c>
      <c r="H239">
        <v>1123</v>
      </c>
      <c r="J239" t="str">
        <f>VLOOKUP(AT239,DefaltMaster!$R$1:$S$19,2,FALSE)</f>
        <v>*05036</v>
      </c>
      <c r="K239" s="32" t="s">
        <v>551</v>
      </c>
      <c r="M239" t="str">
        <f t="shared" si="207"/>
        <v>Rulling-Unrulled-[210 x 285] [Unrulled]- page</v>
      </c>
      <c r="N239" t="s">
        <v>33</v>
      </c>
      <c r="P239" t="s">
        <v>32</v>
      </c>
      <c r="Q239" t="s">
        <v>32</v>
      </c>
      <c r="R239" t="s">
        <v>32</v>
      </c>
      <c r="S239" t="s">
        <v>32</v>
      </c>
      <c r="T239" t="s">
        <v>32</v>
      </c>
      <c r="U239" t="s">
        <v>32</v>
      </c>
      <c r="V239" t="s">
        <v>570</v>
      </c>
      <c r="W239" s="78" t="s">
        <v>606</v>
      </c>
      <c r="X239" s="104" t="s">
        <v>607</v>
      </c>
      <c r="Y239" t="s">
        <v>32</v>
      </c>
      <c r="Z239" t="s">
        <v>32</v>
      </c>
      <c r="AA239" t="s">
        <v>35</v>
      </c>
      <c r="AB239" t="s">
        <v>35</v>
      </c>
      <c r="AC239" s="78" t="str">
        <f t="shared" si="208"/>
        <v>000152</v>
      </c>
      <c r="AL239" t="s">
        <v>800</v>
      </c>
      <c r="AN239" t="s">
        <v>800</v>
      </c>
      <c r="AP239" t="s">
        <v>450</v>
      </c>
      <c r="AT239" s="50" t="s">
        <v>493</v>
      </c>
      <c r="AU239" s="14" t="s">
        <v>487</v>
      </c>
      <c r="BQ239" s="78" t="s">
        <v>830</v>
      </c>
    </row>
    <row r="240" spans="1:69" x14ac:dyDescent="0.25">
      <c r="A240" s="78" t="s">
        <v>831</v>
      </c>
      <c r="B240" t="s">
        <v>801</v>
      </c>
      <c r="C240" s="49" t="s">
        <v>801</v>
      </c>
      <c r="D240" t="str">
        <f>VLOOKUP(AP240,DefaltMaster!$U$1:$AB$14,8,FALSE)</f>
        <v>*11107</v>
      </c>
      <c r="E240" t="str">
        <f>VLOOKUP(AU240,DefaltMaster!$H$1:$J$26,3,FALSE)</f>
        <v>*06016</v>
      </c>
      <c r="F240" s="101">
        <v>0</v>
      </c>
      <c r="G240">
        <v>0</v>
      </c>
      <c r="H240">
        <v>1123</v>
      </c>
      <c r="J240" t="str">
        <f>VLOOKUP(AT240,DefaltMaster!$R$1:$S$19,2,FALSE)</f>
        <v>*05036</v>
      </c>
      <c r="K240" s="32" t="s">
        <v>551</v>
      </c>
      <c r="M240" t="str">
        <f t="shared" si="207"/>
        <v>Rulling-Unrulled-[210 x 290] [Unrulled]- page</v>
      </c>
      <c r="N240" t="s">
        <v>33</v>
      </c>
      <c r="P240" t="s">
        <v>32</v>
      </c>
      <c r="Q240" t="s">
        <v>32</v>
      </c>
      <c r="R240" t="s">
        <v>32</v>
      </c>
      <c r="S240" t="s">
        <v>32</v>
      </c>
      <c r="T240" t="s">
        <v>32</v>
      </c>
      <c r="U240" t="s">
        <v>32</v>
      </c>
      <c r="V240" t="s">
        <v>570</v>
      </c>
      <c r="W240" s="78" t="s">
        <v>606</v>
      </c>
      <c r="X240" s="104" t="s">
        <v>607</v>
      </c>
      <c r="Y240" t="s">
        <v>32</v>
      </c>
      <c r="Z240" t="s">
        <v>32</v>
      </c>
      <c r="AA240" t="s">
        <v>35</v>
      </c>
      <c r="AB240" t="s">
        <v>35</v>
      </c>
      <c r="AC240" s="78" t="str">
        <f t="shared" si="208"/>
        <v>000153</v>
      </c>
      <c r="AL240" t="s">
        <v>801</v>
      </c>
      <c r="AN240" t="s">
        <v>801</v>
      </c>
      <c r="AP240" t="s">
        <v>449</v>
      </c>
      <c r="AT240" s="49" t="s">
        <v>493</v>
      </c>
      <c r="AU240" s="14" t="s">
        <v>487</v>
      </c>
      <c r="BQ240" s="78" t="s">
        <v>831</v>
      </c>
    </row>
    <row r="241" spans="1:29" x14ac:dyDescent="0.25">
      <c r="A241" s="78" t="s">
        <v>969</v>
      </c>
      <c r="B241" t="s">
        <v>975</v>
      </c>
      <c r="C241" t="s">
        <v>975</v>
      </c>
      <c r="D241" t="str">
        <f>VLOOKUP(C241,DefaltMaster!$BY$1:$CA$7,3,FALSE)</f>
        <v>*01082</v>
      </c>
      <c r="E241" t="s">
        <v>41</v>
      </c>
      <c r="F241" s="101">
        <v>0</v>
      </c>
      <c r="G241">
        <v>0</v>
      </c>
      <c r="H241">
        <v>1123</v>
      </c>
      <c r="J241" s="78" t="s">
        <v>619</v>
      </c>
      <c r="K241" s="32" t="s">
        <v>551</v>
      </c>
      <c r="M241" t="str">
        <f t="shared" si="207"/>
        <v xml:space="preserve"> []- page</v>
      </c>
      <c r="N241" t="s">
        <v>33</v>
      </c>
      <c r="P241" t="s">
        <v>32</v>
      </c>
      <c r="Q241" t="s">
        <v>32</v>
      </c>
      <c r="R241" t="s">
        <v>32</v>
      </c>
      <c r="S241" t="s">
        <v>32</v>
      </c>
      <c r="T241" t="s">
        <v>32</v>
      </c>
      <c r="U241" t="s">
        <v>32</v>
      </c>
      <c r="V241" t="s">
        <v>570</v>
      </c>
      <c r="W241" s="78" t="s">
        <v>606</v>
      </c>
      <c r="X241" s="104" t="s">
        <v>607</v>
      </c>
      <c r="Y241" t="s">
        <v>32</v>
      </c>
      <c r="Z241" t="s">
        <v>32</v>
      </c>
      <c r="AA241" t="s">
        <v>35</v>
      </c>
      <c r="AB241" t="s">
        <v>35</v>
      </c>
      <c r="AC241" s="78" t="str">
        <f t="shared" ref="AC241:AC245" si="209">A241</f>
        <v>000154</v>
      </c>
    </row>
    <row r="242" spans="1:29" x14ac:dyDescent="0.25">
      <c r="A242" s="78" t="s">
        <v>970</v>
      </c>
      <c r="B242" t="s">
        <v>976</v>
      </c>
      <c r="C242" t="s">
        <v>976</v>
      </c>
      <c r="D242" t="str">
        <f>VLOOKUP(C242,DefaltMaster!$BY$1:$CA$7,3,FALSE)</f>
        <v>*01084</v>
      </c>
      <c r="E242" t="s">
        <v>41</v>
      </c>
      <c r="F242" s="101">
        <v>0</v>
      </c>
      <c r="G242">
        <v>0</v>
      </c>
      <c r="H242">
        <v>1123</v>
      </c>
      <c r="J242" s="78" t="s">
        <v>619</v>
      </c>
      <c r="K242" s="32" t="s">
        <v>551</v>
      </c>
      <c r="M242" t="str">
        <f t="shared" si="207"/>
        <v xml:space="preserve"> []- page</v>
      </c>
      <c r="N242" t="s">
        <v>33</v>
      </c>
      <c r="P242" t="s">
        <v>32</v>
      </c>
      <c r="Q242" t="s">
        <v>32</v>
      </c>
      <c r="R242" t="s">
        <v>32</v>
      </c>
      <c r="S242" t="s">
        <v>32</v>
      </c>
      <c r="T242" t="s">
        <v>32</v>
      </c>
      <c r="U242" t="s">
        <v>32</v>
      </c>
      <c r="V242" t="s">
        <v>570</v>
      </c>
      <c r="W242" s="78" t="s">
        <v>606</v>
      </c>
      <c r="X242" s="104" t="s">
        <v>607</v>
      </c>
      <c r="Y242" t="s">
        <v>32</v>
      </c>
      <c r="Z242" t="s">
        <v>32</v>
      </c>
      <c r="AA242" t="s">
        <v>35</v>
      </c>
      <c r="AB242" t="s">
        <v>35</v>
      </c>
      <c r="AC242" s="78" t="str">
        <f t="shared" si="209"/>
        <v>000155</v>
      </c>
    </row>
    <row r="243" spans="1:29" x14ac:dyDescent="0.25">
      <c r="A243" s="78" t="s">
        <v>971</v>
      </c>
      <c r="B243" t="s">
        <v>977</v>
      </c>
      <c r="C243" t="s">
        <v>977</v>
      </c>
      <c r="D243" t="str">
        <f>VLOOKUP(C243,DefaltMaster!$BY$1:$CA$7,3,FALSE)</f>
        <v>*01085</v>
      </c>
      <c r="E243" t="s">
        <v>41</v>
      </c>
      <c r="F243" s="101">
        <v>0</v>
      </c>
      <c r="G243">
        <v>0</v>
      </c>
      <c r="H243">
        <v>1123</v>
      </c>
      <c r="J243" s="78" t="s">
        <v>619</v>
      </c>
      <c r="K243" s="32" t="s">
        <v>551</v>
      </c>
      <c r="M243" t="str">
        <f t="shared" si="207"/>
        <v xml:space="preserve"> []- page</v>
      </c>
      <c r="N243" t="s">
        <v>33</v>
      </c>
      <c r="P243" t="s">
        <v>32</v>
      </c>
      <c r="Q243" t="s">
        <v>32</v>
      </c>
      <c r="R243" t="s">
        <v>32</v>
      </c>
      <c r="S243" t="s">
        <v>32</v>
      </c>
      <c r="T243" t="s">
        <v>32</v>
      </c>
      <c r="U243" t="s">
        <v>32</v>
      </c>
      <c r="V243" t="s">
        <v>570</v>
      </c>
      <c r="W243" s="78" t="s">
        <v>606</v>
      </c>
      <c r="X243" s="104" t="s">
        <v>607</v>
      </c>
      <c r="Y243" t="s">
        <v>32</v>
      </c>
      <c r="Z243" t="s">
        <v>32</v>
      </c>
      <c r="AA243" t="s">
        <v>35</v>
      </c>
      <c r="AB243" t="s">
        <v>35</v>
      </c>
      <c r="AC243" s="78" t="str">
        <f t="shared" si="209"/>
        <v>000156</v>
      </c>
    </row>
    <row r="244" spans="1:29" x14ac:dyDescent="0.25">
      <c r="A244" s="78" t="s">
        <v>972</v>
      </c>
      <c r="B244" t="s">
        <v>978</v>
      </c>
      <c r="C244" t="s">
        <v>978</v>
      </c>
      <c r="D244" t="str">
        <f>VLOOKUP(C244,DefaltMaster!$BY$1:$CA$7,3,FALSE)</f>
        <v>*01087</v>
      </c>
      <c r="E244" t="s">
        <v>41</v>
      </c>
      <c r="F244" s="101">
        <v>0</v>
      </c>
      <c r="G244">
        <v>0</v>
      </c>
      <c r="H244">
        <v>1123</v>
      </c>
      <c r="J244" s="78" t="s">
        <v>619</v>
      </c>
      <c r="K244" s="32" t="s">
        <v>551</v>
      </c>
      <c r="M244" t="str">
        <f t="shared" si="207"/>
        <v xml:space="preserve"> []- page</v>
      </c>
      <c r="N244" t="s">
        <v>33</v>
      </c>
      <c r="P244" t="s">
        <v>32</v>
      </c>
      <c r="Q244" t="s">
        <v>32</v>
      </c>
      <c r="R244" t="s">
        <v>32</v>
      </c>
      <c r="S244" t="s">
        <v>32</v>
      </c>
      <c r="T244" t="s">
        <v>32</v>
      </c>
      <c r="U244" t="s">
        <v>32</v>
      </c>
      <c r="V244" t="s">
        <v>570</v>
      </c>
      <c r="W244" s="78" t="s">
        <v>606</v>
      </c>
      <c r="X244" s="104" t="s">
        <v>607</v>
      </c>
      <c r="Y244" t="s">
        <v>32</v>
      </c>
      <c r="Z244" t="s">
        <v>32</v>
      </c>
      <c r="AA244" t="s">
        <v>35</v>
      </c>
      <c r="AB244" t="s">
        <v>35</v>
      </c>
      <c r="AC244" s="78" t="str">
        <f t="shared" si="209"/>
        <v>000157</v>
      </c>
    </row>
    <row r="245" spans="1:29" x14ac:dyDescent="0.25">
      <c r="A245" s="78" t="s">
        <v>973</v>
      </c>
      <c r="B245" t="s">
        <v>979</v>
      </c>
      <c r="C245" t="s">
        <v>979</v>
      </c>
      <c r="D245" t="str">
        <f>VLOOKUP(C245,DefaltMaster!$BY$1:$CA$7,3,FALSE)</f>
        <v>*01087</v>
      </c>
      <c r="E245" t="s">
        <v>41</v>
      </c>
      <c r="F245" s="101">
        <v>0</v>
      </c>
      <c r="G245">
        <v>0</v>
      </c>
      <c r="H245">
        <v>1123</v>
      </c>
      <c r="J245" s="78" t="s">
        <v>621</v>
      </c>
      <c r="K245" s="32" t="s">
        <v>551</v>
      </c>
      <c r="M245" t="str">
        <f t="shared" si="207"/>
        <v xml:space="preserve"> []- page</v>
      </c>
      <c r="N245" t="s">
        <v>33</v>
      </c>
      <c r="P245" t="s">
        <v>32</v>
      </c>
      <c r="Q245" t="s">
        <v>32</v>
      </c>
      <c r="R245" t="s">
        <v>32</v>
      </c>
      <c r="S245" t="s">
        <v>32</v>
      </c>
      <c r="T245" t="s">
        <v>32</v>
      </c>
      <c r="U245" t="s">
        <v>32</v>
      </c>
      <c r="V245" t="s">
        <v>570</v>
      </c>
      <c r="W245" s="78" t="s">
        <v>606</v>
      </c>
      <c r="X245" s="104" t="s">
        <v>607</v>
      </c>
      <c r="Y245" t="s">
        <v>32</v>
      </c>
      <c r="Z245" t="s">
        <v>32</v>
      </c>
      <c r="AA245" t="s">
        <v>35</v>
      </c>
      <c r="AB245" t="s">
        <v>35</v>
      </c>
      <c r="AC245" s="78" t="str">
        <f t="shared" si="209"/>
        <v>000158</v>
      </c>
    </row>
  </sheetData>
  <autoFilter ref="A2:BS2" xr:uid="{00000000-0001-0000-0100-000000000000}"/>
  <phoneticPr fontId="1" type="noConversion"/>
  <conditionalFormatting sqref="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A209">
    <cfRule type="duplicateValues" dxfId="77" priority="1483"/>
  </conditionalFormatting>
  <conditionalFormatting sqref="A211:A245 A3 A5 A7 A9 A11 A13 A15 A17 A19 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A177 A179 A181 A183 A185 A187 A189 A191 A193 A195 A197">
    <cfRule type="duplicateValues" dxfId="76" priority="63"/>
  </conditionalFormatting>
  <conditionalFormatting sqref="J241">
    <cfRule type="duplicateValues" dxfId="75" priority="54"/>
  </conditionalFormatting>
  <conditionalFormatting sqref="J242">
    <cfRule type="duplicateValues" dxfId="74" priority="53"/>
  </conditionalFormatting>
  <conditionalFormatting sqref="J243">
    <cfRule type="duplicateValues" dxfId="73" priority="52"/>
  </conditionalFormatting>
  <conditionalFormatting sqref="J244">
    <cfRule type="duplicateValues" dxfId="72" priority="51"/>
  </conditionalFormatting>
  <conditionalFormatting sqref="J245">
    <cfRule type="duplicateValues" dxfId="71" priority="50"/>
  </conditionalFormatting>
  <conditionalFormatting sqref="M2:M1048576">
    <cfRule type="duplicateValues" dxfId="70" priority="58"/>
  </conditionalFormatting>
  <conditionalFormatting sqref="W3:W209">
    <cfRule type="duplicateValues" dxfId="69" priority="6772"/>
  </conditionalFormatting>
  <conditionalFormatting sqref="W211:W245">
    <cfRule type="duplicateValues" dxfId="68" priority="57"/>
  </conditionalFormatting>
  <conditionalFormatting sqref="BQ23:BQ24">
    <cfRule type="duplicateValues" dxfId="67" priority="29"/>
  </conditionalFormatting>
  <conditionalFormatting sqref="BQ26:BQ27">
    <cfRule type="duplicateValues" dxfId="66" priority="28"/>
  </conditionalFormatting>
  <conditionalFormatting sqref="BQ29:BQ30">
    <cfRule type="duplicateValues" dxfId="65" priority="27"/>
  </conditionalFormatting>
  <conditionalFormatting sqref="BQ46 BQ48 BQ50">
    <cfRule type="duplicateValues" dxfId="64" priority="14"/>
  </conditionalFormatting>
  <conditionalFormatting sqref="BQ47 BQ49">
    <cfRule type="duplicateValues" dxfId="63" priority="15"/>
  </conditionalFormatting>
  <conditionalFormatting sqref="BQ51">
    <cfRule type="duplicateValues" dxfId="62" priority="13"/>
  </conditionalFormatting>
  <conditionalFormatting sqref="BQ52">
    <cfRule type="duplicateValues" dxfId="61" priority="12"/>
  </conditionalFormatting>
  <conditionalFormatting sqref="BQ66 BQ68 BQ70">
    <cfRule type="duplicateValues" dxfId="60" priority="6596"/>
  </conditionalFormatting>
  <conditionalFormatting sqref="BQ67 BQ69">
    <cfRule type="duplicateValues" dxfId="59" priority="10"/>
  </conditionalFormatting>
  <conditionalFormatting sqref="BQ85">
    <cfRule type="duplicateValues" dxfId="58" priority="6764"/>
  </conditionalFormatting>
  <conditionalFormatting sqref="BQ86">
    <cfRule type="duplicateValues" dxfId="57" priority="6"/>
  </conditionalFormatting>
  <conditionalFormatting sqref="BQ87">
    <cfRule type="duplicateValues" dxfId="56" priority="5"/>
  </conditionalFormatting>
  <conditionalFormatting sqref="BQ88">
    <cfRule type="duplicateValues" dxfId="55" priority="4"/>
  </conditionalFormatting>
  <conditionalFormatting sqref="BQ89">
    <cfRule type="duplicateValues" dxfId="54" priority="3"/>
  </conditionalFormatting>
  <conditionalFormatting sqref="BQ90">
    <cfRule type="duplicateValues" dxfId="53" priority="38"/>
  </conditionalFormatting>
  <conditionalFormatting sqref="BQ94">
    <cfRule type="duplicateValues" dxfId="52" priority="37"/>
  </conditionalFormatting>
  <conditionalFormatting sqref="BQ95">
    <cfRule type="duplicateValues" dxfId="51" priority="36"/>
  </conditionalFormatting>
  <conditionalFormatting sqref="BQ96">
    <cfRule type="duplicateValues" dxfId="50" priority="35"/>
  </conditionalFormatting>
  <conditionalFormatting sqref="BQ97:BQ98">
    <cfRule type="duplicateValues" dxfId="49" priority="34"/>
  </conditionalFormatting>
  <conditionalFormatting sqref="BQ99">
    <cfRule type="duplicateValues" dxfId="48" priority="33"/>
  </conditionalFormatting>
  <conditionalFormatting sqref="BQ100:BQ101">
    <cfRule type="duplicateValues" dxfId="47" priority="32"/>
  </conditionalFormatting>
  <conditionalFormatting sqref="BQ102">
    <cfRule type="duplicateValues" dxfId="46" priority="31"/>
  </conditionalFormatting>
  <conditionalFormatting sqref="BQ103:BQ104">
    <cfRule type="duplicateValues" dxfId="45" priority="30"/>
  </conditionalFormatting>
  <conditionalFormatting sqref="BQ108">
    <cfRule type="duplicateValues" dxfId="44" priority="25"/>
  </conditionalFormatting>
  <conditionalFormatting sqref="BQ111">
    <cfRule type="duplicateValues" dxfId="43" priority="24"/>
  </conditionalFormatting>
  <conditionalFormatting sqref="BQ114">
    <cfRule type="duplicateValues" dxfId="42" priority="23"/>
  </conditionalFormatting>
  <conditionalFormatting sqref="BQ119">
    <cfRule type="duplicateValues" dxfId="41" priority="2"/>
  </conditionalFormatting>
  <conditionalFormatting sqref="BQ120">
    <cfRule type="duplicateValues" dxfId="40" priority="1"/>
  </conditionalFormatting>
  <conditionalFormatting sqref="BQ122">
    <cfRule type="duplicateValues" dxfId="39" priority="22"/>
  </conditionalFormatting>
  <conditionalFormatting sqref="BQ124">
    <cfRule type="duplicateValues" dxfId="38" priority="20"/>
  </conditionalFormatting>
  <conditionalFormatting sqref="BQ126">
    <cfRule type="duplicateValues" dxfId="37" priority="21"/>
  </conditionalFormatting>
  <conditionalFormatting sqref="BQ128">
    <cfRule type="duplicateValues" dxfId="36" priority="19"/>
  </conditionalFormatting>
  <conditionalFormatting sqref="BQ129">
    <cfRule type="duplicateValues" dxfId="35" priority="39"/>
  </conditionalFormatting>
  <conditionalFormatting sqref="BQ130">
    <cfRule type="duplicateValues" dxfId="34" priority="18"/>
  </conditionalFormatting>
  <conditionalFormatting sqref="BQ135 BQ93 BQ132 BQ82 BQ71 BQ22 BQ150 BQ184 BQ105 BQ4 BQ6 BQ8 BQ10 BQ12 BQ14 BQ16 BQ18 BQ20 BQ107 BQ110 BQ113 BQ116 BQ118 BQ28 BQ80 BQ180 BQ182 BQ31 BQ42 BQ44 BQ53 BQ55 BQ57 BQ59 BQ61 BQ63 BQ65 BQ166 BQ170 BQ152 BQ159 BQ161 BQ163:BQ164 BQ137 BQ186 BQ188 BQ73 BQ75 BQ77 BQ127 BQ191 BQ84 BQ33:BQ40 BQ121">
    <cfRule type="duplicateValues" dxfId="33" priority="1603"/>
  </conditionalFormatting>
  <conditionalFormatting sqref="BQ139 BQ141 BQ143">
    <cfRule type="duplicateValues" dxfId="32" priority="2816"/>
  </conditionalFormatting>
  <conditionalFormatting sqref="BQ140 BQ142">
    <cfRule type="duplicateValues" dxfId="31" priority="40"/>
  </conditionalFormatting>
  <conditionalFormatting sqref="BQ144 BQ146 BQ148">
    <cfRule type="duplicateValues" dxfId="30" priority="17"/>
  </conditionalFormatting>
  <conditionalFormatting sqref="BQ145 BQ147">
    <cfRule type="duplicateValues" dxfId="29" priority="16"/>
  </conditionalFormatting>
  <conditionalFormatting sqref="BQ154 BQ156 BQ158">
    <cfRule type="duplicateValues" dxfId="28" priority="4288"/>
  </conditionalFormatting>
  <conditionalFormatting sqref="BQ155 BQ157">
    <cfRule type="duplicateValues" dxfId="27" priority="47"/>
  </conditionalFormatting>
  <conditionalFormatting sqref="BQ167:BQ168">
    <cfRule type="duplicateValues" dxfId="26" priority="9"/>
  </conditionalFormatting>
  <conditionalFormatting sqref="BQ171">
    <cfRule type="duplicateValues" dxfId="25" priority="8"/>
  </conditionalFormatting>
  <conditionalFormatting sqref="BQ172 BQ174 BQ176">
    <cfRule type="duplicateValues" dxfId="24" priority="48"/>
  </conditionalFormatting>
  <conditionalFormatting sqref="BQ173 BQ175">
    <cfRule type="duplicateValues" dxfId="23" priority="49"/>
  </conditionalFormatting>
  <conditionalFormatting sqref="BQ177:BQ179">
    <cfRule type="duplicateValues" dxfId="22" priority="7"/>
  </conditionalFormatting>
  <conditionalFormatting sqref="BQ211:BQ240 BQ91:BQ92 BQ165 BQ83 BQ72 BQ25 BQ123 BQ125 BQ185 BQ106 BQ3 BQ5 BQ7 BQ9 BQ11 BQ13 BQ15 BQ17 BQ19 BQ21 BQ109 BQ112 BQ115 BQ117 BQ181 BQ32 BQ36:BQ37 BQ41 BQ43 BQ45 BQ54 BQ56 BQ58 BQ60 BQ62 BQ64 BQ183 BQ131 BQ169 BQ151 BQ153 BQ160 BQ162 BQ136 BQ138 BQ187 BQ74 BQ76 BQ78:BQ79 BQ189:BQ190 BQ192 BQ133:BQ134 BQ81 BQ149">
    <cfRule type="duplicateValues" dxfId="21" priority="56"/>
  </conditionalFormatting>
  <dataValidations count="3">
    <dataValidation type="textLength" allowBlank="1" showInputMessage="1" showErrorMessage="1" sqref="AE2 B1:C1048576 AL211:AN240 J246:J1048576 J198:J240 K198:L1048576 J2:L197 P1:U1048576 N1:N1048576" xr:uid="{00000000-0002-0000-0100-000000000000}">
      <formula1>1</formula1>
      <formula2>40</formula2>
    </dataValidation>
    <dataValidation type="list" allowBlank="1" showInputMessage="1" showErrorMessage="1" sqref="AK210:AK1048576 AK2 AJ1:AJ1048576" xr:uid="{00000000-0002-0000-0100-000001000000}">
      <formula1>"FG,UFG"</formula1>
    </dataValidation>
    <dataValidation type="list" allowBlank="1" showInputMessage="1" showErrorMessage="1" sqref="V1:V1048576" xr:uid="{00000000-0002-0000-0100-000002000000}">
      <formula1>"F,R"</formula1>
    </dataValidation>
  </dataValidations>
  <pageMargins left="0.7" right="0.7" top="0.75" bottom="0.75" header="0.3" footer="0.3"/>
  <pageSetup paperSize="9" orientation="portrait" horizontalDpi="300" verticalDpi="0"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3000000}">
          <x14:formula1>
            <xm:f>DefaltMaster!$F$2:$F$123</xm:f>
          </x14:formula1>
          <xm:sqref>AE3</xm:sqref>
        </x14:dataValidation>
        <x14:dataValidation type="list" allowBlank="1" showInputMessage="1" showErrorMessage="1" xr:uid="{00000000-0002-0000-0100-000004000000}">
          <x14:formula1>
            <xm:f>DefaltMaster!$I$2:$I$46</xm:f>
          </x14:formula1>
          <xm:sqref>AF1:AF1048576</xm:sqref>
        </x14:dataValidation>
        <x14:dataValidation type="list" allowBlank="1" showInputMessage="1" showErrorMessage="1" xr:uid="{00000000-0002-0000-0100-000005000000}">
          <x14:formula1>
            <xm:f>DefaltMaster!$K$2:$K$10</xm:f>
          </x14:formula1>
          <xm:sqref>AG1:AG1048576</xm:sqref>
        </x14:dataValidation>
        <x14:dataValidation type="list" allowBlank="1" showInputMessage="1" showErrorMessage="1" xr:uid="{00000000-0002-0000-0100-000006000000}">
          <x14:formula1>
            <xm:f>DefaltMaster!$M$2:$M$32</xm:f>
          </x14:formula1>
          <xm:sqref>AH1:AH1048576</xm:sqref>
        </x14:dataValidation>
        <x14:dataValidation type="list" allowBlank="1" showInputMessage="1" showErrorMessage="1" xr:uid="{00000000-0002-0000-0100-000007000000}">
          <x14:formula1>
            <xm:f>DefaltMaster!$O$2:$O$23</xm:f>
          </x14:formula1>
          <xm:sqref>AI1:AI1048576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1"/>
  <sheetViews>
    <sheetView workbookViewId="0">
      <selection activeCell="F1" sqref="F1"/>
    </sheetView>
  </sheetViews>
  <sheetFormatPr defaultRowHeight="15" x14ac:dyDescent="0.25"/>
  <cols>
    <col min="1" max="1" width="7.85546875" bestFit="1" customWidth="1"/>
    <col min="2" max="3" width="45.85546875" bestFit="1" customWidth="1"/>
    <col min="4" max="4" width="7.85546875" bestFit="1" customWidth="1"/>
    <col min="5" max="5" width="7.5703125" bestFit="1" customWidth="1"/>
    <col min="6" max="6" width="11.28515625" bestFit="1" customWidth="1"/>
    <col min="7" max="7" width="12.7109375" style="52" bestFit="1" customWidth="1"/>
    <col min="8" max="8" width="10.42578125" bestFit="1" customWidth="1"/>
    <col min="9" max="9" width="11" bestFit="1" customWidth="1"/>
    <col min="10" max="10" width="7.7109375" bestFit="1" customWidth="1"/>
    <col min="11" max="11" width="7.28515625" bestFit="1" customWidth="1"/>
    <col min="12" max="12" width="8.28515625" bestFit="1" customWidth="1"/>
    <col min="13" max="13" width="11.42578125" bestFit="1" customWidth="1"/>
    <col min="14" max="14" width="14.28515625" bestFit="1" customWidth="1"/>
    <col min="15" max="15" width="15" bestFit="1" customWidth="1"/>
    <col min="16" max="16" width="10.28515625" bestFit="1" customWidth="1"/>
    <col min="17" max="17" width="9.7109375" bestFit="1" customWidth="1"/>
    <col min="18" max="18" width="7.140625" bestFit="1" customWidth="1"/>
    <col min="19" max="19" width="8.5703125" bestFit="1" customWidth="1"/>
    <col min="20" max="20" width="12.42578125" bestFit="1" customWidth="1"/>
    <col min="21" max="21" width="12.85546875" bestFit="1" customWidth="1"/>
    <col min="22" max="22" width="13.5703125" bestFit="1" customWidth="1"/>
    <col min="23" max="23" width="14" bestFit="1" customWidth="1"/>
    <col min="24" max="24" width="14.7109375" bestFit="1" customWidth="1"/>
    <col min="25" max="25" width="12.85546875" bestFit="1" customWidth="1"/>
    <col min="26" max="26" width="9.7109375" bestFit="1" customWidth="1"/>
    <col min="27" max="27" width="7.7109375" bestFit="1" customWidth="1"/>
  </cols>
  <sheetData>
    <row r="1" spans="1:29" x14ac:dyDescent="0.25">
      <c r="A1" s="5" t="s">
        <v>0</v>
      </c>
      <c r="B1" s="5" t="s">
        <v>1</v>
      </c>
      <c r="C1" s="5" t="s">
        <v>2</v>
      </c>
      <c r="D1" s="6" t="s">
        <v>42</v>
      </c>
      <c r="E1" s="6" t="s">
        <v>21</v>
      </c>
      <c r="F1" s="7" t="s">
        <v>43</v>
      </c>
      <c r="G1" s="51" t="s">
        <v>44</v>
      </c>
      <c r="H1" s="7" t="s">
        <v>45</v>
      </c>
      <c r="I1" s="7" t="s">
        <v>46</v>
      </c>
      <c r="J1" s="7" t="s">
        <v>47</v>
      </c>
      <c r="K1" s="7" t="s">
        <v>48</v>
      </c>
      <c r="L1" s="7" t="s">
        <v>49</v>
      </c>
      <c r="M1" s="7" t="s">
        <v>50</v>
      </c>
      <c r="N1" s="7" t="s">
        <v>51</v>
      </c>
      <c r="O1" s="7" t="s">
        <v>52</v>
      </c>
      <c r="P1" s="7" t="s">
        <v>53</v>
      </c>
      <c r="Q1" s="5" t="s">
        <v>54</v>
      </c>
      <c r="R1" s="5" t="s">
        <v>55</v>
      </c>
      <c r="S1" s="6" t="s">
        <v>56</v>
      </c>
      <c r="T1" s="6" t="s">
        <v>22</v>
      </c>
      <c r="U1" s="6" t="s">
        <v>23</v>
      </c>
      <c r="V1" s="6" t="s">
        <v>24</v>
      </c>
      <c r="W1" s="6" t="s">
        <v>25</v>
      </c>
      <c r="X1" s="6" t="s">
        <v>26</v>
      </c>
      <c r="Y1" s="6" t="s">
        <v>27</v>
      </c>
      <c r="Z1" s="6" t="s">
        <v>54</v>
      </c>
      <c r="AA1" s="6" t="s">
        <v>47</v>
      </c>
      <c r="AC1" s="7" t="s">
        <v>400</v>
      </c>
    </row>
    <row r="2" spans="1:29" x14ac:dyDescent="0.25">
      <c r="A2" s="5" t="s">
        <v>60</v>
      </c>
      <c r="B2" s="61" t="str">
        <f t="shared" ref="B2:B11" si="0">IF(D2="S",CONCATENATE(L2,"-",K2,"gsm-",TEXT(H2,"00.00"),"X",TEXT(I2,"00.00"),"in²-(",TEXT(F2,"00.00"),"X",TEXT(G2,"00.00"),"cm²)-",N2,"kg-",M2),CONCATENATE(L2,"-",K2,"gsm-",TEXT(I2,"00.00"),"in-(",TEXT(G2,"00.00"),"cm)-Reel-",M2))</f>
        <v>Trident-64gsm-21.26in-(54.00cm)-Reel-Super Line</v>
      </c>
      <c r="C2" s="61" t="str">
        <f t="shared" ref="C2:C11" si="1">IF(D2="S",CONCATENATE(L2,"-",K2,"gsm-",TEXT(H2,"00.00"),"X",TEXT(I2,"00.00"),"in²-(",TEXT(F2,"00.00"),"X",TEXT(G2,"00.00"),"cm²)-",N2,"kg-",M2),CONCATENATE(L2,"-",K2,"gsm-",TEXT(I2,"00.00"),"in-(",TEXT(G2,"00.00"),"cm)-Reel-",M2))</f>
        <v>Trident-64gsm-21.26in-(54.00cm)-Reel-Super Line</v>
      </c>
      <c r="D2" s="5" t="s">
        <v>570</v>
      </c>
      <c r="E2" s="5" t="s">
        <v>569</v>
      </c>
      <c r="F2" s="61">
        <f t="shared" ref="F2:G11" si="2">ROUND(H2*2.54,2)</f>
        <v>44</v>
      </c>
      <c r="G2" s="61">
        <f t="shared" si="2"/>
        <v>54</v>
      </c>
      <c r="H2" s="52">
        <v>17.322834645669293</v>
      </c>
      <c r="I2" s="52">
        <v>21.259842519685041</v>
      </c>
      <c r="J2" s="61" t="s">
        <v>85</v>
      </c>
      <c r="K2">
        <v>64</v>
      </c>
      <c r="L2" s="50" t="s">
        <v>492</v>
      </c>
      <c r="M2" s="62" t="s">
        <v>601</v>
      </c>
      <c r="N2" s="61">
        <f t="shared" ref="N2:N11" si="3">ROUND(IF(J2="*15002",ROUND(H2*I2*K2/3100,3)/5,ROUND(H2*I2*K2/3100,3)),3)</f>
        <v>7.6029999999999998</v>
      </c>
      <c r="O2" s="61">
        <f t="shared" ref="O2:O11" si="4">ROUND(50/N2,0)</f>
        <v>7</v>
      </c>
      <c r="P2" s="62">
        <v>70</v>
      </c>
      <c r="Q2" s="61" t="s">
        <v>76</v>
      </c>
      <c r="R2" s="61">
        <v>1.35</v>
      </c>
      <c r="S2" s="62" t="s">
        <v>605</v>
      </c>
      <c r="T2" s="63" t="s">
        <v>606</v>
      </c>
      <c r="U2" s="64" t="s">
        <v>607</v>
      </c>
      <c r="V2" s="62" t="s">
        <v>32</v>
      </c>
      <c r="W2" s="62" t="s">
        <v>32</v>
      </c>
      <c r="X2" s="62" t="s">
        <v>35</v>
      </c>
      <c r="Y2" s="62" t="s">
        <v>35</v>
      </c>
      <c r="Z2" t="s">
        <v>73</v>
      </c>
      <c r="AA2" s="5"/>
      <c r="AC2" s="5"/>
    </row>
    <row r="3" spans="1:29" x14ac:dyDescent="0.25">
      <c r="A3" t="s">
        <v>63</v>
      </c>
      <c r="B3" s="61" t="str">
        <f t="shared" si="0"/>
        <v>Anand-54gsm-31.50in-(80.00cm)-Reel-Graphika</v>
      </c>
      <c r="C3" s="61" t="str">
        <f t="shared" si="1"/>
        <v>Anand-54gsm-31.50in-(80.00cm)-Reel-Graphika</v>
      </c>
      <c r="D3" s="5" t="s">
        <v>570</v>
      </c>
      <c r="E3" s="5" t="s">
        <v>569</v>
      </c>
      <c r="F3" s="61">
        <f t="shared" si="2"/>
        <v>34.5</v>
      </c>
      <c r="G3" s="61">
        <f t="shared" si="2"/>
        <v>80</v>
      </c>
      <c r="H3" s="52">
        <v>13.58267716535433</v>
      </c>
      <c r="I3" s="52">
        <v>31.496062992125985</v>
      </c>
      <c r="J3" s="61" t="s">
        <v>85</v>
      </c>
      <c r="K3">
        <v>54</v>
      </c>
      <c r="L3" s="50" t="s">
        <v>602</v>
      </c>
      <c r="M3" t="s">
        <v>603</v>
      </c>
      <c r="N3" s="61">
        <f t="shared" si="3"/>
        <v>7.452</v>
      </c>
      <c r="O3" s="61">
        <f t="shared" si="4"/>
        <v>7</v>
      </c>
      <c r="P3" s="62">
        <v>70</v>
      </c>
      <c r="Q3" s="61" t="s">
        <v>76</v>
      </c>
      <c r="R3" s="61">
        <v>1.35</v>
      </c>
      <c r="S3" s="62" t="s">
        <v>605</v>
      </c>
      <c r="T3" s="63" t="s">
        <v>606</v>
      </c>
      <c r="U3" s="64" t="s">
        <v>607</v>
      </c>
      <c r="V3" s="62" t="s">
        <v>32</v>
      </c>
      <c r="W3" s="62" t="s">
        <v>32</v>
      </c>
      <c r="X3" s="62" t="s">
        <v>35</v>
      </c>
      <c r="Y3" s="62" t="s">
        <v>35</v>
      </c>
      <c r="Z3" t="s">
        <v>73</v>
      </c>
    </row>
    <row r="4" spans="1:29" x14ac:dyDescent="0.25">
      <c r="A4" t="s">
        <v>66</v>
      </c>
      <c r="B4" s="61" t="str">
        <f t="shared" si="0"/>
        <v>Proprint-54gsm-31.50in-(80.00cm)-Reel-Premium</v>
      </c>
      <c r="C4" s="61" t="str">
        <f t="shared" si="1"/>
        <v>Proprint-54gsm-31.50in-(80.00cm)-Reel-Premium</v>
      </c>
      <c r="D4" s="5" t="s">
        <v>570</v>
      </c>
      <c r="E4" s="5" t="s">
        <v>569</v>
      </c>
      <c r="F4" s="61">
        <f t="shared" si="2"/>
        <v>34.5</v>
      </c>
      <c r="G4" s="61">
        <f t="shared" si="2"/>
        <v>80</v>
      </c>
      <c r="H4" s="52">
        <v>13.58267716535433</v>
      </c>
      <c r="I4" s="52">
        <v>31.496062992125985</v>
      </c>
      <c r="J4" s="61" t="s">
        <v>85</v>
      </c>
      <c r="K4">
        <v>54</v>
      </c>
      <c r="L4" s="50" t="s">
        <v>503</v>
      </c>
      <c r="M4" t="s">
        <v>604</v>
      </c>
      <c r="N4" s="61">
        <f t="shared" si="3"/>
        <v>7.452</v>
      </c>
      <c r="O4" s="61">
        <f t="shared" si="4"/>
        <v>7</v>
      </c>
      <c r="P4" s="62">
        <v>70</v>
      </c>
      <c r="Q4" s="61" t="s">
        <v>76</v>
      </c>
      <c r="R4" s="61">
        <v>1.35</v>
      </c>
      <c r="S4" s="62" t="s">
        <v>605</v>
      </c>
      <c r="T4" s="63" t="s">
        <v>606</v>
      </c>
      <c r="U4" s="64" t="s">
        <v>607</v>
      </c>
      <c r="V4" s="62" t="s">
        <v>32</v>
      </c>
      <c r="W4" s="62" t="s">
        <v>32</v>
      </c>
      <c r="X4" s="62" t="s">
        <v>35</v>
      </c>
      <c r="Y4" s="62" t="s">
        <v>35</v>
      </c>
      <c r="Z4" t="s">
        <v>73</v>
      </c>
    </row>
    <row r="5" spans="1:29" x14ac:dyDescent="0.25">
      <c r="A5" t="s">
        <v>61</v>
      </c>
      <c r="B5" s="61" t="str">
        <f t="shared" si="0"/>
        <v>Anand-54gsm-33.86in-(86.00cm)-Reel-Graphika</v>
      </c>
      <c r="C5" s="61" t="str">
        <f t="shared" si="1"/>
        <v>Anand-54gsm-33.86in-(86.00cm)-Reel-Graphika</v>
      </c>
      <c r="D5" s="5" t="s">
        <v>570</v>
      </c>
      <c r="E5" s="5" t="s">
        <v>569</v>
      </c>
      <c r="F5" s="61">
        <f t="shared" si="2"/>
        <v>42</v>
      </c>
      <c r="G5" s="61">
        <f t="shared" si="2"/>
        <v>86</v>
      </c>
      <c r="H5" s="52">
        <v>16.535433070866141</v>
      </c>
      <c r="I5" s="52">
        <v>33.85826771653543</v>
      </c>
      <c r="J5" s="61" t="s">
        <v>85</v>
      </c>
      <c r="K5">
        <v>54</v>
      </c>
      <c r="L5" s="50" t="s">
        <v>602</v>
      </c>
      <c r="M5" t="s">
        <v>603</v>
      </c>
      <c r="N5" s="61">
        <f t="shared" si="3"/>
        <v>9.7520000000000007</v>
      </c>
      <c r="O5" s="61">
        <f t="shared" si="4"/>
        <v>5</v>
      </c>
      <c r="P5" s="62">
        <v>70</v>
      </c>
      <c r="Q5" s="61" t="s">
        <v>76</v>
      </c>
      <c r="R5" s="61">
        <v>1.35</v>
      </c>
      <c r="S5" s="62" t="s">
        <v>605</v>
      </c>
      <c r="T5" s="63" t="s">
        <v>606</v>
      </c>
      <c r="U5" s="64" t="s">
        <v>607</v>
      </c>
      <c r="V5" s="62" t="s">
        <v>32</v>
      </c>
      <c r="W5" s="62" t="s">
        <v>32</v>
      </c>
      <c r="X5" s="62" t="s">
        <v>35</v>
      </c>
      <c r="Y5" s="62" t="s">
        <v>35</v>
      </c>
      <c r="Z5" t="s">
        <v>73</v>
      </c>
    </row>
    <row r="6" spans="1:29" x14ac:dyDescent="0.25">
      <c r="A6" t="s">
        <v>64</v>
      </c>
      <c r="B6" s="61" t="str">
        <f t="shared" si="0"/>
        <v>Proprint-54gsm-33.86in-(86.00cm)-Reel-Premium</v>
      </c>
      <c r="C6" s="61" t="str">
        <f t="shared" si="1"/>
        <v>Proprint-54gsm-33.86in-(86.00cm)-Reel-Premium</v>
      </c>
      <c r="D6" s="5" t="s">
        <v>570</v>
      </c>
      <c r="E6" s="5" t="s">
        <v>569</v>
      </c>
      <c r="F6" s="61">
        <f t="shared" si="2"/>
        <v>42</v>
      </c>
      <c r="G6" s="61">
        <f t="shared" si="2"/>
        <v>86</v>
      </c>
      <c r="H6" s="52">
        <v>16.535433070866141</v>
      </c>
      <c r="I6" s="52">
        <v>33.85826771653543</v>
      </c>
      <c r="J6" s="61" t="s">
        <v>85</v>
      </c>
      <c r="K6">
        <v>54</v>
      </c>
      <c r="L6" s="50" t="s">
        <v>503</v>
      </c>
      <c r="M6" t="s">
        <v>604</v>
      </c>
      <c r="N6" s="61">
        <f t="shared" si="3"/>
        <v>9.7520000000000007</v>
      </c>
      <c r="O6" s="61">
        <f t="shared" si="4"/>
        <v>5</v>
      </c>
      <c r="P6" s="62">
        <v>70</v>
      </c>
      <c r="Q6" s="61" t="s">
        <v>76</v>
      </c>
      <c r="R6" s="61">
        <v>1.35</v>
      </c>
      <c r="S6" s="62" t="s">
        <v>605</v>
      </c>
      <c r="T6" s="63" t="s">
        <v>606</v>
      </c>
      <c r="U6" s="64" t="s">
        <v>607</v>
      </c>
      <c r="V6" s="62" t="s">
        <v>32</v>
      </c>
      <c r="W6" s="62" t="s">
        <v>32</v>
      </c>
      <c r="X6" s="62" t="s">
        <v>35</v>
      </c>
      <c r="Y6" s="62" t="s">
        <v>35</v>
      </c>
      <c r="Z6" t="s">
        <v>73</v>
      </c>
    </row>
    <row r="7" spans="1:29" x14ac:dyDescent="0.25">
      <c r="A7" t="s">
        <v>67</v>
      </c>
      <c r="B7" s="61" t="str">
        <f t="shared" si="0"/>
        <v>Trident-64gsm-34.65in-(88.00cm)-Reel-Super Line</v>
      </c>
      <c r="C7" s="61" t="str">
        <f t="shared" si="1"/>
        <v>Trident-64gsm-34.65in-(88.00cm)-Reel-Super Line</v>
      </c>
      <c r="D7" s="5" t="s">
        <v>570</v>
      </c>
      <c r="E7" s="5" t="s">
        <v>569</v>
      </c>
      <c r="F7" s="61">
        <f t="shared" si="2"/>
        <v>42</v>
      </c>
      <c r="G7" s="61">
        <f t="shared" si="2"/>
        <v>88</v>
      </c>
      <c r="H7" s="52">
        <v>16.535433070866141</v>
      </c>
      <c r="I7" s="52">
        <v>34.645669291338585</v>
      </c>
      <c r="J7" s="61" t="s">
        <v>85</v>
      </c>
      <c r="K7">
        <v>64</v>
      </c>
      <c r="L7" s="50" t="s">
        <v>492</v>
      </c>
      <c r="M7" s="62" t="s">
        <v>601</v>
      </c>
      <c r="N7" s="61">
        <f t="shared" si="3"/>
        <v>11.827</v>
      </c>
      <c r="O7" s="61">
        <f t="shared" si="4"/>
        <v>4</v>
      </c>
      <c r="P7" s="62">
        <v>70</v>
      </c>
      <c r="Q7" s="61" t="s">
        <v>76</v>
      </c>
      <c r="R7" s="61">
        <v>1.35</v>
      </c>
      <c r="S7" s="62" t="s">
        <v>605</v>
      </c>
      <c r="T7" s="63" t="s">
        <v>606</v>
      </c>
      <c r="U7" s="64" t="s">
        <v>607</v>
      </c>
      <c r="V7" s="62" t="s">
        <v>32</v>
      </c>
      <c r="W7" s="62" t="s">
        <v>32</v>
      </c>
      <c r="X7" s="62" t="s">
        <v>35</v>
      </c>
      <c r="Y7" s="62" t="s">
        <v>35</v>
      </c>
      <c r="Z7" t="s">
        <v>73</v>
      </c>
    </row>
    <row r="8" spans="1:29" x14ac:dyDescent="0.25">
      <c r="A8" t="s">
        <v>57</v>
      </c>
      <c r="B8" s="61" t="str">
        <f t="shared" si="0"/>
        <v>Anand-54gsm-37.80in-(96.00cm)-Reel-Graphika</v>
      </c>
      <c r="C8" s="61" t="str">
        <f t="shared" si="1"/>
        <v>Anand-54gsm-37.80in-(96.00cm)-Reel-Graphika</v>
      </c>
      <c r="D8" s="5" t="s">
        <v>570</v>
      </c>
      <c r="E8" s="5" t="s">
        <v>569</v>
      </c>
      <c r="F8" s="61">
        <f t="shared" si="2"/>
        <v>36.5</v>
      </c>
      <c r="G8" s="61">
        <f t="shared" si="2"/>
        <v>96</v>
      </c>
      <c r="H8" s="52">
        <v>14.37007874015748</v>
      </c>
      <c r="I8" s="52">
        <v>37.795275590551178</v>
      </c>
      <c r="J8" s="61" t="s">
        <v>85</v>
      </c>
      <c r="K8">
        <v>54</v>
      </c>
      <c r="L8" s="50" t="s">
        <v>602</v>
      </c>
      <c r="M8" t="s">
        <v>603</v>
      </c>
      <c r="N8" s="61">
        <f t="shared" si="3"/>
        <v>9.4610000000000003</v>
      </c>
      <c r="O8" s="61">
        <f t="shared" si="4"/>
        <v>5</v>
      </c>
      <c r="P8" s="62">
        <v>70</v>
      </c>
      <c r="Q8" s="61" t="s">
        <v>76</v>
      </c>
      <c r="R8" s="61">
        <v>1.35</v>
      </c>
      <c r="S8" s="62" t="s">
        <v>605</v>
      </c>
      <c r="T8" s="63" t="s">
        <v>606</v>
      </c>
      <c r="U8" s="64" t="s">
        <v>607</v>
      </c>
      <c r="V8" s="62" t="s">
        <v>32</v>
      </c>
      <c r="W8" s="62" t="s">
        <v>32</v>
      </c>
      <c r="X8" s="62" t="s">
        <v>35</v>
      </c>
      <c r="Y8" s="62" t="s">
        <v>35</v>
      </c>
      <c r="Z8" t="s">
        <v>73</v>
      </c>
      <c r="AC8" s="1" t="s">
        <v>401</v>
      </c>
    </row>
    <row r="9" spans="1:29" x14ac:dyDescent="0.25">
      <c r="A9" t="s">
        <v>62</v>
      </c>
      <c r="B9" s="61" t="str">
        <f t="shared" si="0"/>
        <v>Proprint-54gsm-37.80in-(96.00cm)-Reel-Premium</v>
      </c>
      <c r="C9" s="61" t="str">
        <f t="shared" si="1"/>
        <v>Proprint-54gsm-37.80in-(96.00cm)-Reel-Premium</v>
      </c>
      <c r="D9" s="5" t="s">
        <v>570</v>
      </c>
      <c r="E9" s="5" t="s">
        <v>569</v>
      </c>
      <c r="F9" s="61">
        <f t="shared" si="2"/>
        <v>36.5</v>
      </c>
      <c r="G9" s="61">
        <f t="shared" si="2"/>
        <v>96</v>
      </c>
      <c r="H9" s="52">
        <v>14.37007874015748</v>
      </c>
      <c r="I9" s="52">
        <v>37.795275590551178</v>
      </c>
      <c r="J9" s="61" t="s">
        <v>85</v>
      </c>
      <c r="K9">
        <v>54</v>
      </c>
      <c r="L9" s="50" t="s">
        <v>503</v>
      </c>
      <c r="M9" t="s">
        <v>604</v>
      </c>
      <c r="N9" s="61">
        <f t="shared" si="3"/>
        <v>9.4610000000000003</v>
      </c>
      <c r="O9" s="61">
        <f t="shared" si="4"/>
        <v>5</v>
      </c>
      <c r="P9" s="62">
        <v>70</v>
      </c>
      <c r="Q9" s="61" t="s">
        <v>76</v>
      </c>
      <c r="R9" s="61">
        <v>1.35</v>
      </c>
      <c r="S9" s="62" t="s">
        <v>605</v>
      </c>
      <c r="T9" s="63" t="s">
        <v>606</v>
      </c>
      <c r="U9" s="64" t="s">
        <v>607</v>
      </c>
      <c r="V9" s="62" t="s">
        <v>32</v>
      </c>
      <c r="W9" s="62" t="s">
        <v>32</v>
      </c>
      <c r="X9" s="62" t="s">
        <v>35</v>
      </c>
      <c r="Y9" s="62" t="s">
        <v>35</v>
      </c>
      <c r="Z9" t="s">
        <v>73</v>
      </c>
    </row>
    <row r="10" spans="1:29" x14ac:dyDescent="0.25">
      <c r="A10" t="s">
        <v>65</v>
      </c>
      <c r="B10" s="61" t="str">
        <f t="shared" si="0"/>
        <v>Trident-52gsm-37.80in-(96.00cm)-Reel-Super Line</v>
      </c>
      <c r="C10" s="61" t="str">
        <f t="shared" si="1"/>
        <v>Trident-52gsm-37.80in-(96.00cm)-Reel-Super Line</v>
      </c>
      <c r="D10" s="5" t="s">
        <v>570</v>
      </c>
      <c r="E10" s="5" t="s">
        <v>569</v>
      </c>
      <c r="F10" s="61">
        <f t="shared" si="2"/>
        <v>36.5</v>
      </c>
      <c r="G10" s="61">
        <f t="shared" si="2"/>
        <v>96</v>
      </c>
      <c r="H10" s="52">
        <v>14.37007874015748</v>
      </c>
      <c r="I10" s="52">
        <v>37.795275590551178</v>
      </c>
      <c r="J10" s="61" t="s">
        <v>85</v>
      </c>
      <c r="K10">
        <v>52</v>
      </c>
      <c r="L10" s="50" t="s">
        <v>492</v>
      </c>
      <c r="M10" s="62" t="s">
        <v>601</v>
      </c>
      <c r="N10" s="61">
        <f t="shared" si="3"/>
        <v>9.11</v>
      </c>
      <c r="O10" s="61">
        <f t="shared" si="4"/>
        <v>5</v>
      </c>
      <c r="P10" s="62">
        <v>70</v>
      </c>
      <c r="Q10" s="61" t="s">
        <v>76</v>
      </c>
      <c r="R10" s="61">
        <v>1.35</v>
      </c>
      <c r="S10" s="62" t="s">
        <v>605</v>
      </c>
      <c r="T10" s="63" t="s">
        <v>606</v>
      </c>
      <c r="U10" s="64" t="s">
        <v>607</v>
      </c>
      <c r="V10" s="62" t="s">
        <v>32</v>
      </c>
      <c r="W10" s="62" t="s">
        <v>32</v>
      </c>
      <c r="X10" s="62" t="s">
        <v>35</v>
      </c>
      <c r="Y10" s="62" t="s">
        <v>35</v>
      </c>
      <c r="Z10" t="s">
        <v>73</v>
      </c>
    </row>
    <row r="11" spans="1:29" x14ac:dyDescent="0.25">
      <c r="A11" t="s">
        <v>68</v>
      </c>
      <c r="B11" s="61" t="str">
        <f t="shared" si="0"/>
        <v>Trident-54gsm-37.80in-(96.00cm)-Reel-Super Line</v>
      </c>
      <c r="C11" s="61" t="str">
        <f t="shared" si="1"/>
        <v>Trident-54gsm-37.80in-(96.00cm)-Reel-Super Line</v>
      </c>
      <c r="D11" s="5" t="s">
        <v>570</v>
      </c>
      <c r="E11" s="5" t="s">
        <v>569</v>
      </c>
      <c r="F11" s="61">
        <f t="shared" si="2"/>
        <v>36.5</v>
      </c>
      <c r="G11" s="61">
        <f t="shared" si="2"/>
        <v>96</v>
      </c>
      <c r="H11" s="52">
        <v>14.37007874015748</v>
      </c>
      <c r="I11" s="52">
        <v>37.795275590551178</v>
      </c>
      <c r="J11" s="61" t="s">
        <v>85</v>
      </c>
      <c r="K11">
        <v>54</v>
      </c>
      <c r="L11" s="50" t="s">
        <v>492</v>
      </c>
      <c r="M11" s="62" t="s">
        <v>601</v>
      </c>
      <c r="N11" s="61">
        <f t="shared" si="3"/>
        <v>9.4610000000000003</v>
      </c>
      <c r="O11" s="61">
        <f t="shared" si="4"/>
        <v>5</v>
      </c>
      <c r="P11" s="62">
        <v>70</v>
      </c>
      <c r="Q11" s="61" t="s">
        <v>76</v>
      </c>
      <c r="R11" s="61">
        <v>1.35</v>
      </c>
      <c r="S11" s="62" t="s">
        <v>605</v>
      </c>
      <c r="T11" s="63" t="s">
        <v>606</v>
      </c>
      <c r="U11" s="64" t="s">
        <v>607</v>
      </c>
      <c r="V11" s="62" t="s">
        <v>32</v>
      </c>
      <c r="W11" s="62" t="s">
        <v>32</v>
      </c>
      <c r="X11" s="62" t="s">
        <v>35</v>
      </c>
      <c r="Y11" s="62" t="s">
        <v>35</v>
      </c>
      <c r="Z11" t="s">
        <v>73</v>
      </c>
    </row>
  </sheetData>
  <autoFilter ref="A1:AC1" xr:uid="{00000000-0009-0000-0000-000002000000}">
    <sortState xmlns:xlrd2="http://schemas.microsoft.com/office/spreadsheetml/2017/richdata2" ref="A2:AC385">
      <sortCondition ref="L1"/>
    </sortState>
  </autoFilter>
  <phoneticPr fontId="1" type="noConversion"/>
  <dataValidations count="5">
    <dataValidation type="decimal" operator="greaterThan" allowBlank="1" showInputMessage="1" showErrorMessage="1" sqref="F1:G1 F12:G1048576" xr:uid="{00000000-0002-0000-0200-000000000000}">
      <formula1>0</formula1>
    </dataValidation>
    <dataValidation type="textLength" allowBlank="1" showInputMessage="1" showErrorMessage="1" sqref="L1:M1 L12:M1048576" xr:uid="{00000000-0002-0000-0200-000001000000}">
      <formula1>1</formula1>
      <formula2>40</formula2>
    </dataValidation>
    <dataValidation type="list" allowBlank="1" showInputMessage="1" showErrorMessage="1" sqref="E1:E1048576" xr:uid="{00000000-0002-0000-0200-000002000000}">
      <formula1>"B,P"</formula1>
    </dataValidation>
    <dataValidation type="list" allowBlank="1" showInputMessage="1" showErrorMessage="1" sqref="D1:D1048576" xr:uid="{00000000-0002-0000-0200-000003000000}">
      <formula1>"R,S"</formula1>
    </dataValidation>
    <dataValidation type="list" allowBlank="1" showInputMessage="1" showErrorMessage="1" sqref="S1 S12:S1048576" xr:uid="{00000000-0002-0000-0200-000004000000}">
      <formula1>"A,B,C"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5000000}">
          <x14:formula1>
            <xm:f>DefaltMaster!$B$2:$B$5</xm:f>
          </x14:formula1>
          <xm:sqref>Z2:Z1048576</xm:sqref>
        </x14:dataValidation>
        <x14:dataValidation type="list" allowBlank="1" showInputMessage="1" showErrorMessage="1" xr:uid="{00000000-0002-0000-0200-000006000000}">
          <x14:formula1>
            <xm:f>DefaltMaster!$E$2:$E$11</xm:f>
          </x14:formula1>
          <xm:sqref>AA1:AA1048576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24"/>
  <sheetViews>
    <sheetView workbookViewId="0">
      <pane xSplit="2" ySplit="1" topLeftCell="C107" activePane="bottomRight" state="frozen"/>
      <selection pane="topRight" activeCell="C1" sqref="C1"/>
      <selection pane="bottomLeft" activeCell="A2" sqref="A2"/>
      <selection pane="bottomRight" activeCell="G1" sqref="G1"/>
    </sheetView>
  </sheetViews>
  <sheetFormatPr defaultRowHeight="15" x14ac:dyDescent="0.25"/>
  <cols>
    <col min="1" max="1" width="7" bestFit="1" customWidth="1"/>
    <col min="2" max="2" width="8.42578125" bestFit="1" customWidth="1"/>
    <col min="3" max="3" width="7" bestFit="1" customWidth="1"/>
    <col min="4" max="4" width="18.28515625" style="79" bestFit="1" customWidth="1"/>
    <col min="5" max="5" width="18.28515625" style="81" bestFit="1" customWidth="1"/>
    <col min="9" max="9" width="11.28515625" bestFit="1" customWidth="1"/>
  </cols>
  <sheetData>
    <row r="1" spans="1:11" x14ac:dyDescent="0.25">
      <c r="A1" t="s">
        <v>0</v>
      </c>
      <c r="B1" t="s">
        <v>966</v>
      </c>
      <c r="C1" t="s">
        <v>967</v>
      </c>
      <c r="D1" s="79" t="s">
        <v>595</v>
      </c>
      <c r="E1" s="81" t="s">
        <v>595</v>
      </c>
      <c r="G1" t="s">
        <v>0</v>
      </c>
      <c r="H1" t="s">
        <v>966</v>
      </c>
      <c r="I1" t="s">
        <v>967</v>
      </c>
      <c r="J1" s="79" t="s">
        <v>595</v>
      </c>
      <c r="K1" s="81" t="s">
        <v>595</v>
      </c>
    </row>
    <row r="2" spans="1:11" x14ac:dyDescent="0.25">
      <c r="A2" s="69" t="s">
        <v>606</v>
      </c>
      <c r="B2" s="69" t="s">
        <v>963</v>
      </c>
      <c r="C2" t="str">
        <f>VLOOKUP(A2,Item!$A$2:$AD$209,30,FALSE)</f>
        <v>000150</v>
      </c>
      <c r="D2" s="79" t="str">
        <f>E2</f>
        <v>88.000</v>
      </c>
      <c r="E2" s="81" t="str">
        <f>TEXT(VLOOKUP(A2,Item!$A$2:$BK$209,60,FALSE),"00.000")</f>
        <v>88.000</v>
      </c>
      <c r="G2" s="69" t="s">
        <v>606</v>
      </c>
      <c r="H2" s="69" t="s">
        <v>963</v>
      </c>
      <c r="I2" t="e">
        <f>VLOOKUP(VLOOKUP(G2,Item!$A$2:$BO$209,64,FALSE),DefaltMaster!$BW$1:$CB$6,6,FALSE)</f>
        <v>#N/A</v>
      </c>
      <c r="J2" s="79" t="str">
        <f>K2</f>
        <v>00.333</v>
      </c>
      <c r="K2" s="81" t="str">
        <f>TEXT(VLOOKUP(G2,Item!$BQ$2:$BR$192,2,FALSE),"00.000")</f>
        <v>00.333</v>
      </c>
    </row>
    <row r="3" spans="1:11" x14ac:dyDescent="0.25">
      <c r="A3" s="69" t="s">
        <v>650</v>
      </c>
      <c r="B3" s="69" t="s">
        <v>963</v>
      </c>
      <c r="C3" t="str">
        <f>VLOOKUP(A3,Item!$A$2:$AD$209,30,FALSE)</f>
        <v>000153</v>
      </c>
      <c r="D3" s="79" t="str">
        <f>TEXT(VLOOKUP(A3,Item!$A$2:$BK$209,60,FALSE),"00.000")</f>
        <v>88.000</v>
      </c>
      <c r="E3" s="81" t="str">
        <f>TEXT(VLOOKUP(A3,Item!$A$2:$BK$209,60,FALSE),"00.000")</f>
        <v>88.000</v>
      </c>
      <c r="G3" s="69" t="s">
        <v>650</v>
      </c>
      <c r="H3" s="69" t="s">
        <v>963</v>
      </c>
      <c r="I3" t="e">
        <f>VLOOKUP(VLOOKUP(G3,Item!$A$2:$BO$209,64,FALSE),DefaltMaster!$BW$1:$CB$6,6,FALSE)</f>
        <v>#N/A</v>
      </c>
      <c r="J3" s="79" t="str">
        <f t="shared" ref="J3:J66" si="0">K3</f>
        <v>00.333</v>
      </c>
      <c r="K3" s="81" t="str">
        <f>TEXT(VLOOKUP(G3,Item!$BQ$2:$BR$192,2,FALSE),"00.000")</f>
        <v>00.333</v>
      </c>
    </row>
    <row r="4" spans="1:11" x14ac:dyDescent="0.25">
      <c r="A4" s="69" t="s">
        <v>651</v>
      </c>
      <c r="B4" s="69" t="s">
        <v>963</v>
      </c>
      <c r="C4" t="str">
        <f>VLOOKUP(A4,Item!$A$2:$AD$209,30,FALSE)</f>
        <v>000138</v>
      </c>
      <c r="D4" s="79" t="str">
        <f>TEXT(VLOOKUP(A4,Item!$A$2:$BK$209,60,FALSE),"00.000")</f>
        <v>88.000</v>
      </c>
      <c r="E4" s="81" t="str">
        <f>TEXT(VLOOKUP(A4,Item!$A$2:$BK$209,60,FALSE),"00.000")</f>
        <v>88.000</v>
      </c>
      <c r="G4" s="69" t="s">
        <v>651</v>
      </c>
      <c r="H4" s="69" t="s">
        <v>963</v>
      </c>
      <c r="I4" t="e">
        <f>VLOOKUP(VLOOKUP(G4,Item!$A$2:$BO$209,64,FALSE),DefaltMaster!$BW$1:$CB$6,6,FALSE)</f>
        <v>#N/A</v>
      </c>
      <c r="J4" s="79" t="str">
        <f t="shared" si="0"/>
        <v>00.333</v>
      </c>
      <c r="K4" s="81" t="str">
        <f>TEXT(VLOOKUP(G4,Item!$BQ$2:$BR$192,2,FALSE),"00.000")</f>
        <v>00.333</v>
      </c>
    </row>
    <row r="5" spans="1:11" x14ac:dyDescent="0.25">
      <c r="A5" s="69" t="s">
        <v>652</v>
      </c>
      <c r="B5" s="69" t="s">
        <v>963</v>
      </c>
      <c r="C5" t="str">
        <f>VLOOKUP(A5,Item!$A$2:$AD$209,30,FALSE)</f>
        <v>000150</v>
      </c>
      <c r="D5" s="79" t="str">
        <f>TEXT(VLOOKUP(A5,Item!$A$2:$BK$209,60,FALSE),"00.000")</f>
        <v>88.000</v>
      </c>
      <c r="E5" s="81" t="str">
        <f>TEXT(VLOOKUP(A5,Item!$A$2:$BK$209,60,FALSE),"00.000")</f>
        <v>88.000</v>
      </c>
      <c r="G5" s="69" t="s">
        <v>652</v>
      </c>
      <c r="H5" s="69" t="s">
        <v>963</v>
      </c>
      <c r="I5" t="e">
        <f>VLOOKUP(VLOOKUP(G5,Item!$A$2:$BO$209,64,FALSE),DefaltMaster!$BW$1:$CB$6,6,FALSE)</f>
        <v>#N/A</v>
      </c>
      <c r="J5" s="79" t="str">
        <f t="shared" si="0"/>
        <v>00.333</v>
      </c>
      <c r="K5" s="81" t="str">
        <f>TEXT(VLOOKUP(G5,Item!$BQ$2:$BR$192,2,FALSE),"00.000")</f>
        <v>00.333</v>
      </c>
    </row>
    <row r="6" spans="1:11" x14ac:dyDescent="0.25">
      <c r="A6" s="69" t="s">
        <v>653</v>
      </c>
      <c r="B6" s="69" t="s">
        <v>963</v>
      </c>
      <c r="C6" t="str">
        <f>VLOOKUP(A6,Item!$A$2:$AD$209,30,FALSE)</f>
        <v>000153</v>
      </c>
      <c r="D6" s="79" t="str">
        <f>TEXT(VLOOKUP(A6,Item!$A$2:$BK$209,60,FALSE),"00.000")</f>
        <v>88.000</v>
      </c>
      <c r="E6" s="81" t="str">
        <f>TEXT(VLOOKUP(A6,Item!$A$2:$BK$209,60,FALSE),"00.000")</f>
        <v>88.000</v>
      </c>
      <c r="G6" s="69" t="s">
        <v>653</v>
      </c>
      <c r="H6" s="69" t="s">
        <v>963</v>
      </c>
      <c r="I6" t="e">
        <f>VLOOKUP(VLOOKUP(G6,Item!$A$2:$BO$209,64,FALSE),DefaltMaster!$BW$1:$CB$6,6,FALSE)</f>
        <v>#N/A</v>
      </c>
      <c r="J6" s="79" t="str">
        <f t="shared" si="0"/>
        <v>00.333</v>
      </c>
      <c r="K6" s="81" t="str">
        <f>TEXT(VLOOKUP(G6,Item!$BQ$2:$BR$192,2,FALSE),"00.000")</f>
        <v>00.333</v>
      </c>
    </row>
    <row r="7" spans="1:11" x14ac:dyDescent="0.25">
      <c r="A7" s="69" t="s">
        <v>654</v>
      </c>
      <c r="B7" s="69" t="s">
        <v>963</v>
      </c>
      <c r="C7" t="str">
        <f>VLOOKUP(A7,Item!$A$2:$AD$209,30,FALSE)</f>
        <v>000138</v>
      </c>
      <c r="D7" s="79" t="str">
        <f>TEXT(VLOOKUP(A7,Item!$A$2:$BK$209,60,FALSE),"00.000")</f>
        <v>88.000</v>
      </c>
      <c r="E7" s="81" t="str">
        <f>TEXT(VLOOKUP(A7,Item!$A$2:$BK$209,60,FALSE),"00.000")</f>
        <v>88.000</v>
      </c>
      <c r="G7" s="69" t="s">
        <v>654</v>
      </c>
      <c r="H7" s="69" t="s">
        <v>963</v>
      </c>
      <c r="I7" t="e">
        <f>VLOOKUP(VLOOKUP(G7,Item!$A$2:$BO$209,64,FALSE),DefaltMaster!$BW$1:$CB$6,6,FALSE)</f>
        <v>#N/A</v>
      </c>
      <c r="J7" s="79" t="str">
        <f t="shared" si="0"/>
        <v>00.333</v>
      </c>
      <c r="K7" s="81" t="str">
        <f>TEXT(VLOOKUP(G7,Item!$BQ$2:$BR$192,2,FALSE),"00.000")</f>
        <v>00.333</v>
      </c>
    </row>
    <row r="8" spans="1:11" x14ac:dyDescent="0.25">
      <c r="A8" s="69" t="s">
        <v>655</v>
      </c>
      <c r="B8" s="69" t="s">
        <v>963</v>
      </c>
      <c r="C8" t="str">
        <f>VLOOKUP(A8,Item!$A$2:$AD$209,30,FALSE)</f>
        <v>000150</v>
      </c>
      <c r="D8" s="79" t="str">
        <f>TEXT(VLOOKUP(A8,Item!$A$2:$BK$209,60,FALSE),"00.000")</f>
        <v>88.000</v>
      </c>
      <c r="E8" s="81" t="str">
        <f>TEXT(VLOOKUP(A8,Item!$A$2:$BK$209,60,FALSE),"00.000")</f>
        <v>88.000</v>
      </c>
      <c r="G8" s="69" t="s">
        <v>655</v>
      </c>
      <c r="H8" s="69" t="s">
        <v>963</v>
      </c>
      <c r="I8" t="e">
        <f>VLOOKUP(VLOOKUP(G8,Item!$A$2:$BO$209,64,FALSE),DefaltMaster!$BW$1:$CB$6,6,FALSE)</f>
        <v>#N/A</v>
      </c>
      <c r="J8" s="79" t="str">
        <f t="shared" si="0"/>
        <v>00.333</v>
      </c>
      <c r="K8" s="81" t="str">
        <f>TEXT(VLOOKUP(G8,Item!$BQ$2:$BR$192,2,FALSE),"00.000")</f>
        <v>00.333</v>
      </c>
    </row>
    <row r="9" spans="1:11" x14ac:dyDescent="0.25">
      <c r="A9" s="69" t="s">
        <v>656</v>
      </c>
      <c r="B9" s="69" t="s">
        <v>963</v>
      </c>
      <c r="C9" t="str">
        <f>VLOOKUP(A9,Item!$A$2:$AD$209,30,FALSE)</f>
        <v>000153</v>
      </c>
      <c r="D9" s="79" t="str">
        <f>TEXT(VLOOKUP(A9,Item!$A$2:$BK$209,60,FALSE),"00.000")</f>
        <v>88.000</v>
      </c>
      <c r="E9" s="81" t="str">
        <f>TEXT(VLOOKUP(A9,Item!$A$2:$BK$209,60,FALSE),"00.000")</f>
        <v>88.000</v>
      </c>
      <c r="G9" s="69" t="s">
        <v>656</v>
      </c>
      <c r="H9" s="69" t="s">
        <v>963</v>
      </c>
      <c r="I9" t="e">
        <f>VLOOKUP(VLOOKUP(G9,Item!$A$2:$BO$209,64,FALSE),DefaltMaster!$BW$1:$CB$6,6,FALSE)</f>
        <v>#N/A</v>
      </c>
      <c r="J9" s="79" t="str">
        <f t="shared" si="0"/>
        <v>00.333</v>
      </c>
      <c r="K9" s="81" t="str">
        <f>TEXT(VLOOKUP(G9,Item!$BQ$2:$BR$192,2,FALSE),"00.000")</f>
        <v>00.333</v>
      </c>
    </row>
    <row r="10" spans="1:11" x14ac:dyDescent="0.25">
      <c r="A10" s="69" t="s">
        <v>657</v>
      </c>
      <c r="B10" s="69" t="s">
        <v>963</v>
      </c>
      <c r="C10" t="str">
        <f>VLOOKUP(A10,Item!$A$2:$AD$209,30,FALSE)</f>
        <v>000138</v>
      </c>
      <c r="D10" s="79" t="str">
        <f>TEXT(VLOOKUP(A10,Item!$A$2:$BK$209,60,FALSE),"00.000")</f>
        <v>88.000</v>
      </c>
      <c r="E10" s="81" t="str">
        <f>TEXT(VLOOKUP(A10,Item!$A$2:$BK$209,60,FALSE),"00.000")</f>
        <v>88.000</v>
      </c>
      <c r="G10" s="69" t="s">
        <v>657</v>
      </c>
      <c r="H10" s="69" t="s">
        <v>963</v>
      </c>
      <c r="I10" t="e">
        <f>VLOOKUP(VLOOKUP(G10,Item!$A$2:$BO$209,64,FALSE),DefaltMaster!$BW$1:$CB$6,6,FALSE)</f>
        <v>#N/A</v>
      </c>
      <c r="J10" s="79" t="str">
        <f t="shared" si="0"/>
        <v>00.333</v>
      </c>
      <c r="K10" s="81" t="str">
        <f>TEXT(VLOOKUP(G10,Item!$BQ$2:$BR$192,2,FALSE),"00.000")</f>
        <v>00.333</v>
      </c>
    </row>
    <row r="11" spans="1:11" x14ac:dyDescent="0.25">
      <c r="A11" s="69" t="s">
        <v>658</v>
      </c>
      <c r="B11" s="69" t="s">
        <v>963</v>
      </c>
      <c r="C11" t="str">
        <f>VLOOKUP(A11,Item!$A$2:$AD$209,30,FALSE)</f>
        <v>000150</v>
      </c>
      <c r="D11" s="79" t="str">
        <f>TEXT(VLOOKUP(A11,Item!$A$2:$BK$209,60,FALSE),"00.000")</f>
        <v>88.000</v>
      </c>
      <c r="E11" s="81" t="str">
        <f>TEXT(VLOOKUP(A11,Item!$A$2:$BK$209,60,FALSE),"00.000")</f>
        <v>88.000</v>
      </c>
      <c r="G11" s="69" t="s">
        <v>658</v>
      </c>
      <c r="H11" s="69" t="s">
        <v>963</v>
      </c>
      <c r="I11" t="e">
        <f>VLOOKUP(VLOOKUP(G11,Item!$A$2:$BO$209,64,FALSE),DefaltMaster!$BW$1:$CB$6,6,FALSE)</f>
        <v>#N/A</v>
      </c>
      <c r="J11" s="79" t="str">
        <f t="shared" si="0"/>
        <v>00.333</v>
      </c>
      <c r="K11" s="81" t="str">
        <f>TEXT(VLOOKUP(G11,Item!$BQ$2:$BR$192,2,FALSE),"00.000")</f>
        <v>00.333</v>
      </c>
    </row>
    <row r="12" spans="1:11" x14ac:dyDescent="0.25">
      <c r="A12" s="69" t="s">
        <v>659</v>
      </c>
      <c r="B12" s="69" t="s">
        <v>963</v>
      </c>
      <c r="C12" t="str">
        <f>VLOOKUP(A12,Item!$A$2:$AD$209,30,FALSE)</f>
        <v>000153</v>
      </c>
      <c r="D12" s="79" t="str">
        <f>TEXT(VLOOKUP(A12,Item!$A$2:$BK$209,60,FALSE),"00.000")</f>
        <v>88.000</v>
      </c>
      <c r="E12" s="81" t="str">
        <f>TEXT(VLOOKUP(A12,Item!$A$2:$BK$209,60,FALSE),"00.000")</f>
        <v>88.000</v>
      </c>
      <c r="G12" s="69" t="s">
        <v>659</v>
      </c>
      <c r="H12" s="69" t="s">
        <v>963</v>
      </c>
      <c r="I12" t="e">
        <f>VLOOKUP(VLOOKUP(G12,Item!$A$2:$BO$209,64,FALSE),DefaltMaster!$BW$1:$CB$6,6,FALSE)</f>
        <v>#N/A</v>
      </c>
      <c r="J12" s="79" t="str">
        <f t="shared" si="0"/>
        <v>00.333</v>
      </c>
      <c r="K12" s="81" t="str">
        <f>TEXT(VLOOKUP(G12,Item!$BQ$2:$BR$192,2,FALSE),"00.000")</f>
        <v>00.333</v>
      </c>
    </row>
    <row r="13" spans="1:11" x14ac:dyDescent="0.25">
      <c r="A13" s="69" t="s">
        <v>660</v>
      </c>
      <c r="B13" s="69" t="s">
        <v>963</v>
      </c>
      <c r="C13" t="str">
        <f>VLOOKUP(A13,Item!$A$2:$AD$209,30,FALSE)</f>
        <v>000138</v>
      </c>
      <c r="D13" s="79" t="str">
        <f>TEXT(VLOOKUP(A13,Item!$A$2:$BK$209,60,FALSE),"00.000")</f>
        <v>88.000</v>
      </c>
      <c r="E13" s="81" t="str">
        <f>TEXT(VLOOKUP(A13,Item!$A$2:$BK$209,60,FALSE),"00.000")</f>
        <v>88.000</v>
      </c>
      <c r="G13" s="69" t="s">
        <v>660</v>
      </c>
      <c r="H13" s="69" t="s">
        <v>963</v>
      </c>
      <c r="I13" t="e">
        <f>VLOOKUP(VLOOKUP(G13,Item!$A$2:$BO$209,64,FALSE),DefaltMaster!$BW$1:$CB$6,6,FALSE)</f>
        <v>#N/A</v>
      </c>
      <c r="J13" s="79" t="str">
        <f t="shared" si="0"/>
        <v>00.333</v>
      </c>
      <c r="K13" s="81" t="str">
        <f>TEXT(VLOOKUP(G13,Item!$BQ$2:$BR$192,2,FALSE),"00.000")</f>
        <v>00.333</v>
      </c>
    </row>
    <row r="14" spans="1:11" x14ac:dyDescent="0.25">
      <c r="A14" s="69" t="s">
        <v>661</v>
      </c>
      <c r="B14" s="69" t="s">
        <v>963</v>
      </c>
      <c r="C14" t="str">
        <f>VLOOKUP(A14,Item!$A$2:$AD$209,30,FALSE)</f>
        <v>000150</v>
      </c>
      <c r="D14" s="79" t="str">
        <f>TEXT(VLOOKUP(A14,Item!$A$2:$BK$209,60,FALSE),"00.000")</f>
        <v>88.000</v>
      </c>
      <c r="E14" s="81" t="str">
        <f>TEXT(VLOOKUP(A14,Item!$A$2:$BK$209,60,FALSE),"00.000")</f>
        <v>88.000</v>
      </c>
      <c r="G14" s="69" t="s">
        <v>661</v>
      </c>
      <c r="H14" s="69" t="s">
        <v>963</v>
      </c>
      <c r="I14" t="e">
        <f>VLOOKUP(VLOOKUP(G14,Item!$A$2:$BO$209,64,FALSE),DefaltMaster!$BW$1:$CB$6,6,FALSE)</f>
        <v>#N/A</v>
      </c>
      <c r="J14" s="79" t="str">
        <f t="shared" si="0"/>
        <v>00.333</v>
      </c>
      <c r="K14" s="81" t="str">
        <f>TEXT(VLOOKUP(G14,Item!$BQ$2:$BR$192,2,FALSE),"00.000")</f>
        <v>00.333</v>
      </c>
    </row>
    <row r="15" spans="1:11" x14ac:dyDescent="0.25">
      <c r="A15" s="69" t="s">
        <v>662</v>
      </c>
      <c r="B15" s="69" t="s">
        <v>963</v>
      </c>
      <c r="C15" t="str">
        <f>VLOOKUP(A15,Item!$A$2:$AD$209,30,FALSE)</f>
        <v>000153</v>
      </c>
      <c r="D15" s="79" t="str">
        <f>TEXT(VLOOKUP(A15,Item!$A$2:$BK$209,60,FALSE),"00.000")</f>
        <v>88.000</v>
      </c>
      <c r="E15" s="81" t="str">
        <f>TEXT(VLOOKUP(A15,Item!$A$2:$BK$209,60,FALSE),"00.000")</f>
        <v>88.000</v>
      </c>
      <c r="G15" s="69" t="s">
        <v>662</v>
      </c>
      <c r="H15" s="69" t="s">
        <v>963</v>
      </c>
      <c r="I15" t="e">
        <f>VLOOKUP(VLOOKUP(G15,Item!$A$2:$BO$209,64,FALSE),DefaltMaster!$BW$1:$CB$6,6,FALSE)</f>
        <v>#N/A</v>
      </c>
      <c r="J15" s="79" t="str">
        <f t="shared" si="0"/>
        <v>00.333</v>
      </c>
      <c r="K15" s="81" t="str">
        <f>TEXT(VLOOKUP(G15,Item!$BQ$2:$BR$192,2,FALSE),"00.000")</f>
        <v>00.333</v>
      </c>
    </row>
    <row r="16" spans="1:11" x14ac:dyDescent="0.25">
      <c r="A16" s="69" t="s">
        <v>663</v>
      </c>
      <c r="B16" s="69" t="s">
        <v>963</v>
      </c>
      <c r="C16" t="str">
        <f>VLOOKUP(A16,Item!$A$2:$AD$209,30,FALSE)</f>
        <v>000138</v>
      </c>
      <c r="D16" s="79" t="str">
        <f>TEXT(VLOOKUP(A16,Item!$A$2:$BK$209,60,FALSE),"00.000")</f>
        <v>88.000</v>
      </c>
      <c r="E16" s="81" t="str">
        <f>TEXT(VLOOKUP(A16,Item!$A$2:$BK$209,60,FALSE),"00.000")</f>
        <v>88.000</v>
      </c>
      <c r="G16" s="69" t="s">
        <v>663</v>
      </c>
      <c r="H16" s="69" t="s">
        <v>963</v>
      </c>
      <c r="I16" t="e">
        <f>VLOOKUP(VLOOKUP(G16,Item!$A$2:$BO$209,64,FALSE),DefaltMaster!$BW$1:$CB$6,6,FALSE)</f>
        <v>#N/A</v>
      </c>
      <c r="J16" s="79" t="str">
        <f t="shared" si="0"/>
        <v>00.333</v>
      </c>
      <c r="K16" s="81" t="str">
        <f>TEXT(VLOOKUP(G16,Item!$BQ$2:$BR$192,2,FALSE),"00.000")</f>
        <v>00.333</v>
      </c>
    </row>
    <row r="17" spans="1:11" x14ac:dyDescent="0.25">
      <c r="A17" s="69" t="s">
        <v>664</v>
      </c>
      <c r="B17" s="69" t="s">
        <v>963</v>
      </c>
      <c r="C17" t="str">
        <f>VLOOKUP(A17,Item!$A$2:$AD$209,30,FALSE)</f>
        <v>000150</v>
      </c>
      <c r="D17" s="79" t="str">
        <f>TEXT(VLOOKUP(A17,Item!$A$2:$BK$209,60,FALSE),"00.000")</f>
        <v>88.000</v>
      </c>
      <c r="E17" s="81" t="str">
        <f>TEXT(VLOOKUP(A17,Item!$A$2:$BK$209,60,FALSE),"00.000")</f>
        <v>88.000</v>
      </c>
      <c r="G17" s="69" t="s">
        <v>664</v>
      </c>
      <c r="H17" s="69" t="s">
        <v>963</v>
      </c>
      <c r="I17" t="e">
        <f>VLOOKUP(VLOOKUP(G17,Item!$A$2:$BO$209,64,FALSE),DefaltMaster!$BW$1:$CB$6,6,FALSE)</f>
        <v>#N/A</v>
      </c>
      <c r="J17" s="79" t="str">
        <f t="shared" si="0"/>
        <v>00.333</v>
      </c>
      <c r="K17" s="81" t="str">
        <f>TEXT(VLOOKUP(G17,Item!$BQ$2:$BR$192,2,FALSE),"00.000")</f>
        <v>00.333</v>
      </c>
    </row>
    <row r="18" spans="1:11" x14ac:dyDescent="0.25">
      <c r="A18" s="69" t="s">
        <v>665</v>
      </c>
      <c r="B18" s="69" t="s">
        <v>963</v>
      </c>
      <c r="C18" t="str">
        <f>VLOOKUP(A18,Item!$A$2:$AD$209,30,FALSE)</f>
        <v>000153</v>
      </c>
      <c r="D18" s="79" t="str">
        <f>TEXT(VLOOKUP(A18,Item!$A$2:$BK$209,60,FALSE),"00.000")</f>
        <v>88.000</v>
      </c>
      <c r="E18" s="81" t="str">
        <f>TEXT(VLOOKUP(A18,Item!$A$2:$BK$209,60,FALSE),"00.000")</f>
        <v>88.000</v>
      </c>
      <c r="G18" s="69" t="s">
        <v>665</v>
      </c>
      <c r="H18" s="69" t="s">
        <v>963</v>
      </c>
      <c r="I18" t="e">
        <f>VLOOKUP(VLOOKUP(G18,Item!$A$2:$BO$209,64,FALSE),DefaltMaster!$BW$1:$CB$6,6,FALSE)</f>
        <v>#N/A</v>
      </c>
      <c r="J18" s="79" t="str">
        <f t="shared" si="0"/>
        <v>00.333</v>
      </c>
      <c r="K18" s="81" t="str">
        <f>TEXT(VLOOKUP(G18,Item!$BQ$2:$BR$192,2,FALSE),"00.000")</f>
        <v>00.333</v>
      </c>
    </row>
    <row r="19" spans="1:11" x14ac:dyDescent="0.25">
      <c r="A19" s="69" t="s">
        <v>666</v>
      </c>
      <c r="B19" s="69" t="s">
        <v>963</v>
      </c>
      <c r="C19" t="str">
        <f>VLOOKUP(A19,Item!$A$2:$AD$209,30,FALSE)</f>
        <v>000150</v>
      </c>
      <c r="D19" s="79" t="str">
        <f>TEXT(VLOOKUP(A19,Item!$A$2:$BK$209,60,FALSE),"00.000")</f>
        <v>88.000</v>
      </c>
      <c r="E19" s="81" t="str">
        <f>TEXT(VLOOKUP(A19,Item!$A$2:$BK$209,60,FALSE),"00.000")</f>
        <v>88.000</v>
      </c>
      <c r="G19" s="69" t="s">
        <v>666</v>
      </c>
      <c r="H19" s="69" t="s">
        <v>963</v>
      </c>
      <c r="I19" t="e">
        <f>VLOOKUP(VLOOKUP(G19,Item!$A$2:$BO$209,64,FALSE),DefaltMaster!$BW$1:$CB$6,6,FALSE)</f>
        <v>#N/A</v>
      </c>
      <c r="J19" s="79" t="str">
        <f t="shared" si="0"/>
        <v>00.333</v>
      </c>
      <c r="K19" s="81" t="str">
        <f>TEXT(VLOOKUP(G19,Item!$BQ$2:$BR$192,2,FALSE),"00.000")</f>
        <v>00.333</v>
      </c>
    </row>
    <row r="20" spans="1:11" x14ac:dyDescent="0.25">
      <c r="A20" s="69" t="s">
        <v>667</v>
      </c>
      <c r="B20" s="69" t="s">
        <v>963</v>
      </c>
      <c r="C20" t="str">
        <f>VLOOKUP(A20,Item!$A$2:$AD$209,30,FALSE)</f>
        <v>000153</v>
      </c>
      <c r="D20" s="79" t="str">
        <f>TEXT(VLOOKUP(A20,Item!$A$2:$BK$209,60,FALSE),"00.000")</f>
        <v>88.000</v>
      </c>
      <c r="E20" s="81" t="str">
        <f>TEXT(VLOOKUP(A20,Item!$A$2:$BK$209,60,FALSE),"00.000")</f>
        <v>88.000</v>
      </c>
      <c r="G20" s="69" t="s">
        <v>667</v>
      </c>
      <c r="H20" s="69" t="s">
        <v>963</v>
      </c>
      <c r="I20" t="e">
        <f>VLOOKUP(VLOOKUP(G20,Item!$A$2:$BO$209,64,FALSE),DefaltMaster!$BW$1:$CB$6,6,FALSE)</f>
        <v>#N/A</v>
      </c>
      <c r="J20" s="79" t="str">
        <f t="shared" si="0"/>
        <v>00.333</v>
      </c>
      <c r="K20" s="81" t="str">
        <f>TEXT(VLOOKUP(G20,Item!$BQ$2:$BR$192,2,FALSE),"00.000")</f>
        <v>00.333</v>
      </c>
    </row>
    <row r="21" spans="1:11" x14ac:dyDescent="0.25">
      <c r="A21" s="69" t="s">
        <v>668</v>
      </c>
      <c r="B21" s="69" t="s">
        <v>963</v>
      </c>
      <c r="C21">
        <f>VLOOKUP(A21,Item!$A$2:$AD$209,30,FALSE)</f>
        <v>0</v>
      </c>
      <c r="D21" s="79" t="str">
        <f>TEXT(VLOOKUP(A21,Item!$A$2:$BK$209,60,FALSE),"00.000")</f>
        <v>80.000</v>
      </c>
      <c r="E21" s="81" t="str">
        <f>TEXT(VLOOKUP(A21,Item!$A$2:$BK$209,60,FALSE),"00.000")</f>
        <v>80.000</v>
      </c>
      <c r="G21" s="69" t="s">
        <v>668</v>
      </c>
      <c r="H21" s="69" t="s">
        <v>963</v>
      </c>
      <c r="I21" t="e">
        <f>VLOOKUP(VLOOKUP(G21,Item!$A$2:$BO$209,64,FALSE),DefaltMaster!$BW$1:$CB$6,6,FALSE)</f>
        <v>#N/A</v>
      </c>
      <c r="J21" s="79" t="str">
        <f t="shared" si="0"/>
        <v>00.333</v>
      </c>
      <c r="K21" s="81" t="str">
        <f>TEXT(VLOOKUP(G21,Item!$BQ$2:$BR$192,2,FALSE),"00.000")</f>
        <v>00.333</v>
      </c>
    </row>
    <row r="22" spans="1:11" x14ac:dyDescent="0.25">
      <c r="A22" s="69" t="s">
        <v>669</v>
      </c>
      <c r="B22" s="69" t="s">
        <v>963</v>
      </c>
      <c r="C22">
        <f>VLOOKUP(A22,Item!$A$2:$AD$209,30,FALSE)</f>
        <v>0</v>
      </c>
      <c r="D22" s="79" t="str">
        <f>TEXT(VLOOKUP(A22,Item!$A$2:$BK$209,60,FALSE),"00.000")</f>
        <v>80.000</v>
      </c>
      <c r="E22" s="81" t="str">
        <f>TEXT(VLOOKUP(A22,Item!$A$2:$BK$209,60,FALSE),"00.000")</f>
        <v>80.000</v>
      </c>
      <c r="G22" s="69" t="s">
        <v>669</v>
      </c>
      <c r="H22" s="69" t="s">
        <v>963</v>
      </c>
      <c r="I22" t="e">
        <f>VLOOKUP(VLOOKUP(G22,Item!$A$2:$BO$209,64,FALSE),DefaltMaster!$BW$1:$CB$6,6,FALSE)</f>
        <v>#N/A</v>
      </c>
      <c r="J22" s="79" t="str">
        <f t="shared" si="0"/>
        <v>00.333</v>
      </c>
      <c r="K22" s="81" t="str">
        <f>TEXT(VLOOKUP(G22,Item!$BQ$2:$BR$192,2,FALSE),"00.000")</f>
        <v>00.333</v>
      </c>
    </row>
    <row r="23" spans="1:11" x14ac:dyDescent="0.25">
      <c r="A23" s="69" t="s">
        <v>670</v>
      </c>
      <c r="B23" s="69" t="s">
        <v>963</v>
      </c>
      <c r="C23">
        <f>VLOOKUP(A23,Item!$A$2:$AD$209,30,FALSE)</f>
        <v>0</v>
      </c>
      <c r="D23" s="79" t="str">
        <f>TEXT(VLOOKUP(A23,Item!$A$2:$BK$209,60,FALSE),"00.000")</f>
        <v>80.000</v>
      </c>
      <c r="E23" s="81" t="str">
        <f>TEXT(VLOOKUP(A23,Item!$A$2:$BK$209,60,FALSE),"00.000")</f>
        <v>80.000</v>
      </c>
      <c r="G23" s="69" t="s">
        <v>670</v>
      </c>
      <c r="H23" s="69" t="s">
        <v>963</v>
      </c>
      <c r="I23" t="e">
        <f>VLOOKUP(VLOOKUP(G23,Item!$A$2:$BO$209,64,FALSE),DefaltMaster!$BW$1:$CB$6,6,FALSE)</f>
        <v>#N/A</v>
      </c>
      <c r="J23" s="79" t="str">
        <f t="shared" si="0"/>
        <v>00.333</v>
      </c>
      <c r="K23" s="81" t="str">
        <f>TEXT(VLOOKUP(G23,Item!$BQ$2:$BR$192,2,FALSE),"00.000")</f>
        <v>00.333</v>
      </c>
    </row>
    <row r="24" spans="1:11" x14ac:dyDescent="0.25">
      <c r="A24" s="69" t="s">
        <v>671</v>
      </c>
      <c r="B24" s="69" t="s">
        <v>963</v>
      </c>
      <c r="C24">
        <f>VLOOKUP(A24,Item!$A$2:$AD$209,30,FALSE)</f>
        <v>0</v>
      </c>
      <c r="D24" s="79" t="str">
        <f>TEXT(VLOOKUP(A24,Item!$A$2:$BK$209,60,FALSE),"00.000")</f>
        <v>80.000</v>
      </c>
      <c r="E24" s="81" t="str">
        <f>TEXT(VLOOKUP(A24,Item!$A$2:$BK$209,60,FALSE),"00.000")</f>
        <v>80.000</v>
      </c>
      <c r="G24" s="69" t="s">
        <v>671</v>
      </c>
      <c r="H24" s="69" t="s">
        <v>963</v>
      </c>
      <c r="I24" t="e">
        <f>VLOOKUP(VLOOKUP(G24,Item!$A$2:$BO$209,64,FALSE),DefaltMaster!$BW$1:$CB$6,6,FALSE)</f>
        <v>#N/A</v>
      </c>
      <c r="J24" s="79" t="str">
        <f t="shared" si="0"/>
        <v>00.333</v>
      </c>
      <c r="K24" s="81" t="str">
        <f>TEXT(VLOOKUP(G24,Item!$BQ$2:$BR$192,2,FALSE),"00.000")</f>
        <v>00.333</v>
      </c>
    </row>
    <row r="25" spans="1:11" x14ac:dyDescent="0.25">
      <c r="A25" s="69" t="s">
        <v>672</v>
      </c>
      <c r="B25" s="69" t="s">
        <v>963</v>
      </c>
      <c r="C25">
        <f>VLOOKUP(A25,Item!$A$2:$AD$209,30,FALSE)</f>
        <v>0</v>
      </c>
      <c r="D25" s="79" t="str">
        <f>TEXT(VLOOKUP(A25,Item!$A$2:$BK$209,60,FALSE),"00.000")</f>
        <v>80.000</v>
      </c>
      <c r="E25" s="81" t="str">
        <f>TEXT(VLOOKUP(A25,Item!$A$2:$BK$209,60,FALSE),"00.000")</f>
        <v>80.000</v>
      </c>
      <c r="G25" s="69" t="s">
        <v>672</v>
      </c>
      <c r="H25" s="69" t="s">
        <v>963</v>
      </c>
      <c r="I25" t="e">
        <f>VLOOKUP(VLOOKUP(G25,Item!$A$2:$BO$209,64,FALSE),DefaltMaster!$BW$1:$CB$6,6,FALSE)</f>
        <v>#N/A</v>
      </c>
      <c r="J25" s="79" t="str">
        <f t="shared" si="0"/>
        <v>00.333</v>
      </c>
      <c r="K25" s="81" t="str">
        <f>TEXT(VLOOKUP(G25,Item!$BQ$2:$BR$192,2,FALSE),"00.000")</f>
        <v>00.333</v>
      </c>
    </row>
    <row r="26" spans="1:11" x14ac:dyDescent="0.25">
      <c r="A26" s="69" t="s">
        <v>673</v>
      </c>
      <c r="B26" s="69" t="s">
        <v>963</v>
      </c>
      <c r="C26">
        <f>VLOOKUP(A26,Item!$A$2:$AD$209,30,FALSE)</f>
        <v>0</v>
      </c>
      <c r="D26" s="79" t="str">
        <f>TEXT(VLOOKUP(A26,Item!$A$2:$BK$209,60,FALSE),"00.000")</f>
        <v>80.000</v>
      </c>
      <c r="E26" s="81" t="str">
        <f>TEXT(VLOOKUP(A26,Item!$A$2:$BK$209,60,FALSE),"00.000")</f>
        <v>80.000</v>
      </c>
      <c r="G26" s="69" t="s">
        <v>673</v>
      </c>
      <c r="H26" s="69" t="s">
        <v>963</v>
      </c>
      <c r="I26" t="e">
        <f>VLOOKUP(VLOOKUP(G26,Item!$A$2:$BO$209,64,FALSE),DefaltMaster!$BW$1:$CB$6,6,FALSE)</f>
        <v>#N/A</v>
      </c>
      <c r="J26" s="79" t="str">
        <f t="shared" si="0"/>
        <v>00.333</v>
      </c>
      <c r="K26" s="81" t="str">
        <f>TEXT(VLOOKUP(G26,Item!$BQ$2:$BR$192,2,FALSE),"00.000")</f>
        <v>00.333</v>
      </c>
    </row>
    <row r="27" spans="1:11" x14ac:dyDescent="0.25">
      <c r="A27" s="69" t="s">
        <v>674</v>
      </c>
      <c r="B27" s="69" t="s">
        <v>963</v>
      </c>
      <c r="C27">
        <f>VLOOKUP(A27,Item!$A$2:$AD$209,30,FALSE)</f>
        <v>0</v>
      </c>
      <c r="D27" s="79" t="str">
        <f>TEXT(VLOOKUP(A27,Item!$A$2:$BK$209,60,FALSE),"00.000")</f>
        <v>80.000</v>
      </c>
      <c r="E27" s="81" t="str">
        <f>TEXT(VLOOKUP(A27,Item!$A$2:$BK$209,60,FALSE),"00.000")</f>
        <v>80.000</v>
      </c>
      <c r="G27" s="69" t="s">
        <v>674</v>
      </c>
      <c r="H27" s="69" t="s">
        <v>963</v>
      </c>
      <c r="I27" t="e">
        <f>VLOOKUP(VLOOKUP(G27,Item!$A$2:$BO$209,64,FALSE),DefaltMaster!$BW$1:$CB$6,6,FALSE)</f>
        <v>#N/A</v>
      </c>
      <c r="J27" s="79" t="str">
        <f t="shared" si="0"/>
        <v>00.333</v>
      </c>
      <c r="K27" s="81" t="str">
        <f>TEXT(VLOOKUP(G27,Item!$BQ$2:$BR$192,2,FALSE),"00.000")</f>
        <v>00.333</v>
      </c>
    </row>
    <row r="28" spans="1:11" x14ac:dyDescent="0.25">
      <c r="A28" s="69" t="s">
        <v>675</v>
      </c>
      <c r="B28" s="69" t="s">
        <v>963</v>
      </c>
      <c r="C28">
        <f>VLOOKUP(A28,Item!$A$2:$AD$209,30,FALSE)</f>
        <v>0</v>
      </c>
      <c r="D28" s="79" t="str">
        <f>TEXT(VLOOKUP(A28,Item!$A$2:$BK$209,60,FALSE),"00.000")</f>
        <v>80.000</v>
      </c>
      <c r="E28" s="81" t="str">
        <f>TEXT(VLOOKUP(A28,Item!$A$2:$BK$209,60,FALSE),"00.000")</f>
        <v>80.000</v>
      </c>
      <c r="G28" s="69" t="s">
        <v>675</v>
      </c>
      <c r="H28" s="69" t="s">
        <v>963</v>
      </c>
      <c r="I28" t="e">
        <f>VLOOKUP(VLOOKUP(G28,Item!$A$2:$BO$209,64,FALSE),DefaltMaster!$BW$1:$CB$6,6,FALSE)</f>
        <v>#N/A</v>
      </c>
      <c r="J28" s="79" t="str">
        <f t="shared" si="0"/>
        <v>00.333</v>
      </c>
      <c r="K28" s="81" t="str">
        <f>TEXT(VLOOKUP(G28,Item!$BQ$2:$BR$192,2,FALSE),"00.000")</f>
        <v>00.333</v>
      </c>
    </row>
    <row r="29" spans="1:11" x14ac:dyDescent="0.25">
      <c r="A29" s="69" t="s">
        <v>676</v>
      </c>
      <c r="B29" s="69" t="s">
        <v>963</v>
      </c>
      <c r="C29">
        <f>VLOOKUP(A29,Item!$A$2:$AD$209,30,FALSE)</f>
        <v>0</v>
      </c>
      <c r="D29" s="79" t="str">
        <f>TEXT(VLOOKUP(A29,Item!$A$2:$BK$209,60,FALSE),"00.000")</f>
        <v>80.000</v>
      </c>
      <c r="E29" s="81" t="str">
        <f>TEXT(VLOOKUP(A29,Item!$A$2:$BK$209,60,FALSE),"00.000")</f>
        <v>80.000</v>
      </c>
      <c r="G29" s="69" t="s">
        <v>676</v>
      </c>
      <c r="H29" s="69" t="s">
        <v>963</v>
      </c>
      <c r="I29" t="e">
        <f>VLOOKUP(VLOOKUP(G29,Item!$A$2:$BO$209,64,FALSE),DefaltMaster!$BW$1:$CB$6,6,FALSE)</f>
        <v>#N/A</v>
      </c>
      <c r="J29" s="79" t="str">
        <f t="shared" si="0"/>
        <v>00.333</v>
      </c>
      <c r="K29" s="81" t="str">
        <f>TEXT(VLOOKUP(G29,Item!$BQ$2:$BR$192,2,FALSE),"00.000")</f>
        <v>00.333</v>
      </c>
    </row>
    <row r="30" spans="1:11" x14ac:dyDescent="0.25">
      <c r="A30" s="69" t="s">
        <v>677</v>
      </c>
      <c r="B30" s="69" t="s">
        <v>963</v>
      </c>
      <c r="C30">
        <f>VLOOKUP(A30,Item!$A$2:$AD$209,30,FALSE)</f>
        <v>0</v>
      </c>
      <c r="D30" s="79" t="str">
        <f>TEXT(VLOOKUP(A30,Item!$A$2:$BK$209,60,FALSE),"00.000")</f>
        <v>96.000</v>
      </c>
      <c r="E30" s="81" t="str">
        <f>TEXT(VLOOKUP(A30,Item!$A$2:$BK$209,60,FALSE),"00.000")</f>
        <v>96.000</v>
      </c>
      <c r="G30" s="69" t="s">
        <v>677</v>
      </c>
      <c r="H30" s="69" t="s">
        <v>963</v>
      </c>
      <c r="I30" t="e">
        <f>VLOOKUP(VLOOKUP(G30,Item!$A$2:$BO$209,64,FALSE),DefaltMaster!$BW$1:$CB$6,6,FALSE)</f>
        <v>#N/A</v>
      </c>
      <c r="J30" s="79" t="str">
        <f t="shared" si="0"/>
        <v>00.333</v>
      </c>
      <c r="K30" s="81" t="str">
        <f>TEXT(VLOOKUP(G30,Item!$BQ$2:$BR$192,2,FALSE),"00.000")</f>
        <v>00.333</v>
      </c>
    </row>
    <row r="31" spans="1:11" x14ac:dyDescent="0.25">
      <c r="A31" s="69" t="s">
        <v>678</v>
      </c>
      <c r="B31" s="69" t="s">
        <v>963</v>
      </c>
      <c r="C31">
        <f>VLOOKUP(A31,Item!$A$2:$AD$209,30,FALSE)</f>
        <v>0</v>
      </c>
      <c r="D31" s="79" t="str">
        <f>TEXT(VLOOKUP(A31,Item!$A$2:$BK$209,60,FALSE),"00.000")</f>
        <v>96.000</v>
      </c>
      <c r="E31" s="81" t="str">
        <f>TEXT(VLOOKUP(A31,Item!$A$2:$BK$209,60,FALSE),"00.000")</f>
        <v>96.000</v>
      </c>
      <c r="G31" s="69" t="s">
        <v>678</v>
      </c>
      <c r="H31" s="69" t="s">
        <v>963</v>
      </c>
      <c r="I31" t="e">
        <f>VLOOKUP(VLOOKUP(G31,Item!$A$2:$BO$209,64,FALSE),DefaltMaster!$BW$1:$CB$6,6,FALSE)</f>
        <v>#N/A</v>
      </c>
      <c r="J31" s="79" t="str">
        <f t="shared" si="0"/>
        <v>00.333</v>
      </c>
      <c r="K31" s="81" t="str">
        <f>TEXT(VLOOKUP(G31,Item!$BQ$2:$BR$192,2,FALSE),"00.000")</f>
        <v>00.333</v>
      </c>
    </row>
    <row r="32" spans="1:11" x14ac:dyDescent="0.25">
      <c r="A32" s="69" t="s">
        <v>679</v>
      </c>
      <c r="B32" s="69" t="s">
        <v>963</v>
      </c>
      <c r="C32">
        <f>VLOOKUP(A32,Item!$A$2:$AD$209,30,FALSE)</f>
        <v>0</v>
      </c>
      <c r="D32" s="79" t="str">
        <f>TEXT(VLOOKUP(A32,Item!$A$2:$BK$209,60,FALSE),"00.000")</f>
        <v>96.000</v>
      </c>
      <c r="E32" s="81" t="str">
        <f>TEXT(VLOOKUP(A32,Item!$A$2:$BK$209,60,FALSE),"00.000")</f>
        <v>96.000</v>
      </c>
      <c r="G32" s="69" t="s">
        <v>679</v>
      </c>
      <c r="H32" s="69" t="s">
        <v>963</v>
      </c>
      <c r="I32" t="e">
        <f>VLOOKUP(VLOOKUP(G32,Item!$A$2:$BO$209,64,FALSE),DefaltMaster!$BW$1:$CB$6,6,FALSE)</f>
        <v>#N/A</v>
      </c>
      <c r="J32" s="79" t="str">
        <f t="shared" si="0"/>
        <v>00.333</v>
      </c>
      <c r="K32" s="81" t="str">
        <f>TEXT(VLOOKUP(G32,Item!$BQ$2:$BR$192,2,FALSE),"00.000")</f>
        <v>00.333</v>
      </c>
    </row>
    <row r="33" spans="1:11" x14ac:dyDescent="0.25">
      <c r="A33" s="69" t="s">
        <v>680</v>
      </c>
      <c r="B33" s="69" t="s">
        <v>963</v>
      </c>
      <c r="C33">
        <f>VLOOKUP(A33,Item!$A$2:$AD$209,30,FALSE)</f>
        <v>0</v>
      </c>
      <c r="D33" s="79" t="str">
        <f>TEXT(VLOOKUP(A33,Item!$A$2:$BK$209,60,FALSE),"00.000")</f>
        <v>96.000</v>
      </c>
      <c r="E33" s="81" t="str">
        <f>TEXT(VLOOKUP(A33,Item!$A$2:$BK$209,60,FALSE),"00.000")</f>
        <v>96.000</v>
      </c>
      <c r="G33" s="69" t="s">
        <v>680</v>
      </c>
      <c r="H33" s="69" t="s">
        <v>963</v>
      </c>
      <c r="I33" t="e">
        <f>VLOOKUP(VLOOKUP(G33,Item!$A$2:$BO$209,64,FALSE),DefaltMaster!$BW$1:$CB$6,6,FALSE)</f>
        <v>#N/A</v>
      </c>
      <c r="J33" s="79" t="str">
        <f t="shared" si="0"/>
        <v>00.333</v>
      </c>
      <c r="K33" s="81" t="str">
        <f>TEXT(VLOOKUP(G33,Item!$BQ$2:$BR$192,2,FALSE),"00.000")</f>
        <v>00.333</v>
      </c>
    </row>
    <row r="34" spans="1:11" x14ac:dyDescent="0.25">
      <c r="A34" s="69" t="s">
        <v>681</v>
      </c>
      <c r="B34" s="69" t="s">
        <v>963</v>
      </c>
      <c r="C34">
        <f>VLOOKUP(A34,Item!$A$2:$AD$209,30,FALSE)</f>
        <v>0</v>
      </c>
      <c r="D34" s="79" t="str">
        <f>TEXT(VLOOKUP(A34,Item!$A$2:$BK$209,60,FALSE),"00.000")</f>
        <v>96.000</v>
      </c>
      <c r="E34" s="81" t="str">
        <f>TEXT(VLOOKUP(A34,Item!$A$2:$BK$209,60,FALSE),"00.000")</f>
        <v>96.000</v>
      </c>
      <c r="G34" s="69" t="s">
        <v>681</v>
      </c>
      <c r="H34" s="69" t="s">
        <v>963</v>
      </c>
      <c r="I34" t="e">
        <f>VLOOKUP(VLOOKUP(G34,Item!$A$2:$BO$209,64,FALSE),DefaltMaster!$BW$1:$CB$6,6,FALSE)</f>
        <v>#N/A</v>
      </c>
      <c r="J34" s="79" t="str">
        <f t="shared" si="0"/>
        <v>00.333</v>
      </c>
      <c r="K34" s="81" t="str">
        <f>TEXT(VLOOKUP(G34,Item!$BQ$2:$BR$192,2,FALSE),"00.000")</f>
        <v>00.333</v>
      </c>
    </row>
    <row r="35" spans="1:11" x14ac:dyDescent="0.25">
      <c r="A35" s="69" t="s">
        <v>682</v>
      </c>
      <c r="B35" s="69" t="s">
        <v>963</v>
      </c>
      <c r="C35">
        <f>VLOOKUP(A35,Item!$A$2:$AD$209,30,FALSE)</f>
        <v>0</v>
      </c>
      <c r="D35" s="79" t="str">
        <f>TEXT(VLOOKUP(A35,Item!$A$2:$BK$209,60,FALSE),"00.000")</f>
        <v>96.000</v>
      </c>
      <c r="E35" s="81" t="str">
        <f>TEXT(VLOOKUP(A35,Item!$A$2:$BK$209,60,FALSE),"00.000")</f>
        <v>96.000</v>
      </c>
      <c r="G35" s="69" t="s">
        <v>682</v>
      </c>
      <c r="H35" s="69" t="s">
        <v>963</v>
      </c>
      <c r="I35" t="e">
        <f>VLOOKUP(VLOOKUP(G35,Item!$A$2:$BO$209,64,FALSE),DefaltMaster!$BW$1:$CB$6,6,FALSE)</f>
        <v>#N/A</v>
      </c>
      <c r="J35" s="79" t="str">
        <f t="shared" si="0"/>
        <v>00.333</v>
      </c>
      <c r="K35" s="81" t="str">
        <f>TEXT(VLOOKUP(G35,Item!$BQ$2:$BR$192,2,FALSE),"00.000")</f>
        <v>00.333</v>
      </c>
    </row>
    <row r="36" spans="1:11" x14ac:dyDescent="0.25">
      <c r="A36" s="69" t="s">
        <v>683</v>
      </c>
      <c r="B36" s="69" t="s">
        <v>963</v>
      </c>
      <c r="C36">
        <f>VLOOKUP(A36,Item!$A$2:$AD$209,30,FALSE)</f>
        <v>0</v>
      </c>
      <c r="D36" s="79" t="str">
        <f>TEXT(VLOOKUP(A36,Item!$A$2:$BK$209,60,FALSE),"00.000")</f>
        <v>96.000</v>
      </c>
      <c r="E36" s="81" t="str">
        <f>TEXT(VLOOKUP(A36,Item!$A$2:$BK$209,60,FALSE),"00.000")</f>
        <v>96.000</v>
      </c>
      <c r="G36" s="69" t="s">
        <v>683</v>
      </c>
      <c r="H36" s="69" t="s">
        <v>963</v>
      </c>
      <c r="I36" t="s">
        <v>971</v>
      </c>
      <c r="J36" s="79" t="str">
        <f t="shared" si="0"/>
        <v>00.000</v>
      </c>
      <c r="K36" s="81" t="str">
        <f>TEXT(VLOOKUP(G36,Item!$BQ$2:$BR$192,2,FALSE),"00.000")</f>
        <v>00.000</v>
      </c>
    </row>
    <row r="37" spans="1:11" x14ac:dyDescent="0.25">
      <c r="A37" s="69" t="s">
        <v>684</v>
      </c>
      <c r="B37" s="69" t="s">
        <v>963</v>
      </c>
      <c r="C37">
        <f>VLOOKUP(A37,Item!$A$2:$AD$209,30,FALSE)</f>
        <v>0</v>
      </c>
      <c r="D37" s="79" t="str">
        <f>TEXT(VLOOKUP(A37,Item!$A$2:$BK$209,60,FALSE),"00.000")</f>
        <v>96.000</v>
      </c>
      <c r="E37" s="81" t="str">
        <f>TEXT(VLOOKUP(A37,Item!$A$2:$BK$209,60,FALSE),"00.000")</f>
        <v>96.000</v>
      </c>
      <c r="G37" s="69" t="s">
        <v>684</v>
      </c>
      <c r="H37" s="69" t="s">
        <v>963</v>
      </c>
      <c r="I37" t="s">
        <v>971</v>
      </c>
      <c r="J37" s="79" t="str">
        <f t="shared" si="0"/>
        <v>00.000</v>
      </c>
      <c r="K37" s="81" t="str">
        <f>TEXT(VLOOKUP(G37,Item!$BQ$2:$BR$192,2,FALSE),"00.000")</f>
        <v>00.000</v>
      </c>
    </row>
    <row r="38" spans="1:11" x14ac:dyDescent="0.25">
      <c r="A38" s="69" t="s">
        <v>685</v>
      </c>
      <c r="B38" s="69" t="s">
        <v>963</v>
      </c>
      <c r="C38">
        <f>VLOOKUP(A38,Item!$A$2:$AD$209,30,FALSE)</f>
        <v>0</v>
      </c>
      <c r="D38" s="79" t="str">
        <f>TEXT(VLOOKUP(A38,Item!$A$2:$BK$209,60,FALSE),"00.000")</f>
        <v>96.000</v>
      </c>
      <c r="E38" s="81" t="str">
        <f>TEXT(VLOOKUP(A38,Item!$A$2:$BK$209,60,FALSE),"00.000")</f>
        <v>96.000</v>
      </c>
      <c r="G38" s="69" t="s">
        <v>685</v>
      </c>
      <c r="H38" s="69" t="s">
        <v>963</v>
      </c>
      <c r="I38" t="s">
        <v>971</v>
      </c>
      <c r="J38" s="79" t="str">
        <f t="shared" si="0"/>
        <v>00.000</v>
      </c>
      <c r="K38" s="81" t="str">
        <f>TEXT(VLOOKUP(G38,Item!$BQ$2:$BR$192,2,FALSE),"00.000")</f>
        <v>00.000</v>
      </c>
    </row>
    <row r="39" spans="1:11" x14ac:dyDescent="0.25">
      <c r="A39" s="69" t="s">
        <v>686</v>
      </c>
      <c r="B39" s="69" t="s">
        <v>963</v>
      </c>
      <c r="C39">
        <f>VLOOKUP(A39,Item!$A$2:$AD$209,30,FALSE)</f>
        <v>0</v>
      </c>
      <c r="D39" s="79" t="str">
        <f>TEXT(VLOOKUP(A39,Item!$A$2:$BK$209,60,FALSE),"00.000")</f>
        <v>96.000</v>
      </c>
      <c r="E39" s="81" t="str">
        <f>TEXT(VLOOKUP(A39,Item!$A$2:$BK$209,60,FALSE),"00.000")</f>
        <v>96.000</v>
      </c>
      <c r="G39" s="69" t="s">
        <v>686</v>
      </c>
      <c r="H39" s="69" t="s">
        <v>963</v>
      </c>
      <c r="I39" t="s">
        <v>971</v>
      </c>
      <c r="J39" s="79" t="str">
        <f t="shared" si="0"/>
        <v>00.500</v>
      </c>
      <c r="K39" s="81" t="str">
        <f>TEXT(VLOOKUP(G39,Item!$BQ$2:$BR$192,2,FALSE),"00.000")</f>
        <v>00.500</v>
      </c>
    </row>
    <row r="40" spans="1:11" x14ac:dyDescent="0.25">
      <c r="A40" s="69" t="s">
        <v>687</v>
      </c>
      <c r="B40" s="69" t="s">
        <v>963</v>
      </c>
      <c r="C40">
        <f>VLOOKUP(A40,Item!$A$2:$AD$209,30,FALSE)</f>
        <v>0</v>
      </c>
      <c r="D40" s="79" t="str">
        <f>TEXT(VLOOKUP(A40,Item!$A$2:$BK$209,60,FALSE),"00.000")</f>
        <v>96.000</v>
      </c>
      <c r="E40" s="81" t="str">
        <f>TEXT(VLOOKUP(A40,Item!$A$2:$BK$209,60,FALSE),"00.000")</f>
        <v>96.000</v>
      </c>
      <c r="G40" s="69" t="s">
        <v>687</v>
      </c>
      <c r="H40" s="69" t="s">
        <v>963</v>
      </c>
      <c r="I40" t="s">
        <v>971</v>
      </c>
      <c r="J40" s="79" t="str">
        <f t="shared" si="0"/>
        <v>00.500</v>
      </c>
      <c r="K40" s="81" t="str">
        <f>TEXT(VLOOKUP(G40,Item!$BQ$2:$BR$192,2,FALSE),"00.000")</f>
        <v>00.500</v>
      </c>
    </row>
    <row r="41" spans="1:11" x14ac:dyDescent="0.25">
      <c r="A41" s="69" t="s">
        <v>688</v>
      </c>
      <c r="B41" s="69" t="s">
        <v>963</v>
      </c>
      <c r="C41">
        <f>VLOOKUP(A41,Item!$A$2:$AD$209,30,FALSE)</f>
        <v>0</v>
      </c>
      <c r="D41" s="79" t="str">
        <f>TEXT(VLOOKUP(A41,Item!$A$2:$BK$209,60,FALSE),"00.000")</f>
        <v>96.000</v>
      </c>
      <c r="E41" s="81" t="str">
        <f>TEXT(VLOOKUP(A41,Item!$A$2:$BK$209,60,FALSE),"00.000")</f>
        <v>96.000</v>
      </c>
      <c r="G41" s="69" t="s">
        <v>688</v>
      </c>
      <c r="H41" s="69" t="s">
        <v>963</v>
      </c>
      <c r="I41" t="s">
        <v>971</v>
      </c>
      <c r="J41" s="79" t="str">
        <f t="shared" si="0"/>
        <v>00.500</v>
      </c>
      <c r="K41" s="81" t="str">
        <f>TEXT(VLOOKUP(G41,Item!$BQ$2:$BR$192,2,FALSE),"00.000")</f>
        <v>00.500</v>
      </c>
    </row>
    <row r="42" spans="1:11" x14ac:dyDescent="0.25">
      <c r="A42" s="69" t="s">
        <v>689</v>
      </c>
      <c r="B42" s="69" t="s">
        <v>963</v>
      </c>
      <c r="C42">
        <f>VLOOKUP(A42,Item!$A$2:$AD$209,30,FALSE)</f>
        <v>0</v>
      </c>
      <c r="D42" s="79" t="str">
        <f>TEXT(VLOOKUP(A42,Item!$A$2:$BK$209,60,FALSE),"00.000")</f>
        <v>96.000</v>
      </c>
      <c r="E42" s="81" t="str">
        <f>TEXT(VLOOKUP(A42,Item!$A$2:$BK$209,60,FALSE),"00.000")</f>
        <v>96.000</v>
      </c>
      <c r="G42" s="69" t="s">
        <v>689</v>
      </c>
      <c r="H42" s="69" t="s">
        <v>963</v>
      </c>
      <c r="I42" t="s">
        <v>971</v>
      </c>
      <c r="J42" s="79" t="str">
        <f t="shared" si="0"/>
        <v>00.500</v>
      </c>
      <c r="K42" s="81" t="str">
        <f>TEXT(VLOOKUP(G42,Item!$BQ$2:$BR$192,2,FALSE),"00.000")</f>
        <v>00.500</v>
      </c>
    </row>
    <row r="43" spans="1:11" x14ac:dyDescent="0.25">
      <c r="A43" s="69" t="s">
        <v>690</v>
      </c>
      <c r="B43" s="69" t="s">
        <v>963</v>
      </c>
      <c r="C43">
        <f>VLOOKUP(A43,Item!$A$2:$AD$209,30,FALSE)</f>
        <v>0</v>
      </c>
      <c r="D43" s="79" t="str">
        <f>TEXT(VLOOKUP(A43,Item!$A$2:$BK$209,60,FALSE),"00.000")</f>
        <v>96.000</v>
      </c>
      <c r="E43" s="81" t="str">
        <f>TEXT(VLOOKUP(A43,Item!$A$2:$BK$209,60,FALSE),"00.000")</f>
        <v>96.000</v>
      </c>
      <c r="G43" s="69" t="s">
        <v>690</v>
      </c>
      <c r="H43" s="69" t="s">
        <v>963</v>
      </c>
      <c r="I43" t="s">
        <v>971</v>
      </c>
      <c r="J43" s="79" t="str">
        <f t="shared" si="0"/>
        <v>00.500</v>
      </c>
      <c r="K43" s="81" t="str">
        <f>TEXT(VLOOKUP(G43,Item!$BQ$2:$BR$192,2,FALSE),"00.000")</f>
        <v>00.500</v>
      </c>
    </row>
    <row r="44" spans="1:11" x14ac:dyDescent="0.25">
      <c r="A44" s="69" t="s">
        <v>691</v>
      </c>
      <c r="B44" s="69" t="s">
        <v>963</v>
      </c>
      <c r="C44">
        <f>VLOOKUP(A44,Item!$A$2:$AD$209,30,FALSE)</f>
        <v>0</v>
      </c>
      <c r="D44" s="79" t="str">
        <f>TEXT(VLOOKUP(A44,Item!$A$2:$BK$209,60,FALSE),"00.000")</f>
        <v>96.000</v>
      </c>
      <c r="E44" s="81" t="str">
        <f>TEXT(VLOOKUP(A44,Item!$A$2:$BK$209,60,FALSE),"00.000")</f>
        <v>96.000</v>
      </c>
      <c r="G44" s="69" t="s">
        <v>691</v>
      </c>
      <c r="H44" s="69" t="s">
        <v>963</v>
      </c>
      <c r="I44" t="s">
        <v>971</v>
      </c>
      <c r="J44" s="79" t="str">
        <f t="shared" si="0"/>
        <v>00.500</v>
      </c>
      <c r="K44" s="81" t="str">
        <f>TEXT(VLOOKUP(G44,Item!$BQ$2:$BR$192,2,FALSE),"00.000")</f>
        <v>00.500</v>
      </c>
    </row>
    <row r="45" spans="1:11" x14ac:dyDescent="0.25">
      <c r="A45" s="69" t="s">
        <v>692</v>
      </c>
      <c r="B45" s="69" t="s">
        <v>963</v>
      </c>
      <c r="C45">
        <f>VLOOKUP(A45,Item!$A$2:$AD$209,30,FALSE)</f>
        <v>0</v>
      </c>
      <c r="D45" s="79" t="str">
        <f>TEXT(VLOOKUP(A45,Item!$A$2:$BK$209,60,FALSE),"00.000")</f>
        <v>96.000</v>
      </c>
      <c r="E45" s="81" t="str">
        <f>TEXT(VLOOKUP(A45,Item!$A$2:$BK$209,60,FALSE),"00.000")</f>
        <v>96.000</v>
      </c>
      <c r="G45" s="69" t="s">
        <v>692</v>
      </c>
      <c r="H45" s="69" t="s">
        <v>963</v>
      </c>
      <c r="I45" t="s">
        <v>971</v>
      </c>
      <c r="J45" s="79" t="str">
        <f t="shared" si="0"/>
        <v>00.250</v>
      </c>
      <c r="K45" s="81" t="str">
        <f>TEXT(VLOOKUP(G45,Item!$BQ$2:$BR$192,2,FALSE),"00.000")</f>
        <v>00.250</v>
      </c>
    </row>
    <row r="46" spans="1:11" x14ac:dyDescent="0.25">
      <c r="A46" s="69" t="s">
        <v>693</v>
      </c>
      <c r="B46" s="69" t="s">
        <v>963</v>
      </c>
      <c r="C46">
        <f>VLOOKUP(A46,Item!$A$2:$AD$209,30,FALSE)</f>
        <v>0</v>
      </c>
      <c r="D46" s="79" t="str">
        <f>TEXT(VLOOKUP(A46,Item!$A$2:$BK$209,60,FALSE),"00.000")</f>
        <v>96.000</v>
      </c>
      <c r="E46" s="81" t="str">
        <f>TEXT(VLOOKUP(A46,Item!$A$2:$BK$209,60,FALSE),"00.000")</f>
        <v>96.000</v>
      </c>
      <c r="G46" s="69" t="s">
        <v>693</v>
      </c>
      <c r="H46" s="69" t="s">
        <v>963</v>
      </c>
      <c r="I46" t="s">
        <v>971</v>
      </c>
      <c r="J46" s="79" t="str">
        <f t="shared" si="0"/>
        <v>00.250</v>
      </c>
      <c r="K46" s="81" t="str">
        <f>TEXT(VLOOKUP(G46,Item!$BQ$2:$BR$192,2,FALSE),"00.000")</f>
        <v>00.250</v>
      </c>
    </row>
    <row r="47" spans="1:11" x14ac:dyDescent="0.25">
      <c r="A47" s="69" t="s">
        <v>694</v>
      </c>
      <c r="B47" s="69" t="s">
        <v>963</v>
      </c>
      <c r="C47">
        <f>VLOOKUP(A47,Item!$A$2:$AD$209,30,FALSE)</f>
        <v>0</v>
      </c>
      <c r="D47" s="79" t="str">
        <f>TEXT(VLOOKUP(A47,Item!$A$2:$BK$209,60,FALSE),"00.000")</f>
        <v>96.000</v>
      </c>
      <c r="E47" s="81" t="str">
        <f>TEXT(VLOOKUP(A47,Item!$A$2:$BK$209,60,FALSE),"00.000")</f>
        <v>96.000</v>
      </c>
      <c r="G47" s="69" t="s">
        <v>694</v>
      </c>
      <c r="H47" s="69" t="s">
        <v>963</v>
      </c>
      <c r="I47" t="s">
        <v>971</v>
      </c>
      <c r="J47" s="79" t="str">
        <f t="shared" si="0"/>
        <v>00.250</v>
      </c>
      <c r="K47" s="81" t="str">
        <f>TEXT(VLOOKUP(G47,Item!$BQ$2:$BR$192,2,FALSE),"00.000")</f>
        <v>00.250</v>
      </c>
    </row>
    <row r="48" spans="1:11" x14ac:dyDescent="0.25">
      <c r="A48" s="69" t="s">
        <v>695</v>
      </c>
      <c r="B48" s="69" t="s">
        <v>963</v>
      </c>
      <c r="C48">
        <f>VLOOKUP(A48,Item!$A$2:$AD$209,30,FALSE)</f>
        <v>0</v>
      </c>
      <c r="D48" s="79" t="str">
        <f>TEXT(VLOOKUP(A48,Item!$A$2:$BK$209,60,FALSE),"00.000")</f>
        <v>96.000</v>
      </c>
      <c r="E48" s="81" t="str">
        <f>TEXT(VLOOKUP(A48,Item!$A$2:$BK$209,60,FALSE),"00.000")</f>
        <v>96.000</v>
      </c>
      <c r="G48" s="69" t="s">
        <v>695</v>
      </c>
      <c r="H48" s="69" t="s">
        <v>963</v>
      </c>
      <c r="I48" t="s">
        <v>971</v>
      </c>
      <c r="J48" s="79" t="e">
        <f t="shared" si="0"/>
        <v>#N/A</v>
      </c>
      <c r="K48" s="81" t="e">
        <f>TEXT(VLOOKUP(G48,Item!$BQ$2:$BR$192,2,FALSE),"00.000")</f>
        <v>#N/A</v>
      </c>
    </row>
    <row r="49" spans="1:11" x14ac:dyDescent="0.25">
      <c r="A49" s="69" t="s">
        <v>696</v>
      </c>
      <c r="B49" s="69" t="s">
        <v>963</v>
      </c>
      <c r="C49">
        <f>VLOOKUP(A49,Item!$A$2:$AD$209,30,FALSE)</f>
        <v>0</v>
      </c>
      <c r="D49" s="79" t="str">
        <f>TEXT(VLOOKUP(A49,Item!$A$2:$BK$209,60,FALSE),"00.000")</f>
        <v>96.000</v>
      </c>
      <c r="E49" s="81" t="str">
        <f>TEXT(VLOOKUP(A49,Item!$A$2:$BK$209,60,FALSE),"00.000")</f>
        <v>96.000</v>
      </c>
      <c r="G49" s="69" t="s">
        <v>696</v>
      </c>
      <c r="H49" s="69" t="s">
        <v>963</v>
      </c>
      <c r="I49" t="s">
        <v>971</v>
      </c>
      <c r="J49" s="79" t="e">
        <f t="shared" si="0"/>
        <v>#N/A</v>
      </c>
      <c r="K49" s="81" t="e">
        <f>TEXT(VLOOKUP(G49,Item!$BQ$2:$BR$192,2,FALSE),"00.000")</f>
        <v>#N/A</v>
      </c>
    </row>
    <row r="50" spans="1:11" x14ac:dyDescent="0.25">
      <c r="A50" s="69" t="s">
        <v>697</v>
      </c>
      <c r="B50" s="69" t="s">
        <v>963</v>
      </c>
      <c r="C50">
        <f>VLOOKUP(A50,Item!$A$2:$AD$209,30,FALSE)</f>
        <v>0</v>
      </c>
      <c r="D50" s="79" t="str">
        <f>TEXT(VLOOKUP(A50,Item!$A$2:$BK$209,60,FALSE),"00.000")</f>
        <v>96.000</v>
      </c>
      <c r="E50" s="81" t="str">
        <f>TEXT(VLOOKUP(A50,Item!$A$2:$BK$209,60,FALSE),"00.000")</f>
        <v>96.000</v>
      </c>
      <c r="G50" s="69" t="s">
        <v>697</v>
      </c>
      <c r="H50" s="69" t="s">
        <v>963</v>
      </c>
      <c r="I50" t="s">
        <v>971</v>
      </c>
      <c r="J50" s="79" t="str">
        <f t="shared" si="0"/>
        <v>00.250</v>
      </c>
      <c r="K50" s="81" t="str">
        <f>TEXT(VLOOKUP(G50,Item!$BQ$2:$BR$192,2,FALSE),"00.000")</f>
        <v>00.250</v>
      </c>
    </row>
    <row r="51" spans="1:11" x14ac:dyDescent="0.25">
      <c r="A51" s="69" t="s">
        <v>698</v>
      </c>
      <c r="B51" s="69" t="s">
        <v>963</v>
      </c>
      <c r="C51">
        <f>VLOOKUP(A51,Item!$A$2:$AD$209,30,FALSE)</f>
        <v>0</v>
      </c>
      <c r="D51" s="79" t="str">
        <f>TEXT(VLOOKUP(A51,Item!$A$2:$BK$209,60,FALSE),"00.000")</f>
        <v>96.000</v>
      </c>
      <c r="E51" s="81" t="str">
        <f>TEXT(VLOOKUP(A51,Item!$A$2:$BK$209,60,FALSE),"00.000")</f>
        <v>96.000</v>
      </c>
      <c r="G51" s="69" t="s">
        <v>698</v>
      </c>
      <c r="H51" s="69" t="s">
        <v>963</v>
      </c>
      <c r="I51" t="s">
        <v>971</v>
      </c>
      <c r="J51" s="79" t="str">
        <f t="shared" si="0"/>
        <v>00.250</v>
      </c>
      <c r="K51" s="81" t="str">
        <f>TEXT(VLOOKUP(G51,Item!$BQ$2:$BR$192,2,FALSE),"00.000")</f>
        <v>00.250</v>
      </c>
    </row>
    <row r="52" spans="1:11" x14ac:dyDescent="0.25">
      <c r="A52" s="69" t="s">
        <v>699</v>
      </c>
      <c r="B52" s="69" t="s">
        <v>963</v>
      </c>
      <c r="C52">
        <f>VLOOKUP(A52,Item!$A$2:$AD$209,30,FALSE)</f>
        <v>0</v>
      </c>
      <c r="D52" s="79" t="str">
        <f>TEXT(VLOOKUP(A52,Item!$A$2:$BK$209,60,FALSE),"00.000")</f>
        <v>96.000</v>
      </c>
      <c r="E52" s="81" t="str">
        <f>TEXT(VLOOKUP(A52,Item!$A$2:$BK$209,60,FALSE),"00.000")</f>
        <v>96.000</v>
      </c>
      <c r="G52" s="69" t="s">
        <v>699</v>
      </c>
      <c r="H52" s="69" t="s">
        <v>963</v>
      </c>
      <c r="I52" t="s">
        <v>971</v>
      </c>
      <c r="J52" s="79" t="str">
        <f t="shared" si="0"/>
        <v>00.250</v>
      </c>
      <c r="K52" s="81" t="str">
        <f>TEXT(VLOOKUP(G52,Item!$BQ$2:$BR$192,2,FALSE),"00.000")</f>
        <v>00.250</v>
      </c>
    </row>
    <row r="53" spans="1:11" x14ac:dyDescent="0.25">
      <c r="A53" s="69" t="s">
        <v>700</v>
      </c>
      <c r="B53" s="69" t="s">
        <v>963</v>
      </c>
      <c r="C53">
        <f>VLOOKUP(A53,Item!$A$2:$AD$209,30,FALSE)</f>
        <v>0</v>
      </c>
      <c r="D53" s="79" t="str">
        <f>TEXT(VLOOKUP(A53,Item!$A$2:$BK$209,60,FALSE),"00.000")</f>
        <v>96.000</v>
      </c>
      <c r="E53" s="81" t="str">
        <f>TEXT(VLOOKUP(A53,Item!$A$2:$BK$209,60,FALSE),"00.000")</f>
        <v>96.000</v>
      </c>
      <c r="G53" s="69" t="s">
        <v>700</v>
      </c>
      <c r="H53" s="69" t="s">
        <v>963</v>
      </c>
      <c r="I53" t="s">
        <v>971</v>
      </c>
      <c r="J53" s="79" t="str">
        <f t="shared" si="0"/>
        <v>00.250</v>
      </c>
      <c r="K53" s="81" t="str">
        <f>TEXT(VLOOKUP(G53,Item!$BQ$2:$BR$192,2,FALSE),"00.000")</f>
        <v>00.250</v>
      </c>
    </row>
    <row r="54" spans="1:11" x14ac:dyDescent="0.25">
      <c r="A54" s="69" t="s">
        <v>701</v>
      </c>
      <c r="B54" s="69" t="s">
        <v>963</v>
      </c>
      <c r="C54">
        <f>VLOOKUP(A54,Item!$A$2:$AD$209,30,FALSE)</f>
        <v>0</v>
      </c>
      <c r="D54" s="79" t="str">
        <f>TEXT(VLOOKUP(A54,Item!$A$2:$BK$209,60,FALSE),"00.000")</f>
        <v>96.000</v>
      </c>
      <c r="E54" s="81" t="str">
        <f>TEXT(VLOOKUP(A54,Item!$A$2:$BK$209,60,FALSE),"00.000")</f>
        <v>96.000</v>
      </c>
      <c r="G54" s="69" t="s">
        <v>701</v>
      </c>
      <c r="H54" s="69" t="s">
        <v>963</v>
      </c>
      <c r="I54" t="s">
        <v>971</v>
      </c>
      <c r="J54" s="79" t="str">
        <f t="shared" si="0"/>
        <v>00.250</v>
      </c>
      <c r="K54" s="81" t="str">
        <f>TEXT(VLOOKUP(G54,Item!$BQ$2:$BR$192,2,FALSE),"00.000")</f>
        <v>00.250</v>
      </c>
    </row>
    <row r="55" spans="1:11" x14ac:dyDescent="0.25">
      <c r="A55" s="69" t="s">
        <v>702</v>
      </c>
      <c r="B55" s="69" t="s">
        <v>963</v>
      </c>
      <c r="C55">
        <f>VLOOKUP(A55,Item!$A$2:$AD$209,30,FALSE)</f>
        <v>0</v>
      </c>
      <c r="D55" s="79" t="str">
        <f>TEXT(VLOOKUP(A55,Item!$A$2:$BK$209,60,FALSE),"00.000")</f>
        <v>96.000</v>
      </c>
      <c r="E55" s="81" t="str">
        <f>TEXT(VLOOKUP(A55,Item!$A$2:$BK$209,60,FALSE),"00.000")</f>
        <v>96.000</v>
      </c>
      <c r="G55" s="69" t="s">
        <v>702</v>
      </c>
      <c r="H55" s="69" t="s">
        <v>963</v>
      </c>
      <c r="I55" t="s">
        <v>971</v>
      </c>
      <c r="J55" s="79" t="str">
        <f t="shared" si="0"/>
        <v>00.250</v>
      </c>
      <c r="K55" s="81" t="str">
        <f>TEXT(VLOOKUP(G55,Item!$BQ$2:$BR$192,2,FALSE),"00.000")</f>
        <v>00.250</v>
      </c>
    </row>
    <row r="56" spans="1:11" x14ac:dyDescent="0.25">
      <c r="A56" s="69" t="s">
        <v>703</v>
      </c>
      <c r="B56" s="69" t="s">
        <v>963</v>
      </c>
      <c r="C56">
        <f>VLOOKUP(A56,Item!$A$2:$AD$209,30,FALSE)</f>
        <v>0</v>
      </c>
      <c r="D56" s="79" t="str">
        <f>TEXT(VLOOKUP(A56,Item!$A$2:$BK$209,60,FALSE),"00.000")</f>
        <v>96.000</v>
      </c>
      <c r="E56" s="81" t="str">
        <f>TEXT(VLOOKUP(A56,Item!$A$2:$BK$209,60,FALSE),"00.000")</f>
        <v>96.000</v>
      </c>
      <c r="G56" s="69" t="s">
        <v>703</v>
      </c>
      <c r="H56" s="69" t="s">
        <v>963</v>
      </c>
      <c r="I56" t="s">
        <v>971</v>
      </c>
      <c r="J56" s="79" t="str">
        <f t="shared" si="0"/>
        <v>00.250</v>
      </c>
      <c r="K56" s="81" t="str">
        <f>TEXT(VLOOKUP(G56,Item!$BQ$2:$BR$192,2,FALSE),"00.000")</f>
        <v>00.250</v>
      </c>
    </row>
    <row r="57" spans="1:11" x14ac:dyDescent="0.25">
      <c r="A57" s="69" t="s">
        <v>704</v>
      </c>
      <c r="B57" s="69" t="s">
        <v>963</v>
      </c>
      <c r="C57">
        <f>VLOOKUP(A57,Item!$A$2:$AD$209,30,FALSE)</f>
        <v>0</v>
      </c>
      <c r="D57" s="79" t="str">
        <f>TEXT(VLOOKUP(A57,Item!$A$2:$BK$209,60,FALSE),"00.000")</f>
        <v>96.000</v>
      </c>
      <c r="E57" s="81" t="str">
        <f>TEXT(VLOOKUP(A57,Item!$A$2:$BK$209,60,FALSE),"00.000")</f>
        <v>96.000</v>
      </c>
      <c r="G57" s="69" t="s">
        <v>704</v>
      </c>
      <c r="H57" s="69" t="s">
        <v>963</v>
      </c>
      <c r="I57" t="s">
        <v>971</v>
      </c>
      <c r="J57" s="79" t="str">
        <f t="shared" si="0"/>
        <v>00.250</v>
      </c>
      <c r="K57" s="81" t="str">
        <f>TEXT(VLOOKUP(G57,Item!$BQ$2:$BR$192,2,FALSE),"00.000")</f>
        <v>00.250</v>
      </c>
    </row>
    <row r="58" spans="1:11" x14ac:dyDescent="0.25">
      <c r="A58" s="69" t="s">
        <v>705</v>
      </c>
      <c r="B58" s="69" t="s">
        <v>963</v>
      </c>
      <c r="C58">
        <f>VLOOKUP(A58,Item!$A$2:$AD$209,30,FALSE)</f>
        <v>0</v>
      </c>
      <c r="D58" s="79" t="str">
        <f>TEXT(VLOOKUP(A58,Item!$A$2:$BK$209,60,FALSE),"00.000")</f>
        <v>96.000</v>
      </c>
      <c r="E58" s="81" t="str">
        <f>TEXT(VLOOKUP(A58,Item!$A$2:$BK$209,60,FALSE),"00.000")</f>
        <v>96.000</v>
      </c>
      <c r="G58" s="69" t="s">
        <v>705</v>
      </c>
      <c r="H58" s="69" t="s">
        <v>963</v>
      </c>
      <c r="I58" t="s">
        <v>971</v>
      </c>
      <c r="J58" s="79" t="str">
        <f t="shared" si="0"/>
        <v>00.250</v>
      </c>
      <c r="K58" s="81" t="str">
        <f>TEXT(VLOOKUP(G58,Item!$BQ$2:$BR$192,2,FALSE),"00.000")</f>
        <v>00.250</v>
      </c>
    </row>
    <row r="59" spans="1:11" x14ac:dyDescent="0.25">
      <c r="A59" s="69" t="s">
        <v>706</v>
      </c>
      <c r="B59" s="69" t="s">
        <v>963</v>
      </c>
      <c r="C59">
        <f>VLOOKUP(A59,Item!$A$2:$AD$209,30,FALSE)</f>
        <v>0</v>
      </c>
      <c r="D59" s="79" t="str">
        <f>TEXT(VLOOKUP(A59,Item!$A$2:$BK$209,60,FALSE),"00.000")</f>
        <v>96.000</v>
      </c>
      <c r="E59" s="81" t="str">
        <f>TEXT(VLOOKUP(A59,Item!$A$2:$BK$209,60,FALSE),"00.000")</f>
        <v>96.000</v>
      </c>
      <c r="G59" s="69" t="s">
        <v>706</v>
      </c>
      <c r="H59" s="69" t="s">
        <v>963</v>
      </c>
      <c r="I59" t="s">
        <v>971</v>
      </c>
      <c r="J59" s="79" t="str">
        <f t="shared" si="0"/>
        <v>00.250</v>
      </c>
      <c r="K59" s="81" t="str">
        <f>TEXT(VLOOKUP(G59,Item!$BQ$2:$BR$192,2,FALSE),"00.000")</f>
        <v>00.250</v>
      </c>
    </row>
    <row r="60" spans="1:11" x14ac:dyDescent="0.25">
      <c r="A60" s="69" t="s">
        <v>707</v>
      </c>
      <c r="B60" s="69" t="s">
        <v>963</v>
      </c>
      <c r="C60">
        <f>VLOOKUP(A60,Item!$A$2:$AD$209,30,FALSE)</f>
        <v>0</v>
      </c>
      <c r="D60" s="79" t="str">
        <f>TEXT(VLOOKUP(A60,Item!$A$2:$BK$209,60,FALSE),"00.000")</f>
        <v>96.000</v>
      </c>
      <c r="E60" s="81" t="str">
        <f>TEXT(VLOOKUP(A60,Item!$A$2:$BK$209,60,FALSE),"00.000")</f>
        <v>96.000</v>
      </c>
      <c r="G60" s="69" t="s">
        <v>707</v>
      </c>
      <c r="H60" s="69" t="s">
        <v>963</v>
      </c>
      <c r="I60" t="s">
        <v>971</v>
      </c>
      <c r="J60" s="79" t="str">
        <f t="shared" si="0"/>
        <v>00.250</v>
      </c>
      <c r="K60" s="81" t="str">
        <f>TEXT(VLOOKUP(G60,Item!$BQ$2:$BR$192,2,FALSE),"00.000")</f>
        <v>00.250</v>
      </c>
    </row>
    <row r="61" spans="1:11" x14ac:dyDescent="0.25">
      <c r="A61" s="69" t="s">
        <v>708</v>
      </c>
      <c r="B61" s="69" t="s">
        <v>963</v>
      </c>
      <c r="C61">
        <f>VLOOKUP(A61,Item!$A$2:$AD$209,30,FALSE)</f>
        <v>0</v>
      </c>
      <c r="D61" s="79" t="str">
        <f>TEXT(VLOOKUP(A61,Item!$A$2:$BK$209,60,FALSE),"00.000")</f>
        <v>96.000</v>
      </c>
      <c r="E61" s="81" t="str">
        <f>TEXT(VLOOKUP(A61,Item!$A$2:$BK$209,60,FALSE),"00.000")</f>
        <v>96.000</v>
      </c>
      <c r="G61" s="69" t="s">
        <v>708</v>
      </c>
      <c r="H61" s="69" t="s">
        <v>963</v>
      </c>
      <c r="I61" t="s">
        <v>971</v>
      </c>
      <c r="J61" s="79" t="str">
        <f t="shared" si="0"/>
        <v>00.250</v>
      </c>
      <c r="K61" s="81" t="str">
        <f>TEXT(VLOOKUP(G61,Item!$BQ$2:$BR$192,2,FALSE),"00.000")</f>
        <v>00.250</v>
      </c>
    </row>
    <row r="62" spans="1:11" x14ac:dyDescent="0.25">
      <c r="A62" s="69" t="s">
        <v>709</v>
      </c>
      <c r="B62" s="69" t="s">
        <v>963</v>
      </c>
      <c r="C62">
        <f>VLOOKUP(A62,Item!$A$2:$AD$209,30,FALSE)</f>
        <v>0</v>
      </c>
      <c r="D62" s="79" t="str">
        <f>TEXT(VLOOKUP(A62,Item!$A$2:$BK$209,60,FALSE),"00.000")</f>
        <v>96.000</v>
      </c>
      <c r="E62" s="81" t="str">
        <f>TEXT(VLOOKUP(A62,Item!$A$2:$BK$209,60,FALSE),"00.000")</f>
        <v>96.000</v>
      </c>
      <c r="G62" s="69" t="s">
        <v>709</v>
      </c>
      <c r="H62" s="69" t="s">
        <v>963</v>
      </c>
      <c r="I62" t="s">
        <v>971</v>
      </c>
      <c r="J62" s="79" t="str">
        <f t="shared" si="0"/>
        <v>00.250</v>
      </c>
      <c r="K62" s="81" t="str">
        <f>TEXT(VLOOKUP(G62,Item!$BQ$2:$BR$192,2,FALSE),"00.000")</f>
        <v>00.250</v>
      </c>
    </row>
    <row r="63" spans="1:11" x14ac:dyDescent="0.25">
      <c r="A63" s="69" t="s">
        <v>710</v>
      </c>
      <c r="B63" s="69" t="s">
        <v>963</v>
      </c>
      <c r="C63">
        <f>VLOOKUP(A63,Item!$A$2:$AD$209,30,FALSE)</f>
        <v>0</v>
      </c>
      <c r="D63" s="79" t="str">
        <f>TEXT(VLOOKUP(A63,Item!$A$2:$BK$209,60,FALSE),"00.000")</f>
        <v>96.000</v>
      </c>
      <c r="E63" s="81" t="str">
        <f>TEXT(VLOOKUP(A63,Item!$A$2:$BK$209,60,FALSE),"00.000")</f>
        <v>96.000</v>
      </c>
      <c r="G63" s="69" t="s">
        <v>710</v>
      </c>
      <c r="H63" s="69" t="s">
        <v>963</v>
      </c>
      <c r="I63" t="s">
        <v>971</v>
      </c>
      <c r="J63" s="79" t="str">
        <f t="shared" si="0"/>
        <v>00.250</v>
      </c>
      <c r="K63" s="81" t="str">
        <f>TEXT(VLOOKUP(G63,Item!$BQ$2:$BR$192,2,FALSE),"00.000")</f>
        <v>00.250</v>
      </c>
    </row>
    <row r="64" spans="1:11" x14ac:dyDescent="0.25">
      <c r="A64" s="69" t="s">
        <v>711</v>
      </c>
      <c r="B64" s="69" t="s">
        <v>963</v>
      </c>
      <c r="C64">
        <f>VLOOKUP(A64,Item!$A$2:$AD$209,30,FALSE)</f>
        <v>0</v>
      </c>
      <c r="D64" s="79" t="str">
        <f>TEXT(VLOOKUP(A64,Item!$A$2:$BK$209,60,FALSE),"00.000")</f>
        <v>96.000</v>
      </c>
      <c r="E64" s="81" t="str">
        <f>TEXT(VLOOKUP(A64,Item!$A$2:$BK$209,60,FALSE),"00.000")</f>
        <v>96.000</v>
      </c>
      <c r="G64" s="69" t="s">
        <v>711</v>
      </c>
      <c r="H64" s="69" t="s">
        <v>963</v>
      </c>
      <c r="I64" t="s">
        <v>971</v>
      </c>
      <c r="J64" s="79" t="str">
        <f t="shared" si="0"/>
        <v>00.250</v>
      </c>
      <c r="K64" s="81" t="str">
        <f>TEXT(VLOOKUP(G64,Item!$BQ$2:$BR$192,2,FALSE),"00.000")</f>
        <v>00.250</v>
      </c>
    </row>
    <row r="65" spans="1:11" x14ac:dyDescent="0.25">
      <c r="A65" s="69" t="s">
        <v>712</v>
      </c>
      <c r="B65" s="69" t="s">
        <v>963</v>
      </c>
      <c r="C65">
        <f>VLOOKUP(A65,Item!$A$2:$AD$209,30,FALSE)</f>
        <v>0</v>
      </c>
      <c r="D65" s="79" t="str">
        <f>TEXT(VLOOKUP(A65,Item!$A$2:$BK$209,60,FALSE),"00.000")</f>
        <v>96.000</v>
      </c>
      <c r="E65" s="81" t="str">
        <f>TEXT(VLOOKUP(A65,Item!$A$2:$BK$209,60,FALSE),"00.000")</f>
        <v>96.000</v>
      </c>
      <c r="G65" s="69" t="s">
        <v>712</v>
      </c>
      <c r="H65" s="69" t="s">
        <v>963</v>
      </c>
      <c r="I65" t="s">
        <v>971</v>
      </c>
      <c r="J65" s="79" t="str">
        <f t="shared" si="0"/>
        <v>00.250</v>
      </c>
      <c r="K65" s="81" t="str">
        <f>TEXT(VLOOKUP(G65,Item!$BQ$2:$BR$192,2,FALSE),"00.000")</f>
        <v>00.250</v>
      </c>
    </row>
    <row r="66" spans="1:11" x14ac:dyDescent="0.25">
      <c r="A66" s="69" t="s">
        <v>713</v>
      </c>
      <c r="B66" s="69" t="s">
        <v>963</v>
      </c>
      <c r="C66">
        <f>VLOOKUP(A66,Item!$A$2:$AD$209,30,FALSE)</f>
        <v>0</v>
      </c>
      <c r="D66" s="79" t="str">
        <f>TEXT(VLOOKUP(A66,Item!$A$2:$BK$209,60,FALSE),"00.000")</f>
        <v>96.000</v>
      </c>
      <c r="E66" s="81" t="str">
        <f>TEXT(VLOOKUP(A66,Item!$A$2:$BK$209,60,FALSE),"00.000")</f>
        <v>96.000</v>
      </c>
      <c r="G66" s="69" t="s">
        <v>713</v>
      </c>
      <c r="H66" s="69" t="s">
        <v>963</v>
      </c>
      <c r="I66" t="s">
        <v>971</v>
      </c>
      <c r="J66" s="79" t="str">
        <f t="shared" si="0"/>
        <v>00.250</v>
      </c>
      <c r="K66" s="81" t="str">
        <f>TEXT(VLOOKUP(G66,Item!$BQ$2:$BR$192,2,FALSE),"00.000")</f>
        <v>00.250</v>
      </c>
    </row>
    <row r="67" spans="1:11" x14ac:dyDescent="0.25">
      <c r="A67" s="69" t="s">
        <v>714</v>
      </c>
      <c r="B67" s="69" t="s">
        <v>963</v>
      </c>
      <c r="C67">
        <f>VLOOKUP(A67,Item!$A$2:$AD$209,30,FALSE)</f>
        <v>0</v>
      </c>
      <c r="D67" s="79" t="str">
        <f>TEXT(VLOOKUP(A67,Item!$A$2:$BK$209,60,FALSE),"00.000")</f>
        <v>96.000</v>
      </c>
      <c r="E67" s="81" t="str">
        <f>TEXT(VLOOKUP(A67,Item!$A$2:$BK$209,60,FALSE),"00.000")</f>
        <v>96.000</v>
      </c>
      <c r="G67" s="69" t="s">
        <v>714</v>
      </c>
      <c r="H67" s="69" t="s">
        <v>963</v>
      </c>
      <c r="I67" t="s">
        <v>971</v>
      </c>
      <c r="J67" s="79" t="str">
        <f t="shared" ref="J67:J124" si="1">K67</f>
        <v>00.250</v>
      </c>
      <c r="K67" s="81" t="str">
        <f>TEXT(VLOOKUP(G67,Item!$BQ$2:$BR$192,2,FALSE),"00.000")</f>
        <v>00.250</v>
      </c>
    </row>
    <row r="68" spans="1:11" x14ac:dyDescent="0.25">
      <c r="A68" s="69" t="s">
        <v>715</v>
      </c>
      <c r="B68" s="69" t="s">
        <v>963</v>
      </c>
      <c r="C68">
        <f>VLOOKUP(A68,Item!$A$2:$AD$209,30,FALSE)</f>
        <v>0</v>
      </c>
      <c r="D68" s="79" t="str">
        <f>TEXT(VLOOKUP(A68,Item!$A$2:$BK$209,60,FALSE),"00.000")</f>
        <v>96.000</v>
      </c>
      <c r="E68" s="81" t="str">
        <f>TEXT(VLOOKUP(A68,Item!$A$2:$BK$209,60,FALSE),"00.000")</f>
        <v>96.000</v>
      </c>
      <c r="G68" s="69" t="s">
        <v>715</v>
      </c>
      <c r="H68" s="69" t="s">
        <v>963</v>
      </c>
      <c r="I68" t="s">
        <v>971</v>
      </c>
      <c r="J68" s="79" t="e">
        <f t="shared" si="1"/>
        <v>#N/A</v>
      </c>
      <c r="K68" s="81" t="e">
        <f>TEXT(VLOOKUP(G68,Item!$BQ$2:$BR$192,2,FALSE),"00.000")</f>
        <v>#N/A</v>
      </c>
    </row>
    <row r="69" spans="1:11" x14ac:dyDescent="0.25">
      <c r="A69" s="69" t="s">
        <v>716</v>
      </c>
      <c r="B69" s="69" t="s">
        <v>963</v>
      </c>
      <c r="C69">
        <f>VLOOKUP(A69,Item!$A$2:$AD$209,30,FALSE)</f>
        <v>0</v>
      </c>
      <c r="D69" s="79" t="str">
        <f>TEXT(VLOOKUP(A69,Item!$A$2:$BK$209,60,FALSE),"00.000")</f>
        <v>96.000</v>
      </c>
      <c r="E69" s="81" t="str">
        <f>TEXT(VLOOKUP(A69,Item!$A$2:$BK$209,60,FALSE),"00.000")</f>
        <v>96.000</v>
      </c>
      <c r="G69" s="69" t="s">
        <v>716</v>
      </c>
      <c r="H69" s="69" t="s">
        <v>963</v>
      </c>
      <c r="I69" t="s">
        <v>971</v>
      </c>
      <c r="J69" s="79" t="str">
        <f t="shared" si="1"/>
        <v>00.250</v>
      </c>
      <c r="K69" s="81" t="str">
        <f>TEXT(VLOOKUP(G69,Item!$BQ$2:$BR$192,2,FALSE),"00.000")</f>
        <v>00.250</v>
      </c>
    </row>
    <row r="70" spans="1:11" x14ac:dyDescent="0.25">
      <c r="A70" s="69" t="s">
        <v>717</v>
      </c>
      <c r="B70" s="69" t="s">
        <v>963</v>
      </c>
      <c r="C70">
        <f>VLOOKUP(A70,Item!$A$2:$AD$209,30,FALSE)</f>
        <v>0</v>
      </c>
      <c r="D70" s="79" t="str">
        <f>TEXT(VLOOKUP(A70,Item!$A$2:$BK$209,60,FALSE),"00.000")</f>
        <v>88.000</v>
      </c>
      <c r="E70" s="81" t="str">
        <f>TEXT(VLOOKUP(A70,Item!$A$2:$BK$209,60,FALSE),"00.000")</f>
        <v>88.000</v>
      </c>
      <c r="G70" s="69" t="s">
        <v>717</v>
      </c>
      <c r="H70" s="69" t="s">
        <v>963</v>
      </c>
      <c r="I70" t="s">
        <v>971</v>
      </c>
      <c r="J70" s="79" t="str">
        <f t="shared" si="1"/>
        <v>00.250</v>
      </c>
      <c r="K70" s="81" t="str">
        <f>TEXT(VLOOKUP(G70,Item!$BQ$2:$BR$192,2,FALSE),"00.000")</f>
        <v>00.250</v>
      </c>
    </row>
    <row r="71" spans="1:11" x14ac:dyDescent="0.25">
      <c r="A71" s="69" t="s">
        <v>718</v>
      </c>
      <c r="B71" s="69" t="s">
        <v>963</v>
      </c>
      <c r="C71">
        <f>VLOOKUP(A71,Item!$A$2:$AD$209,30,FALSE)</f>
        <v>0</v>
      </c>
      <c r="D71" s="79" t="str">
        <f>TEXT(VLOOKUP(A71,Item!$A$2:$BK$209,60,FALSE),"00.000")</f>
        <v>88.000</v>
      </c>
      <c r="E71" s="81" t="str">
        <f>TEXT(VLOOKUP(A71,Item!$A$2:$BK$209,60,FALSE),"00.000")</f>
        <v>88.000</v>
      </c>
      <c r="G71" s="69" t="s">
        <v>718</v>
      </c>
      <c r="H71" s="69" t="s">
        <v>963</v>
      </c>
      <c r="I71" t="s">
        <v>971</v>
      </c>
      <c r="J71" s="79" t="str">
        <f t="shared" si="1"/>
        <v>00.250</v>
      </c>
      <c r="K71" s="81" t="str">
        <f>TEXT(VLOOKUP(G71,Item!$BQ$2:$BR$192,2,FALSE),"00.000")</f>
        <v>00.250</v>
      </c>
    </row>
    <row r="72" spans="1:11" x14ac:dyDescent="0.25">
      <c r="A72" s="69" t="s">
        <v>719</v>
      </c>
      <c r="B72" s="69" t="s">
        <v>963</v>
      </c>
      <c r="C72">
        <f>VLOOKUP(A72,Item!$A$2:$AD$209,30,FALSE)</f>
        <v>0</v>
      </c>
      <c r="D72" s="79" t="str">
        <f>TEXT(VLOOKUP(A72,Item!$A$2:$BK$209,60,FALSE),"00.000")</f>
        <v>88.000</v>
      </c>
      <c r="E72" s="81" t="str">
        <f>TEXT(VLOOKUP(A72,Item!$A$2:$BK$209,60,FALSE),"00.000")</f>
        <v>88.000</v>
      </c>
      <c r="G72" s="69" t="s">
        <v>719</v>
      </c>
      <c r="H72" s="69" t="s">
        <v>963</v>
      </c>
      <c r="I72" t="s">
        <v>971</v>
      </c>
      <c r="J72" s="79" t="str">
        <f t="shared" si="1"/>
        <v>00.250</v>
      </c>
      <c r="K72" s="81" t="str">
        <f>TEXT(VLOOKUP(G72,Item!$BQ$2:$BR$192,2,FALSE),"00.000")</f>
        <v>00.250</v>
      </c>
    </row>
    <row r="73" spans="1:11" x14ac:dyDescent="0.25">
      <c r="A73" s="69" t="s">
        <v>720</v>
      </c>
      <c r="B73" s="69" t="s">
        <v>963</v>
      </c>
      <c r="C73">
        <f>VLOOKUP(A73,Item!$A$2:$AD$209,30,FALSE)</f>
        <v>0</v>
      </c>
      <c r="D73" s="79" t="str">
        <f>TEXT(VLOOKUP(A73,Item!$A$2:$BK$209,60,FALSE),"00.000")</f>
        <v>88.000</v>
      </c>
      <c r="E73" s="81" t="str">
        <f>TEXT(VLOOKUP(A73,Item!$A$2:$BK$209,60,FALSE),"00.000")</f>
        <v>88.000</v>
      </c>
      <c r="G73" s="69" t="s">
        <v>720</v>
      </c>
      <c r="H73" s="69" t="s">
        <v>963</v>
      </c>
      <c r="I73" t="s">
        <v>971</v>
      </c>
      <c r="J73" s="79" t="str">
        <f t="shared" si="1"/>
        <v>00.250</v>
      </c>
      <c r="K73" s="81" t="str">
        <f>TEXT(VLOOKUP(G73,Item!$BQ$2:$BR$192,2,FALSE),"00.000")</f>
        <v>00.250</v>
      </c>
    </row>
    <row r="74" spans="1:11" x14ac:dyDescent="0.25">
      <c r="A74" s="69" t="s">
        <v>721</v>
      </c>
      <c r="B74" s="69" t="s">
        <v>963</v>
      </c>
      <c r="C74">
        <f>VLOOKUP(A74,Item!$A$2:$AD$209,30,FALSE)</f>
        <v>0</v>
      </c>
      <c r="D74" s="79" t="str">
        <f>TEXT(VLOOKUP(A74,Item!$A$2:$BK$209,60,FALSE),"00.000")</f>
        <v>88.000</v>
      </c>
      <c r="E74" s="81" t="str">
        <f>TEXT(VLOOKUP(A74,Item!$A$2:$BK$209,60,FALSE),"00.000")</f>
        <v>88.000</v>
      </c>
      <c r="G74" s="69" t="s">
        <v>721</v>
      </c>
      <c r="H74" s="69" t="s">
        <v>963</v>
      </c>
      <c r="I74" t="s">
        <v>971</v>
      </c>
      <c r="J74" s="79" t="str">
        <f t="shared" si="1"/>
        <v>00.250</v>
      </c>
      <c r="K74" s="81" t="str">
        <f>TEXT(VLOOKUP(G74,Item!$BQ$2:$BR$192,2,FALSE),"00.000")</f>
        <v>00.250</v>
      </c>
    </row>
    <row r="75" spans="1:11" x14ac:dyDescent="0.25">
      <c r="A75" s="69" t="s">
        <v>722</v>
      </c>
      <c r="B75" s="69" t="s">
        <v>963</v>
      </c>
      <c r="C75">
        <f>VLOOKUP(A75,Item!$A$2:$AD$209,30,FALSE)</f>
        <v>0</v>
      </c>
      <c r="D75" s="79" t="str">
        <f>TEXT(VLOOKUP(A75,Item!$A$2:$BK$209,60,FALSE),"00.000")</f>
        <v>88.000</v>
      </c>
      <c r="E75" s="81" t="str">
        <f>TEXT(VLOOKUP(A75,Item!$A$2:$BK$209,60,FALSE),"00.000")</f>
        <v>88.000</v>
      </c>
      <c r="G75" s="69" t="s">
        <v>722</v>
      </c>
      <c r="H75" s="69" t="s">
        <v>963</v>
      </c>
      <c r="I75" t="s">
        <v>971</v>
      </c>
      <c r="J75" s="79" t="str">
        <f t="shared" si="1"/>
        <v>00.250</v>
      </c>
      <c r="K75" s="81" t="str">
        <f>TEXT(VLOOKUP(G75,Item!$BQ$2:$BR$192,2,FALSE),"00.000")</f>
        <v>00.250</v>
      </c>
    </row>
    <row r="76" spans="1:11" x14ac:dyDescent="0.25">
      <c r="A76" s="69" t="s">
        <v>723</v>
      </c>
      <c r="B76" s="69" t="s">
        <v>963</v>
      </c>
      <c r="C76">
        <f>VLOOKUP(A76,Item!$A$2:$AD$209,30,FALSE)</f>
        <v>0</v>
      </c>
      <c r="D76" s="79" t="str">
        <f>TEXT(VLOOKUP(A76,Item!$A$2:$BK$209,60,FALSE),"00.000")</f>
        <v>88.000</v>
      </c>
      <c r="E76" s="81" t="str">
        <f>TEXT(VLOOKUP(A76,Item!$A$2:$BK$209,60,FALSE),"00.000")</f>
        <v>88.000</v>
      </c>
      <c r="G76" s="69" t="s">
        <v>723</v>
      </c>
      <c r="H76" s="69" t="s">
        <v>963</v>
      </c>
      <c r="I76" t="s">
        <v>971</v>
      </c>
      <c r="J76" s="79" t="str">
        <f t="shared" si="1"/>
        <v>00.250</v>
      </c>
      <c r="K76" s="81" t="str">
        <f>TEXT(VLOOKUP(G76,Item!$BQ$2:$BR$192,2,FALSE),"00.000")</f>
        <v>00.250</v>
      </c>
    </row>
    <row r="77" spans="1:11" x14ac:dyDescent="0.25">
      <c r="A77" s="69" t="s">
        <v>724</v>
      </c>
      <c r="B77" s="69" t="s">
        <v>963</v>
      </c>
      <c r="C77">
        <f>VLOOKUP(A77,Item!$A$2:$AD$209,30,FALSE)</f>
        <v>0</v>
      </c>
      <c r="D77" s="79" t="str">
        <f>TEXT(VLOOKUP(A77,Item!$A$2:$BK$209,60,FALSE),"00.000")</f>
        <v>88.000</v>
      </c>
      <c r="E77" s="81" t="str">
        <f>TEXT(VLOOKUP(A77,Item!$A$2:$BK$209,60,FALSE),"00.000")</f>
        <v>88.000</v>
      </c>
      <c r="G77" s="69" t="s">
        <v>724</v>
      </c>
      <c r="H77" s="69" t="s">
        <v>963</v>
      </c>
      <c r="I77" t="s">
        <v>971</v>
      </c>
      <c r="J77" s="79" t="str">
        <f t="shared" si="1"/>
        <v>00.250</v>
      </c>
      <c r="K77" s="81" t="str">
        <f>TEXT(VLOOKUP(G77,Item!$BQ$2:$BR$192,2,FALSE),"00.000")</f>
        <v>00.250</v>
      </c>
    </row>
    <row r="78" spans="1:11" x14ac:dyDescent="0.25">
      <c r="A78" s="69" t="s">
        <v>725</v>
      </c>
      <c r="B78" s="69" t="s">
        <v>963</v>
      </c>
      <c r="C78">
        <f>VLOOKUP(A78,Item!$A$2:$AD$209,30,FALSE)</f>
        <v>0</v>
      </c>
      <c r="D78" s="79" t="str">
        <f>TEXT(VLOOKUP(A78,Item!$A$2:$BK$209,60,FALSE),"00.000")</f>
        <v>53.500</v>
      </c>
      <c r="E78" s="81" t="str">
        <f>TEXT(VLOOKUP(A78,Item!$A$2:$BK$209,60,FALSE),"00.000")</f>
        <v>53.500</v>
      </c>
      <c r="G78" s="69" t="s">
        <v>725</v>
      </c>
      <c r="H78" s="69" t="s">
        <v>963</v>
      </c>
      <c r="I78" t="s">
        <v>971</v>
      </c>
      <c r="J78" s="79" t="str">
        <f t="shared" si="1"/>
        <v>00.250</v>
      </c>
      <c r="K78" s="81" t="str">
        <f>TEXT(VLOOKUP(G78,Item!$BQ$2:$BR$192,2,FALSE),"00.000")</f>
        <v>00.250</v>
      </c>
    </row>
    <row r="79" spans="1:11" x14ac:dyDescent="0.25">
      <c r="A79" s="69" t="s">
        <v>726</v>
      </c>
      <c r="B79" s="69" t="s">
        <v>963</v>
      </c>
      <c r="C79">
        <f>VLOOKUP(A79,Item!$A$2:$AD$209,30,FALSE)</f>
        <v>0</v>
      </c>
      <c r="D79" s="79" t="str">
        <f>TEXT(VLOOKUP(A79,Item!$A$2:$BK$209,60,FALSE),"00.000")</f>
        <v>59.500</v>
      </c>
      <c r="E79" s="81" t="str">
        <f>TEXT(VLOOKUP(A79,Item!$A$2:$BK$209,60,FALSE),"00.000")</f>
        <v>59.500</v>
      </c>
      <c r="G79" s="69" t="s">
        <v>726</v>
      </c>
      <c r="H79" s="69" t="s">
        <v>963</v>
      </c>
      <c r="I79" t="s">
        <v>971</v>
      </c>
      <c r="J79" s="79" t="str">
        <f t="shared" si="1"/>
        <v>00.250</v>
      </c>
      <c r="K79" s="81" t="str">
        <f>TEXT(VLOOKUP(G79,Item!$BQ$2:$BR$192,2,FALSE),"00.000")</f>
        <v>00.250</v>
      </c>
    </row>
    <row r="80" spans="1:11" x14ac:dyDescent="0.25">
      <c r="A80" s="69" t="s">
        <v>727</v>
      </c>
      <c r="B80" s="69" t="s">
        <v>963</v>
      </c>
      <c r="C80">
        <f>VLOOKUP(A80,Item!$A$2:$AD$209,30,FALSE)</f>
        <v>0</v>
      </c>
      <c r="D80" s="79" t="str">
        <f>TEXT(VLOOKUP(A80,Item!$A$2:$BK$209,60,FALSE),"00.000")</f>
        <v>59.500</v>
      </c>
      <c r="E80" s="81" t="str">
        <f>TEXT(VLOOKUP(A80,Item!$A$2:$BK$209,60,FALSE),"00.000")</f>
        <v>59.500</v>
      </c>
      <c r="G80" s="69" t="s">
        <v>727</v>
      </c>
      <c r="H80" s="69" t="s">
        <v>963</v>
      </c>
      <c r="I80" t="s">
        <v>971</v>
      </c>
      <c r="J80" s="79" t="str">
        <f t="shared" si="1"/>
        <v>00.250</v>
      </c>
      <c r="K80" s="81" t="str">
        <f>TEXT(VLOOKUP(G80,Item!$BQ$2:$BR$192,2,FALSE),"00.000")</f>
        <v>00.250</v>
      </c>
    </row>
    <row r="81" spans="1:12" x14ac:dyDescent="0.25">
      <c r="A81" s="69" t="s">
        <v>728</v>
      </c>
      <c r="B81" s="69" t="s">
        <v>963</v>
      </c>
      <c r="C81">
        <f>VLOOKUP(A81,Item!$A$2:$AD$209,30,FALSE)</f>
        <v>0</v>
      </c>
      <c r="D81" s="79" t="str">
        <f>TEXT(VLOOKUP(A81,Item!$A$2:$BK$209,60,FALSE),"00.000")</f>
        <v>45.000</v>
      </c>
      <c r="E81" s="81" t="str">
        <f>TEXT(VLOOKUP(A81,Item!$A$2:$BK$209,60,FALSE),"00.000")</f>
        <v>45.000</v>
      </c>
      <c r="G81" s="69" t="s">
        <v>728</v>
      </c>
      <c r="H81" s="69" t="s">
        <v>963</v>
      </c>
      <c r="I81" t="s">
        <v>971</v>
      </c>
      <c r="J81" s="79" t="str">
        <f t="shared" si="1"/>
        <v>00.250</v>
      </c>
      <c r="K81" s="81" t="str">
        <f>TEXT(VLOOKUP(G81,Item!$BQ$2:$BR$192,2,FALSE),"00.000")</f>
        <v>00.250</v>
      </c>
    </row>
    <row r="82" spans="1:12" x14ac:dyDescent="0.25">
      <c r="A82" s="69" t="s">
        <v>729</v>
      </c>
      <c r="B82" s="69" t="s">
        <v>963</v>
      </c>
      <c r="C82">
        <f>VLOOKUP(A82,Item!$A$2:$AD$209,30,FALSE)</f>
        <v>0</v>
      </c>
      <c r="D82" s="79" t="str">
        <f>TEXT(VLOOKUP(A82,Item!$A$2:$BK$209,60,FALSE),"00.000")</f>
        <v>45.000</v>
      </c>
      <c r="E82" s="81" t="str">
        <f>TEXT(VLOOKUP(A82,Item!$A$2:$BK$209,60,FALSE),"00.000")</f>
        <v>45.000</v>
      </c>
      <c r="G82" s="69" t="s">
        <v>729</v>
      </c>
      <c r="H82" s="69" t="s">
        <v>963</v>
      </c>
      <c r="I82" t="s">
        <v>971</v>
      </c>
      <c r="J82" s="79" t="str">
        <f t="shared" si="1"/>
        <v>00.250</v>
      </c>
      <c r="K82" s="81" t="str">
        <f>TEXT(VLOOKUP(G82,Item!$BQ$2:$BR$192,2,FALSE),"00.000")</f>
        <v>00.250</v>
      </c>
    </row>
    <row r="83" spans="1:12" x14ac:dyDescent="0.25">
      <c r="A83" s="69" t="s">
        <v>730</v>
      </c>
      <c r="B83" s="69" t="s">
        <v>963</v>
      </c>
      <c r="C83">
        <f>VLOOKUP(A83,Item!$A$2:$AD$209,30,FALSE)</f>
        <v>0</v>
      </c>
      <c r="D83" s="79" t="str">
        <f>TEXT(VLOOKUP(A83,Item!$A$2:$BK$209,60,FALSE),"00.000")</f>
        <v>54.000</v>
      </c>
      <c r="E83" s="81" t="str">
        <f>TEXT(VLOOKUP(A83,Item!$A$2:$BK$209,60,FALSE),"00.000")</f>
        <v>54.000</v>
      </c>
      <c r="G83" s="69" t="s">
        <v>730</v>
      </c>
      <c r="H83" s="69" t="s">
        <v>963</v>
      </c>
      <c r="I83" t="s">
        <v>971</v>
      </c>
      <c r="J83" s="79" t="str">
        <f t="shared" si="1"/>
        <v>00.250</v>
      </c>
      <c r="K83" s="81" t="str">
        <f>TEXT(VLOOKUP(G83,Item!$BQ$2:$BR$192,2,FALSE),"00.000")</f>
        <v>00.250</v>
      </c>
    </row>
    <row r="84" spans="1:12" x14ac:dyDescent="0.25">
      <c r="A84" s="69" t="s">
        <v>731</v>
      </c>
      <c r="B84" s="69" t="s">
        <v>963</v>
      </c>
      <c r="C84">
        <f>VLOOKUP(A84,Item!$A$2:$AD$209,30,FALSE)</f>
        <v>0</v>
      </c>
      <c r="D84" s="79" t="str">
        <f>TEXT(VLOOKUP(A84,Item!$A$2:$BK$209,60,FALSE),"00.000")</f>
        <v>54.000</v>
      </c>
      <c r="E84" s="81" t="str">
        <f>TEXT(VLOOKUP(A84,Item!$A$2:$BK$209,60,FALSE),"00.000")</f>
        <v>54.000</v>
      </c>
      <c r="G84" s="69" t="s">
        <v>731</v>
      </c>
      <c r="H84" s="69" t="s">
        <v>963</v>
      </c>
      <c r="I84" t="s">
        <v>971</v>
      </c>
      <c r="J84" s="79" t="str">
        <f t="shared" si="1"/>
        <v>00.000</v>
      </c>
      <c r="K84" s="81" t="str">
        <f>TEXT(VLOOKUP(G84,Item!$BQ$2:$BR$192,2,FALSE),"00.000")</f>
        <v>00.000</v>
      </c>
      <c r="L84" s="72"/>
    </row>
    <row r="85" spans="1:12" x14ac:dyDescent="0.25">
      <c r="A85" s="69" t="s">
        <v>732</v>
      </c>
      <c r="B85" s="69" t="s">
        <v>963</v>
      </c>
      <c r="C85">
        <f>VLOOKUP(A85,Item!$A$2:$AD$209,30,FALSE)</f>
        <v>0</v>
      </c>
      <c r="D85" s="79" t="str">
        <f>TEXT(VLOOKUP(A85,Item!$A$2:$BK$209,60,FALSE),"00.000")</f>
        <v>54.000</v>
      </c>
      <c r="E85" s="81" t="str">
        <f>TEXT(VLOOKUP(A85,Item!$A$2:$BK$209,60,FALSE),"00.000")</f>
        <v>54.000</v>
      </c>
      <c r="G85" s="69" t="s">
        <v>732</v>
      </c>
      <c r="H85" s="69" t="s">
        <v>963</v>
      </c>
      <c r="I85" t="s">
        <v>971</v>
      </c>
      <c r="J85" s="79" t="str">
        <f t="shared" si="1"/>
        <v>00.000</v>
      </c>
      <c r="K85" s="81" t="str">
        <f>TEXT(VLOOKUP(G85,Item!$BQ$2:$BR$192,2,FALSE),"00.000")</f>
        <v>00.000</v>
      </c>
    </row>
    <row r="86" spans="1:12" x14ac:dyDescent="0.25">
      <c r="A86" s="69" t="s">
        <v>733</v>
      </c>
      <c r="B86" s="69" t="s">
        <v>963</v>
      </c>
      <c r="C86">
        <f>VLOOKUP(A86,Item!$A$2:$AD$209,30,FALSE)</f>
        <v>0</v>
      </c>
      <c r="D86" s="79" t="str">
        <f>TEXT(VLOOKUP(A86,Item!$A$2:$BK$209,60,FALSE),"00.000")</f>
        <v>54.000</v>
      </c>
      <c r="E86" s="81" t="str">
        <f>TEXT(VLOOKUP(A86,Item!$A$2:$BK$209,60,FALSE),"00.000")</f>
        <v>54.000</v>
      </c>
      <c r="G86" s="69" t="s">
        <v>733</v>
      </c>
      <c r="H86" s="69" t="s">
        <v>963</v>
      </c>
      <c r="I86" t="s">
        <v>971</v>
      </c>
      <c r="J86" s="79" t="str">
        <f t="shared" si="1"/>
        <v>00.000</v>
      </c>
      <c r="K86" s="81" t="str">
        <f>TEXT(VLOOKUP(G86,Item!$BQ$2:$BR$192,2,FALSE),"00.000")</f>
        <v>00.000</v>
      </c>
    </row>
    <row r="87" spans="1:12" x14ac:dyDescent="0.25">
      <c r="A87" s="69" t="s">
        <v>734</v>
      </c>
      <c r="B87" s="69" t="s">
        <v>963</v>
      </c>
      <c r="C87">
        <f>VLOOKUP(A87,Item!$A$2:$AD$209,30,FALSE)</f>
        <v>0</v>
      </c>
      <c r="D87" s="79" t="str">
        <f>TEXT(VLOOKUP(A87,Item!$A$2:$BK$209,60,FALSE),"00.000")</f>
        <v>54.000</v>
      </c>
      <c r="E87" s="81" t="str">
        <f>TEXT(VLOOKUP(A87,Item!$A$2:$BK$209,60,FALSE),"00.000")</f>
        <v>54.000</v>
      </c>
      <c r="G87" s="69" t="s">
        <v>734</v>
      </c>
      <c r="H87" s="69" t="s">
        <v>963</v>
      </c>
      <c r="I87" t="s">
        <v>971</v>
      </c>
      <c r="J87" s="79" t="e">
        <f t="shared" si="1"/>
        <v>#N/A</v>
      </c>
      <c r="K87" s="81" t="e">
        <f>TEXT(VLOOKUP(G87,Item!$BQ$2:$BR$192,2,FALSE),"00.000")</f>
        <v>#N/A</v>
      </c>
    </row>
    <row r="88" spans="1:12" x14ac:dyDescent="0.25">
      <c r="A88" s="69" t="s">
        <v>735</v>
      </c>
      <c r="B88" s="69" t="s">
        <v>963</v>
      </c>
      <c r="C88">
        <f>VLOOKUP(A88,Item!$A$2:$AD$209,30,FALSE)</f>
        <v>0</v>
      </c>
      <c r="D88" s="79" t="str">
        <f>TEXT(VLOOKUP(A88,Item!$A$2:$BK$209,60,FALSE),"00.000")</f>
        <v>54.000</v>
      </c>
      <c r="E88" s="81" t="str">
        <f>TEXT(VLOOKUP(A88,Item!$A$2:$BK$209,60,FALSE),"00.000")</f>
        <v>54.000</v>
      </c>
      <c r="G88" s="69" t="s">
        <v>735</v>
      </c>
      <c r="H88" s="69" t="s">
        <v>963</v>
      </c>
      <c r="I88" t="s">
        <v>971</v>
      </c>
      <c r="J88" s="79" t="e">
        <f t="shared" si="1"/>
        <v>#N/A</v>
      </c>
      <c r="K88" s="81" t="e">
        <f>TEXT(VLOOKUP(G88,Item!$BQ$2:$BR$192,2,FALSE),"00.000")</f>
        <v>#N/A</v>
      </c>
    </row>
    <row r="89" spans="1:12" x14ac:dyDescent="0.25">
      <c r="A89" s="69" t="s">
        <v>736</v>
      </c>
      <c r="B89" s="69" t="s">
        <v>963</v>
      </c>
      <c r="C89">
        <f>VLOOKUP(A89,Item!$A$2:$AD$209,30,FALSE)</f>
        <v>0</v>
      </c>
      <c r="D89" s="79" t="str">
        <f>TEXT(VLOOKUP(A89,Item!$A$2:$BK$209,60,FALSE),"00.000")</f>
        <v>54.000</v>
      </c>
      <c r="E89" s="81" t="str">
        <f>TEXT(VLOOKUP(A89,Item!$A$2:$BK$209,60,FALSE),"00.000")</f>
        <v>54.000</v>
      </c>
      <c r="G89" s="69" t="s">
        <v>736</v>
      </c>
      <c r="H89" s="69" t="s">
        <v>963</v>
      </c>
      <c r="I89" t="s">
        <v>971</v>
      </c>
      <c r="J89" s="79" t="e">
        <f t="shared" si="1"/>
        <v>#N/A</v>
      </c>
      <c r="K89" s="81" t="e">
        <f>TEXT(VLOOKUP(G89,Item!$BQ$2:$BR$192,2,FALSE),"00.000")</f>
        <v>#N/A</v>
      </c>
    </row>
    <row r="90" spans="1:12" x14ac:dyDescent="0.25">
      <c r="A90" s="69" t="s">
        <v>737</v>
      </c>
      <c r="B90" s="69" t="s">
        <v>963</v>
      </c>
      <c r="C90">
        <f>VLOOKUP(A90,Item!$A$2:$AD$209,30,FALSE)</f>
        <v>0</v>
      </c>
      <c r="D90" s="79" t="str">
        <f>TEXT(VLOOKUP(A90,Item!$A$2:$BK$209,60,FALSE),"00.000")</f>
        <v>54.000</v>
      </c>
      <c r="E90" s="81" t="str">
        <f>TEXT(VLOOKUP(A90,Item!$A$2:$BK$209,60,FALSE),"00.000")</f>
        <v>54.000</v>
      </c>
      <c r="G90" s="69" t="s">
        <v>737</v>
      </c>
      <c r="H90" s="69" t="s">
        <v>963</v>
      </c>
      <c r="I90" t="s">
        <v>971</v>
      </c>
      <c r="J90" s="79" t="e">
        <f t="shared" si="1"/>
        <v>#N/A</v>
      </c>
      <c r="K90" s="81" t="e">
        <f>TEXT(VLOOKUP(G90,Item!$BQ$2:$BR$192,2,FALSE),"00.000")</f>
        <v>#N/A</v>
      </c>
    </row>
    <row r="91" spans="1:12" x14ac:dyDescent="0.25">
      <c r="A91" s="69" t="s">
        <v>738</v>
      </c>
      <c r="B91" s="69" t="s">
        <v>963</v>
      </c>
      <c r="C91">
        <f>VLOOKUP(A91,Item!$A$2:$AD$209,30,FALSE)</f>
        <v>0</v>
      </c>
      <c r="D91" s="79" t="str">
        <f>TEXT(VLOOKUP(A91,Item!$A$2:$BK$209,60,FALSE),"00.000")</f>
        <v>54.000</v>
      </c>
      <c r="E91" s="81" t="str">
        <f>TEXT(VLOOKUP(A91,Item!$A$2:$BK$209,60,FALSE),"00.000")</f>
        <v>54.000</v>
      </c>
      <c r="G91" s="69" t="s">
        <v>738</v>
      </c>
      <c r="H91" s="69" t="s">
        <v>963</v>
      </c>
      <c r="I91" t="s">
        <v>971</v>
      </c>
      <c r="J91" s="79" t="e">
        <f t="shared" si="1"/>
        <v>#N/A</v>
      </c>
      <c r="K91" s="81" t="e">
        <f>TEXT(VLOOKUP(G91,Item!$BQ$2:$BR$192,2,FALSE),"00.000")</f>
        <v>#N/A</v>
      </c>
    </row>
    <row r="92" spans="1:12" x14ac:dyDescent="0.25">
      <c r="A92" s="69" t="s">
        <v>739</v>
      </c>
      <c r="B92" s="69" t="s">
        <v>963</v>
      </c>
      <c r="C92">
        <f>VLOOKUP(A92,Item!$A$2:$AD$209,30,FALSE)</f>
        <v>0</v>
      </c>
      <c r="D92" s="79" t="str">
        <f>TEXT(VLOOKUP(A92,Item!$A$2:$BK$209,60,FALSE),"00.000")</f>
        <v>54.000</v>
      </c>
      <c r="E92" s="81" t="str">
        <f>TEXT(VLOOKUP(A92,Item!$A$2:$BK$209,60,FALSE),"00.000")</f>
        <v>54.000</v>
      </c>
      <c r="G92" s="69" t="s">
        <v>739</v>
      </c>
      <c r="H92" s="69" t="s">
        <v>963</v>
      </c>
      <c r="I92" t="s">
        <v>971</v>
      </c>
      <c r="J92" s="79" t="str">
        <f t="shared" si="1"/>
        <v>00.250</v>
      </c>
      <c r="K92" s="81" t="str">
        <f>TEXT(VLOOKUP(G92,Item!$BQ$2:$BR$192,2,FALSE),"00.000")</f>
        <v>00.250</v>
      </c>
    </row>
    <row r="93" spans="1:12" x14ac:dyDescent="0.25">
      <c r="A93" s="69" t="s">
        <v>740</v>
      </c>
      <c r="B93" s="69" t="s">
        <v>963</v>
      </c>
      <c r="C93">
        <f>VLOOKUP(A93,Item!$A$2:$AD$209,30,FALSE)</f>
        <v>0</v>
      </c>
      <c r="D93" s="79" t="str">
        <f>TEXT(VLOOKUP(A93,Item!$A$2:$BK$209,60,FALSE),"00.000")</f>
        <v>54.000</v>
      </c>
      <c r="E93" s="81" t="str">
        <f>TEXT(VLOOKUP(A93,Item!$A$2:$BK$209,60,FALSE),"00.000")</f>
        <v>54.000</v>
      </c>
      <c r="G93" s="69" t="s">
        <v>740</v>
      </c>
      <c r="H93" s="69" t="s">
        <v>963</v>
      </c>
      <c r="I93" t="s">
        <v>971</v>
      </c>
      <c r="J93" s="79" t="str">
        <f t="shared" si="1"/>
        <v>00.250</v>
      </c>
      <c r="K93" s="81" t="str">
        <f>TEXT(VLOOKUP(G93,Item!$BQ$2:$BR$192,2,FALSE),"00.000")</f>
        <v>00.250</v>
      </c>
    </row>
    <row r="94" spans="1:12" x14ac:dyDescent="0.25">
      <c r="A94" s="69" t="s">
        <v>741</v>
      </c>
      <c r="B94" s="69" t="s">
        <v>963</v>
      </c>
      <c r="C94">
        <f>VLOOKUP(A94,Item!$A$2:$AD$209,30,FALSE)</f>
        <v>0</v>
      </c>
      <c r="D94" s="79" t="str">
        <f>TEXT(VLOOKUP(A94,Item!$A$2:$BK$209,60,FALSE),"00.000")</f>
        <v>54.000</v>
      </c>
      <c r="E94" s="81" t="str">
        <f>TEXT(VLOOKUP(A94,Item!$A$2:$BK$209,60,FALSE),"00.000")</f>
        <v>54.000</v>
      </c>
      <c r="G94" s="69" t="s">
        <v>741</v>
      </c>
      <c r="H94" s="69" t="s">
        <v>963</v>
      </c>
      <c r="I94" t="s">
        <v>971</v>
      </c>
      <c r="J94" s="79" t="str">
        <f t="shared" si="1"/>
        <v>00.250</v>
      </c>
      <c r="K94" s="81" t="str">
        <f>TEXT(VLOOKUP(G94,Item!$BQ$2:$BR$192,2,FALSE),"00.000")</f>
        <v>00.250</v>
      </c>
    </row>
    <row r="95" spans="1:12" x14ac:dyDescent="0.25">
      <c r="A95" s="69" t="s">
        <v>742</v>
      </c>
      <c r="B95" s="69" t="s">
        <v>963</v>
      </c>
      <c r="C95">
        <f>VLOOKUP(A95,Item!$A$2:$AD$209,30,FALSE)</f>
        <v>0</v>
      </c>
      <c r="D95" s="79" t="str">
        <f>TEXT(VLOOKUP(A95,Item!$A$2:$BK$209,60,FALSE),"00.000")</f>
        <v>54.000</v>
      </c>
      <c r="E95" s="81" t="str">
        <f>TEXT(VLOOKUP(A95,Item!$A$2:$BK$209,60,FALSE),"00.000")</f>
        <v>54.000</v>
      </c>
      <c r="G95" s="69" t="s">
        <v>742</v>
      </c>
      <c r="H95" s="69" t="s">
        <v>963</v>
      </c>
      <c r="I95" t="s">
        <v>971</v>
      </c>
      <c r="J95" s="79" t="str">
        <f t="shared" si="1"/>
        <v>00.250</v>
      </c>
      <c r="K95" s="81" t="str">
        <f>TEXT(VLOOKUP(G95,Item!$BQ$2:$BR$192,2,FALSE),"00.000")</f>
        <v>00.250</v>
      </c>
    </row>
    <row r="96" spans="1:12" x14ac:dyDescent="0.25">
      <c r="A96" s="69" t="s">
        <v>743</v>
      </c>
      <c r="B96" s="69" t="s">
        <v>963</v>
      </c>
      <c r="C96">
        <f>VLOOKUP(A96,Item!$A$2:$AD$209,30,FALSE)</f>
        <v>0</v>
      </c>
      <c r="D96" s="79" t="str">
        <f>TEXT(VLOOKUP(A96,Item!$A$2:$BK$209,60,FALSE),"00.000")</f>
        <v>54.000</v>
      </c>
      <c r="E96" s="81" t="str">
        <f>TEXT(VLOOKUP(A96,Item!$A$2:$BK$209,60,FALSE),"00.000")</f>
        <v>54.000</v>
      </c>
      <c r="G96" s="69" t="s">
        <v>743</v>
      </c>
      <c r="H96" s="69" t="s">
        <v>963</v>
      </c>
      <c r="I96" t="s">
        <v>971</v>
      </c>
      <c r="J96" s="79" t="str">
        <f t="shared" si="1"/>
        <v>00.250</v>
      </c>
      <c r="K96" s="81" t="str">
        <f>TEXT(VLOOKUP(G96,Item!$BQ$2:$BR$192,2,FALSE),"00.000")</f>
        <v>00.250</v>
      </c>
    </row>
    <row r="97" spans="1:11" x14ac:dyDescent="0.25">
      <c r="A97" s="69" t="s">
        <v>744</v>
      </c>
      <c r="B97" s="69" t="s">
        <v>963</v>
      </c>
      <c r="C97">
        <f>VLOOKUP(A97,Item!$A$2:$AD$209,30,FALSE)</f>
        <v>0</v>
      </c>
      <c r="D97" s="79" t="str">
        <f>TEXT(VLOOKUP(A97,Item!$A$2:$BK$209,60,FALSE),"00.000")</f>
        <v>54.000</v>
      </c>
      <c r="E97" s="81" t="str">
        <f>TEXT(VLOOKUP(A97,Item!$A$2:$BK$209,60,FALSE),"00.000")</f>
        <v>54.000</v>
      </c>
      <c r="G97" s="69" t="s">
        <v>744</v>
      </c>
      <c r="H97" s="69" t="s">
        <v>963</v>
      </c>
      <c r="I97" t="s">
        <v>971</v>
      </c>
      <c r="J97" s="79" t="str">
        <f t="shared" si="1"/>
        <v>00.333</v>
      </c>
      <c r="K97" s="81" t="str">
        <f>TEXT(VLOOKUP(G97,Item!$BQ$2:$BR$192,2,FALSE),"00.000")</f>
        <v>00.333</v>
      </c>
    </row>
    <row r="98" spans="1:11" x14ac:dyDescent="0.25">
      <c r="A98" s="69" t="s">
        <v>745</v>
      </c>
      <c r="B98" s="69" t="s">
        <v>963</v>
      </c>
      <c r="C98">
        <f>VLOOKUP(A98,Item!$A$2:$AD$209,30,FALSE)</f>
        <v>0</v>
      </c>
      <c r="D98" s="79" t="str">
        <f>TEXT(VLOOKUP(A98,Item!$A$2:$BK$209,60,FALSE),"00.000")</f>
        <v>54.000</v>
      </c>
      <c r="E98" s="81" t="str">
        <f>TEXT(VLOOKUP(A98,Item!$A$2:$BK$209,60,FALSE),"00.000")</f>
        <v>54.000</v>
      </c>
      <c r="G98" s="69" t="s">
        <v>745</v>
      </c>
      <c r="H98" s="69" t="s">
        <v>963</v>
      </c>
      <c r="I98" t="s">
        <v>971</v>
      </c>
      <c r="J98" s="79" t="str">
        <f t="shared" si="1"/>
        <v>00.333</v>
      </c>
      <c r="K98" s="81" t="str">
        <f>TEXT(VLOOKUP(G98,Item!$BQ$2:$BR$192,2,FALSE),"00.000")</f>
        <v>00.333</v>
      </c>
    </row>
    <row r="99" spans="1:11" x14ac:dyDescent="0.25">
      <c r="A99" s="69" t="s">
        <v>746</v>
      </c>
      <c r="B99" s="69" t="s">
        <v>963</v>
      </c>
      <c r="C99">
        <f>VLOOKUP(A99,Item!$A$2:$AD$209,30,FALSE)</f>
        <v>0</v>
      </c>
      <c r="D99" s="79" t="str">
        <f>TEXT(VLOOKUP(A99,Item!$A$2:$BK$209,60,FALSE),"00.000")</f>
        <v>54.000</v>
      </c>
      <c r="E99" s="81" t="str">
        <f>TEXT(VLOOKUP(A99,Item!$A$2:$BK$209,60,FALSE),"00.000")</f>
        <v>54.000</v>
      </c>
      <c r="G99" s="69" t="s">
        <v>746</v>
      </c>
      <c r="H99" s="69" t="s">
        <v>963</v>
      </c>
      <c r="I99" t="s">
        <v>971</v>
      </c>
      <c r="J99" s="79" t="str">
        <f t="shared" si="1"/>
        <v>00.333</v>
      </c>
      <c r="K99" s="81" t="str">
        <f>TEXT(VLOOKUP(G99,Item!$BQ$2:$BR$192,2,FALSE),"00.000")</f>
        <v>00.333</v>
      </c>
    </row>
    <row r="100" spans="1:11" x14ac:dyDescent="0.25">
      <c r="A100" s="69" t="s">
        <v>747</v>
      </c>
      <c r="B100" s="69" t="s">
        <v>963</v>
      </c>
      <c r="C100">
        <f>VLOOKUP(A100,Item!$A$2:$AD$209,30,FALSE)</f>
        <v>0</v>
      </c>
      <c r="D100" s="79" t="str">
        <f>TEXT(VLOOKUP(A100,Item!$A$2:$BK$209,60,FALSE),"00.000")</f>
        <v>54.000</v>
      </c>
      <c r="E100" s="81" t="str">
        <f>TEXT(VLOOKUP(A100,Item!$A$2:$BK$209,60,FALSE),"00.000")</f>
        <v>54.000</v>
      </c>
      <c r="G100" s="69" t="s">
        <v>747</v>
      </c>
      <c r="H100" s="69" t="s">
        <v>963</v>
      </c>
      <c r="I100" t="s">
        <v>971</v>
      </c>
      <c r="J100" s="79" t="str">
        <f t="shared" si="1"/>
        <v>00.333</v>
      </c>
      <c r="K100" s="81" t="str">
        <f>TEXT(VLOOKUP(G100,Item!$BQ$2:$BR$192,2,FALSE),"00.000")</f>
        <v>00.333</v>
      </c>
    </row>
    <row r="101" spans="1:11" x14ac:dyDescent="0.25">
      <c r="A101" s="69" t="s">
        <v>748</v>
      </c>
      <c r="B101" s="69" t="s">
        <v>963</v>
      </c>
      <c r="C101">
        <f>VLOOKUP(A101,Item!$A$2:$AD$209,30,FALSE)</f>
        <v>0</v>
      </c>
      <c r="D101" s="79" t="str">
        <f>TEXT(VLOOKUP(A101,Item!$A$2:$BK$209,60,FALSE),"00.000")</f>
        <v>54.000</v>
      </c>
      <c r="E101" s="81" t="str">
        <f>TEXT(VLOOKUP(A101,Item!$A$2:$BK$209,60,FALSE),"00.000")</f>
        <v>54.000</v>
      </c>
      <c r="G101" s="69" t="s">
        <v>748</v>
      </c>
      <c r="H101" s="69" t="s">
        <v>963</v>
      </c>
      <c r="I101" t="s">
        <v>971</v>
      </c>
      <c r="J101" s="79" t="str">
        <f t="shared" si="1"/>
        <v>00.333</v>
      </c>
      <c r="K101" s="81" t="str">
        <f>TEXT(VLOOKUP(G101,Item!$BQ$2:$BR$192,2,FALSE),"00.000")</f>
        <v>00.333</v>
      </c>
    </row>
    <row r="102" spans="1:11" x14ac:dyDescent="0.25">
      <c r="A102" s="69" t="s">
        <v>749</v>
      </c>
      <c r="B102" s="69" t="s">
        <v>963</v>
      </c>
      <c r="C102">
        <f>VLOOKUP(A102,Item!$A$2:$AD$209,30,FALSE)</f>
        <v>0</v>
      </c>
      <c r="D102" s="79" t="str">
        <f>TEXT(VLOOKUP(A102,Item!$A$2:$BK$209,60,FALSE),"00.000")</f>
        <v>54.000</v>
      </c>
      <c r="E102" s="81" t="str">
        <f>TEXT(VLOOKUP(A102,Item!$A$2:$BK$209,60,FALSE),"00.000")</f>
        <v>54.000</v>
      </c>
      <c r="G102" s="69" t="s">
        <v>749</v>
      </c>
      <c r="H102" s="69" t="s">
        <v>963</v>
      </c>
      <c r="I102" t="s">
        <v>971</v>
      </c>
      <c r="J102" s="79" t="str">
        <f t="shared" si="1"/>
        <v>00.333</v>
      </c>
      <c r="K102" s="81" t="str">
        <f>TEXT(VLOOKUP(G102,Item!$BQ$2:$BR$192,2,FALSE),"00.000")</f>
        <v>00.333</v>
      </c>
    </row>
    <row r="103" spans="1:11" x14ac:dyDescent="0.25">
      <c r="A103" s="69" t="s">
        <v>750</v>
      </c>
      <c r="B103" s="69" t="s">
        <v>963</v>
      </c>
      <c r="C103">
        <f>VLOOKUP(A103,Item!$A$2:$AD$209,30,FALSE)</f>
        <v>0</v>
      </c>
      <c r="D103" s="79" t="str">
        <f>TEXT(VLOOKUP(A103,Item!$A$2:$BK$209,60,FALSE),"00.000")</f>
        <v>54.000</v>
      </c>
      <c r="E103" s="81" t="str">
        <f>TEXT(VLOOKUP(A103,Item!$A$2:$BK$209,60,FALSE),"00.000")</f>
        <v>54.000</v>
      </c>
      <c r="G103" s="69" t="s">
        <v>750</v>
      </c>
      <c r="H103" s="69" t="s">
        <v>963</v>
      </c>
      <c r="I103" t="s">
        <v>971</v>
      </c>
      <c r="J103" s="79" t="str">
        <f t="shared" si="1"/>
        <v>00.333</v>
      </c>
      <c r="K103" s="81" t="str">
        <f>TEXT(VLOOKUP(G103,Item!$BQ$2:$BR$192,2,FALSE),"00.000")</f>
        <v>00.333</v>
      </c>
    </row>
    <row r="104" spans="1:11" x14ac:dyDescent="0.25">
      <c r="A104" s="69" t="s">
        <v>751</v>
      </c>
      <c r="B104" s="69" t="s">
        <v>963</v>
      </c>
      <c r="C104" t="str">
        <f>VLOOKUP(A104,Item!$A$2:$AD$209,30,FALSE)</f>
        <v>000149</v>
      </c>
      <c r="D104" s="79" t="str">
        <f>TEXT(VLOOKUP(A104,Item!$A$2:$BK$209,60,FALSE),"00.000")</f>
        <v>86.000</v>
      </c>
      <c r="E104" s="81" t="str">
        <f>TEXT(VLOOKUP(A104,Item!$A$2:$BK$209,60,FALSE),"00.000")</f>
        <v>86.000</v>
      </c>
      <c r="G104" s="69" t="s">
        <v>751</v>
      </c>
      <c r="H104" s="69" t="s">
        <v>963</v>
      </c>
      <c r="I104" t="s">
        <v>971</v>
      </c>
      <c r="J104" s="79" t="str">
        <f t="shared" si="1"/>
        <v>00.333</v>
      </c>
      <c r="K104" s="81" t="str">
        <f>TEXT(VLOOKUP(G104,Item!$BQ$2:$BR$192,2,FALSE),"00.000")</f>
        <v>00.333</v>
      </c>
    </row>
    <row r="105" spans="1:11" x14ac:dyDescent="0.25">
      <c r="A105" s="69" t="s">
        <v>752</v>
      </c>
      <c r="B105" s="69" t="s">
        <v>963</v>
      </c>
      <c r="C105" t="str">
        <f>VLOOKUP(A105,Item!$A$2:$AD$209,30,FALSE)</f>
        <v>000149</v>
      </c>
      <c r="D105" s="79" t="str">
        <f>TEXT(VLOOKUP(A105,Item!$A$2:$BK$209,60,FALSE),"00.000")</f>
        <v>86.000</v>
      </c>
      <c r="E105" s="81" t="str">
        <f>TEXT(VLOOKUP(A105,Item!$A$2:$BK$209,60,FALSE),"00.000")</f>
        <v>86.000</v>
      </c>
      <c r="G105" s="69" t="s">
        <v>752</v>
      </c>
      <c r="H105" s="69" t="s">
        <v>963</v>
      </c>
      <c r="I105" t="s">
        <v>971</v>
      </c>
      <c r="J105" s="79" t="str">
        <f t="shared" si="1"/>
        <v>00.333</v>
      </c>
      <c r="K105" s="81" t="str">
        <f>TEXT(VLOOKUP(G105,Item!$BQ$2:$BR$192,2,FALSE),"00.000")</f>
        <v>00.333</v>
      </c>
    </row>
    <row r="106" spans="1:11" x14ac:dyDescent="0.25">
      <c r="A106" s="69" t="s">
        <v>753</v>
      </c>
      <c r="B106" s="69" t="s">
        <v>963</v>
      </c>
      <c r="C106" t="str">
        <f>VLOOKUP(A106,Item!$A$2:$AD$209,30,FALSE)</f>
        <v>000152</v>
      </c>
      <c r="D106" s="79" t="str">
        <f>TEXT(VLOOKUP(A106,Item!$A$2:$BK$209,60,FALSE),"00.000")</f>
        <v>86.000</v>
      </c>
      <c r="E106" s="81" t="str">
        <f>TEXT(VLOOKUP(A106,Item!$A$2:$BK$209,60,FALSE),"00.000")</f>
        <v>86.000</v>
      </c>
      <c r="G106" s="69" t="s">
        <v>753</v>
      </c>
      <c r="H106" s="69" t="s">
        <v>963</v>
      </c>
      <c r="I106" t="s">
        <v>971</v>
      </c>
      <c r="J106" s="79" t="str">
        <f t="shared" si="1"/>
        <v>00.333</v>
      </c>
      <c r="K106" s="81" t="str">
        <f>TEXT(VLOOKUP(G106,Item!$BQ$2:$BR$192,2,FALSE),"00.000")</f>
        <v>00.333</v>
      </c>
    </row>
    <row r="107" spans="1:11" x14ac:dyDescent="0.25">
      <c r="A107" s="69" t="s">
        <v>754</v>
      </c>
      <c r="B107" s="69" t="s">
        <v>963</v>
      </c>
      <c r="C107">
        <f>VLOOKUP(A107,Item!$A$2:$AD$209,30,FALSE)</f>
        <v>0</v>
      </c>
      <c r="D107" s="79" t="str">
        <f>TEXT(VLOOKUP(A107,Item!$A$2:$BK$209,60,FALSE),"00.000")</f>
        <v>86.000</v>
      </c>
      <c r="E107" s="81" t="str">
        <f>TEXT(VLOOKUP(A107,Item!$A$2:$BK$209,60,FALSE),"00.000")</f>
        <v>86.000</v>
      </c>
      <c r="G107" s="69" t="s">
        <v>754</v>
      </c>
      <c r="H107" s="69" t="s">
        <v>963</v>
      </c>
      <c r="I107" t="s">
        <v>971</v>
      </c>
      <c r="J107" s="79" t="str">
        <f t="shared" si="1"/>
        <v>00.333</v>
      </c>
      <c r="K107" s="81" t="str">
        <f>TEXT(VLOOKUP(G107,Item!$BQ$2:$BR$192,2,FALSE),"00.000")</f>
        <v>00.333</v>
      </c>
    </row>
    <row r="108" spans="1:11" x14ac:dyDescent="0.25">
      <c r="A108" s="69" t="s">
        <v>755</v>
      </c>
      <c r="B108" s="69" t="s">
        <v>963</v>
      </c>
      <c r="C108" t="str">
        <f>VLOOKUP(A108,Item!$A$2:$AD$209,30,FALSE)</f>
        <v>000149</v>
      </c>
      <c r="D108" s="79" t="str">
        <f>TEXT(VLOOKUP(A108,Item!$A$2:$BK$209,60,FALSE),"00.000")</f>
        <v>86.000</v>
      </c>
      <c r="E108" s="81" t="str">
        <f>TEXT(VLOOKUP(A108,Item!$A$2:$BK$209,60,FALSE),"00.000")</f>
        <v>86.000</v>
      </c>
      <c r="G108" s="69" t="s">
        <v>755</v>
      </c>
      <c r="H108" s="69" t="s">
        <v>963</v>
      </c>
      <c r="I108" t="s">
        <v>971</v>
      </c>
      <c r="J108" s="79" t="str">
        <f t="shared" si="1"/>
        <v>00.333</v>
      </c>
      <c r="K108" s="81" t="str">
        <f>TEXT(VLOOKUP(G108,Item!$BQ$2:$BR$192,2,FALSE),"00.000")</f>
        <v>00.333</v>
      </c>
    </row>
    <row r="109" spans="1:11" x14ac:dyDescent="0.25">
      <c r="A109" s="69" t="s">
        <v>756</v>
      </c>
      <c r="B109" s="69" t="s">
        <v>963</v>
      </c>
      <c r="C109" t="str">
        <f>VLOOKUP(A109,Item!$A$2:$AD$209,30,FALSE)</f>
        <v>000152</v>
      </c>
      <c r="D109" s="79" t="str">
        <f>TEXT(VLOOKUP(A109,Item!$A$2:$BK$209,60,FALSE),"00.000")</f>
        <v>86.000</v>
      </c>
      <c r="E109" s="81" t="str">
        <f>TEXT(VLOOKUP(A109,Item!$A$2:$BK$209,60,FALSE),"00.000")</f>
        <v>86.000</v>
      </c>
      <c r="G109" s="69" t="s">
        <v>756</v>
      </c>
      <c r="H109" s="69" t="s">
        <v>963</v>
      </c>
      <c r="I109" t="s">
        <v>971</v>
      </c>
      <c r="J109" s="79" t="str">
        <f t="shared" si="1"/>
        <v>00.333</v>
      </c>
      <c r="K109" s="81" t="str">
        <f>TEXT(VLOOKUP(G109,Item!$BQ$2:$BR$192,2,FALSE),"00.000")</f>
        <v>00.333</v>
      </c>
    </row>
    <row r="110" spans="1:11" x14ac:dyDescent="0.25">
      <c r="A110" s="69" t="s">
        <v>757</v>
      </c>
      <c r="B110" s="69" t="s">
        <v>963</v>
      </c>
      <c r="C110">
        <f>VLOOKUP(A110,Item!$A$2:$AD$209,30,FALSE)</f>
        <v>0</v>
      </c>
      <c r="D110" s="79" t="str">
        <f>TEXT(VLOOKUP(A110,Item!$A$2:$BK$209,60,FALSE),"00.000")</f>
        <v>86.000</v>
      </c>
      <c r="E110" s="81" t="str">
        <f>TEXT(VLOOKUP(A110,Item!$A$2:$BK$209,60,FALSE),"00.000")</f>
        <v>86.000</v>
      </c>
      <c r="G110" s="69" t="s">
        <v>757</v>
      </c>
      <c r="H110" s="69" t="s">
        <v>963</v>
      </c>
      <c r="I110" t="s">
        <v>971</v>
      </c>
      <c r="J110" s="79" t="str">
        <f t="shared" si="1"/>
        <v>00.333</v>
      </c>
      <c r="K110" s="81" t="str">
        <f>TEXT(VLOOKUP(G110,Item!$BQ$2:$BR$192,2,FALSE),"00.000")</f>
        <v>00.333</v>
      </c>
    </row>
    <row r="111" spans="1:11" x14ac:dyDescent="0.25">
      <c r="A111" s="69" t="s">
        <v>758</v>
      </c>
      <c r="B111" s="69" t="s">
        <v>963</v>
      </c>
      <c r="C111" t="str">
        <f>VLOOKUP(A111,Item!$A$2:$AD$209,30,FALSE)</f>
        <v>000149</v>
      </c>
      <c r="D111" s="79" t="str">
        <f>TEXT(VLOOKUP(A111,Item!$A$2:$BK$209,60,FALSE),"00.000")</f>
        <v>86.000</v>
      </c>
      <c r="E111" s="81" t="str">
        <f>TEXT(VLOOKUP(A111,Item!$A$2:$BK$209,60,FALSE),"00.000")</f>
        <v>86.000</v>
      </c>
      <c r="G111" s="69" t="s">
        <v>758</v>
      </c>
      <c r="H111" s="69" t="s">
        <v>963</v>
      </c>
      <c r="I111" t="s">
        <v>971</v>
      </c>
      <c r="J111" s="79" t="str">
        <f t="shared" si="1"/>
        <v>00.333</v>
      </c>
      <c r="K111" s="81" t="str">
        <f>TEXT(VLOOKUP(G111,Item!$BQ$2:$BR$192,2,FALSE),"00.000")</f>
        <v>00.333</v>
      </c>
    </row>
    <row r="112" spans="1:11" x14ac:dyDescent="0.25">
      <c r="A112" s="69" t="s">
        <v>759</v>
      </c>
      <c r="B112" s="69" t="s">
        <v>963</v>
      </c>
      <c r="C112" t="str">
        <f>VLOOKUP(A112,Item!$A$2:$AD$209,30,FALSE)</f>
        <v>000152</v>
      </c>
      <c r="D112" s="79" t="str">
        <f>TEXT(VLOOKUP(A112,Item!$A$2:$BK$209,60,FALSE),"00.000")</f>
        <v>86.000</v>
      </c>
      <c r="E112" s="81" t="str">
        <f>TEXT(VLOOKUP(A112,Item!$A$2:$BK$209,60,FALSE),"00.000")</f>
        <v>86.000</v>
      </c>
      <c r="G112" s="69" t="s">
        <v>759</v>
      </c>
      <c r="H112" s="69" t="s">
        <v>963</v>
      </c>
      <c r="I112" t="s">
        <v>971</v>
      </c>
      <c r="J112" s="79" t="str">
        <f t="shared" si="1"/>
        <v>00.333</v>
      </c>
      <c r="K112" s="81" t="str">
        <f>TEXT(VLOOKUP(G112,Item!$BQ$2:$BR$192,2,FALSE),"00.000")</f>
        <v>00.333</v>
      </c>
    </row>
    <row r="113" spans="1:11" x14ac:dyDescent="0.25">
      <c r="A113" s="69" t="s">
        <v>760</v>
      </c>
      <c r="B113" s="69" t="s">
        <v>963</v>
      </c>
      <c r="C113">
        <f>VLOOKUP(A113,Item!$A$2:$AD$209,30,FALSE)</f>
        <v>0</v>
      </c>
      <c r="D113" s="79" t="str">
        <f>TEXT(VLOOKUP(A113,Item!$A$2:$BK$209,60,FALSE),"00.000")</f>
        <v>86.000</v>
      </c>
      <c r="E113" s="81" t="str">
        <f>TEXT(VLOOKUP(A113,Item!$A$2:$BK$209,60,FALSE),"00.000")</f>
        <v>86.000</v>
      </c>
      <c r="G113" s="69" t="s">
        <v>760</v>
      </c>
      <c r="H113" s="69" t="s">
        <v>963</v>
      </c>
      <c r="I113" t="s">
        <v>971</v>
      </c>
      <c r="J113" s="79" t="str">
        <f t="shared" si="1"/>
        <v>00.333</v>
      </c>
      <c r="K113" s="81" t="str">
        <f>TEXT(VLOOKUP(G113,Item!$BQ$2:$BR$192,2,FALSE),"00.000")</f>
        <v>00.333</v>
      </c>
    </row>
    <row r="114" spans="1:11" x14ac:dyDescent="0.25">
      <c r="A114" s="69" t="s">
        <v>761</v>
      </c>
      <c r="B114" s="69" t="s">
        <v>963</v>
      </c>
      <c r="C114" t="str">
        <f>VLOOKUP(A114,Item!$A$2:$AD$209,30,FALSE)</f>
        <v>000149</v>
      </c>
      <c r="D114" s="79" t="str">
        <f>TEXT(VLOOKUP(A114,Item!$A$2:$BK$209,60,FALSE),"00.000")</f>
        <v>86.000</v>
      </c>
      <c r="E114" s="81" t="str">
        <f>TEXT(VLOOKUP(A114,Item!$A$2:$BK$209,60,FALSE),"00.000")</f>
        <v>86.000</v>
      </c>
      <c r="G114" s="69" t="s">
        <v>761</v>
      </c>
      <c r="H114" s="69" t="s">
        <v>963</v>
      </c>
      <c r="I114" t="s">
        <v>971</v>
      </c>
      <c r="J114" s="79" t="str">
        <f t="shared" si="1"/>
        <v>00.000</v>
      </c>
      <c r="K114" s="81" t="str">
        <f>TEXT(VLOOKUP(G114,Item!$BQ$2:$BR$192,2,FALSE),"00.000")</f>
        <v>00.000</v>
      </c>
    </row>
    <row r="115" spans="1:11" x14ac:dyDescent="0.25">
      <c r="A115" s="69" t="s">
        <v>762</v>
      </c>
      <c r="B115" s="69" t="s">
        <v>963</v>
      </c>
      <c r="C115" t="str">
        <f>VLOOKUP(A115,Item!$A$2:$AD$209,30,FALSE)</f>
        <v>000152</v>
      </c>
      <c r="D115" s="79" t="str">
        <f>TEXT(VLOOKUP(A115,Item!$A$2:$BK$209,60,FALSE),"00.000")</f>
        <v>86.000</v>
      </c>
      <c r="E115" s="81" t="str">
        <f>TEXT(VLOOKUP(A115,Item!$A$2:$BK$209,60,FALSE),"00.000")</f>
        <v>86.000</v>
      </c>
      <c r="G115" s="69" t="s">
        <v>762</v>
      </c>
      <c r="H115" s="69" t="s">
        <v>963</v>
      </c>
      <c r="I115" t="s">
        <v>971</v>
      </c>
      <c r="J115" s="79" t="str">
        <f t="shared" si="1"/>
        <v>00.000</v>
      </c>
      <c r="K115" s="81" t="str">
        <f>TEXT(VLOOKUP(G115,Item!$BQ$2:$BR$192,2,FALSE),"00.000")</f>
        <v>00.000</v>
      </c>
    </row>
    <row r="116" spans="1:11" x14ac:dyDescent="0.25">
      <c r="A116" s="69" t="s">
        <v>763</v>
      </c>
      <c r="B116" s="69" t="s">
        <v>963</v>
      </c>
      <c r="C116" t="str">
        <f>VLOOKUP(A116,Item!$A$2:$AD$209,30,FALSE)</f>
        <v>000149</v>
      </c>
      <c r="D116" s="79" t="str">
        <f>TEXT(VLOOKUP(A116,Item!$A$2:$BK$209,60,FALSE),"00.000")</f>
        <v>86.000</v>
      </c>
      <c r="E116" s="81" t="str">
        <f>TEXT(VLOOKUP(A116,Item!$A$2:$BK$209,60,FALSE),"00.000")</f>
        <v>86.000</v>
      </c>
      <c r="G116" s="69" t="s">
        <v>763</v>
      </c>
      <c r="H116" s="69" t="s">
        <v>963</v>
      </c>
      <c r="I116" t="s">
        <v>971</v>
      </c>
      <c r="J116" s="79" t="str">
        <f t="shared" si="1"/>
        <v>00.000</v>
      </c>
      <c r="K116" s="81" t="str">
        <f>TEXT(VLOOKUP(G116,Item!$BQ$2:$BR$192,2,FALSE),"00.000")</f>
        <v>00.000</v>
      </c>
    </row>
    <row r="117" spans="1:11" x14ac:dyDescent="0.25">
      <c r="A117" s="69" t="s">
        <v>764</v>
      </c>
      <c r="B117" s="69" t="s">
        <v>963</v>
      </c>
      <c r="C117" t="str">
        <f>VLOOKUP(A117,Item!$A$2:$AD$209,30,FALSE)</f>
        <v>000152</v>
      </c>
      <c r="D117" s="79" t="str">
        <f>TEXT(VLOOKUP(A117,Item!$A$2:$BK$209,60,FALSE),"00.000")</f>
        <v>86.000</v>
      </c>
      <c r="E117" s="81" t="str">
        <f>TEXT(VLOOKUP(A117,Item!$A$2:$BK$209,60,FALSE),"00.000")</f>
        <v>86.000</v>
      </c>
      <c r="G117" s="69" t="s">
        <v>764</v>
      </c>
      <c r="H117" s="69" t="s">
        <v>963</v>
      </c>
      <c r="I117" t="s">
        <v>971</v>
      </c>
      <c r="J117" s="79" t="str">
        <f t="shared" si="1"/>
        <v>00.500</v>
      </c>
      <c r="K117" s="81" t="str">
        <f>TEXT(VLOOKUP(G117,Item!$BQ$2:$BR$192,2,FALSE),"00.000")</f>
        <v>00.500</v>
      </c>
    </row>
    <row r="118" spans="1:11" x14ac:dyDescent="0.25">
      <c r="A118" s="69" t="s">
        <v>765</v>
      </c>
      <c r="B118" s="69" t="s">
        <v>963</v>
      </c>
      <c r="C118">
        <f>VLOOKUP(A118,Item!$A$2:$AD$209,30,FALSE)</f>
        <v>0</v>
      </c>
      <c r="D118" s="79" t="str">
        <f>TEXT(VLOOKUP(A118,Item!$A$2:$BK$209,60,FALSE),"00.000")</f>
        <v>80.000</v>
      </c>
      <c r="E118" s="81" t="str">
        <f>TEXT(VLOOKUP(A118,Item!$A$2:$BK$209,60,FALSE),"00.000")</f>
        <v>80.000</v>
      </c>
      <c r="G118" s="69" t="s">
        <v>765</v>
      </c>
      <c r="H118" s="69" t="s">
        <v>963</v>
      </c>
      <c r="I118" t="s">
        <v>971</v>
      </c>
      <c r="J118" s="79" t="str">
        <f t="shared" si="1"/>
        <v>01.500</v>
      </c>
      <c r="K118" s="81" t="str">
        <f>TEXT(VLOOKUP(G118,Item!$BQ$2:$BR$192,2,FALSE),"00.000")</f>
        <v>01.500</v>
      </c>
    </row>
    <row r="119" spans="1:11" x14ac:dyDescent="0.25">
      <c r="A119" s="69" t="s">
        <v>766</v>
      </c>
      <c r="B119" s="69" t="s">
        <v>963</v>
      </c>
      <c r="C119">
        <f>VLOOKUP(A119,Item!$A$2:$AD$209,30,FALSE)</f>
        <v>0</v>
      </c>
      <c r="D119" s="79" t="str">
        <f>TEXT(VLOOKUP(A119,Item!$A$2:$BK$209,60,FALSE),"00.000")</f>
        <v>80.000</v>
      </c>
      <c r="E119" s="81" t="str">
        <f>TEXT(VLOOKUP(A119,Item!$A$2:$BK$209,60,FALSE),"00.000")</f>
        <v>80.000</v>
      </c>
      <c r="G119" s="69" t="s">
        <v>766</v>
      </c>
      <c r="H119" s="69" t="s">
        <v>963</v>
      </c>
      <c r="I119" t="s">
        <v>971</v>
      </c>
      <c r="J119" s="79" t="str">
        <f t="shared" si="1"/>
        <v>01.500</v>
      </c>
      <c r="K119" s="81" t="str">
        <f>TEXT(VLOOKUP(G119,Item!$BQ$2:$BR$192,2,FALSE),"00.000")</f>
        <v>01.500</v>
      </c>
    </row>
    <row r="120" spans="1:11" x14ac:dyDescent="0.25">
      <c r="A120" s="69" t="s">
        <v>767</v>
      </c>
      <c r="B120" s="69" t="s">
        <v>963</v>
      </c>
      <c r="C120">
        <f>VLOOKUP(A120,Item!$A$2:$AD$209,30,FALSE)</f>
        <v>0</v>
      </c>
      <c r="D120" s="79" t="str">
        <f>TEXT(VLOOKUP(A120,Item!$A$2:$BK$209,60,FALSE),"00.000")</f>
        <v>80.000</v>
      </c>
      <c r="E120" s="81" t="str">
        <f>TEXT(VLOOKUP(A120,Item!$A$2:$BK$209,60,FALSE),"00.000")</f>
        <v>80.000</v>
      </c>
      <c r="G120" s="69" t="s">
        <v>767</v>
      </c>
      <c r="H120" s="69" t="s">
        <v>963</v>
      </c>
      <c r="I120" t="s">
        <v>971</v>
      </c>
      <c r="J120" s="79" t="str">
        <f t="shared" si="1"/>
        <v>01.500</v>
      </c>
      <c r="K120" s="81" t="str">
        <f>TEXT(VLOOKUP(G120,Item!$BQ$2:$BR$192,2,FALSE),"00.000")</f>
        <v>01.500</v>
      </c>
    </row>
    <row r="121" spans="1:11" x14ac:dyDescent="0.25">
      <c r="A121" s="69" t="s">
        <v>768</v>
      </c>
      <c r="B121" s="69" t="s">
        <v>963</v>
      </c>
      <c r="C121">
        <f>VLOOKUP(A121,Item!$A$2:$AD$209,30,FALSE)</f>
        <v>0</v>
      </c>
      <c r="D121" s="79" t="str">
        <f>TEXT(VLOOKUP(A121,Item!$A$2:$BK$209,60,FALSE),"00.000")</f>
        <v>80.000</v>
      </c>
      <c r="E121" s="81" t="str">
        <f>TEXT(VLOOKUP(A121,Item!$A$2:$BK$209,60,FALSE),"00.000")</f>
        <v>80.000</v>
      </c>
      <c r="G121" s="69" t="s">
        <v>768</v>
      </c>
      <c r="H121" s="69" t="s">
        <v>963</v>
      </c>
      <c r="I121" t="s">
        <v>971</v>
      </c>
      <c r="J121" s="79" t="str">
        <f t="shared" si="1"/>
        <v>02.000</v>
      </c>
      <c r="K121" s="81" t="str">
        <f>TEXT(VLOOKUP(G121,Item!$BQ$2:$BR$192,2,FALSE),"00.000")</f>
        <v>02.000</v>
      </c>
    </row>
    <row r="122" spans="1:11" x14ac:dyDescent="0.25">
      <c r="A122" s="69" t="s">
        <v>769</v>
      </c>
      <c r="B122" s="69" t="s">
        <v>963</v>
      </c>
      <c r="C122">
        <f>VLOOKUP(A122,Item!$A$2:$AD$209,30,FALSE)</f>
        <v>0</v>
      </c>
      <c r="D122" s="79" t="str">
        <f>TEXT(VLOOKUP(A122,Item!$A$2:$BK$209,60,FALSE),"00.000")</f>
        <v>80.000</v>
      </c>
      <c r="E122" s="81" t="str">
        <f>TEXT(VLOOKUP(A122,Item!$A$2:$BK$209,60,FALSE),"00.000")</f>
        <v>80.000</v>
      </c>
      <c r="G122" s="69" t="s">
        <v>769</v>
      </c>
      <c r="H122" s="69" t="s">
        <v>963</v>
      </c>
      <c r="I122" t="s">
        <v>971</v>
      </c>
      <c r="J122" s="79" t="e">
        <f t="shared" si="1"/>
        <v>#N/A</v>
      </c>
      <c r="K122" s="81" t="e">
        <f>TEXT(VLOOKUP(G122,Item!$BQ$2:$BR$192,2,FALSE),"00.000")</f>
        <v>#N/A</v>
      </c>
    </row>
    <row r="123" spans="1:11" x14ac:dyDescent="0.25">
      <c r="A123" s="69" t="s">
        <v>770</v>
      </c>
      <c r="B123" s="69" t="s">
        <v>963</v>
      </c>
      <c r="C123">
        <f>VLOOKUP(A123,Item!$A$2:$AD$209,30,FALSE)</f>
        <v>0</v>
      </c>
      <c r="D123" s="79" t="str">
        <f>TEXT(VLOOKUP(A123,Item!$A$2:$BK$209,60,FALSE),"00.000")</f>
        <v>80.000</v>
      </c>
      <c r="E123" s="81" t="str">
        <f>TEXT(VLOOKUP(A123,Item!$A$2:$BK$209,60,FALSE),"00.000")</f>
        <v>80.000</v>
      </c>
      <c r="G123" s="69" t="s">
        <v>770</v>
      </c>
      <c r="H123" s="69" t="s">
        <v>963</v>
      </c>
      <c r="I123" t="s">
        <v>971</v>
      </c>
      <c r="J123" s="79" t="e">
        <f t="shared" si="1"/>
        <v>#N/A</v>
      </c>
      <c r="K123" s="81" t="e">
        <f>TEXT(VLOOKUP(G123,Item!$BQ$2:$BR$192,2,FALSE),"00.000")</f>
        <v>#N/A</v>
      </c>
    </row>
    <row r="124" spans="1:11" x14ac:dyDescent="0.25">
      <c r="A124" s="69" t="s">
        <v>771</v>
      </c>
      <c r="B124" s="69" t="s">
        <v>963</v>
      </c>
      <c r="C124">
        <f>VLOOKUP(A124,Item!$A$2:$AD$209,30,FALSE)</f>
        <v>0</v>
      </c>
      <c r="D124" s="79" t="str">
        <f>TEXT(VLOOKUP(A124,Item!$A$2:$BK$209,60,FALSE),"00.000")</f>
        <v>80.000</v>
      </c>
      <c r="E124" s="81" t="str">
        <f>TEXT(VLOOKUP(A124,Item!$A$2:$BK$209,60,FALSE),"00.000")</f>
        <v>80.000</v>
      </c>
      <c r="G124" s="69" t="s">
        <v>771</v>
      </c>
      <c r="H124" s="69" t="s">
        <v>963</v>
      </c>
      <c r="I124" t="s">
        <v>971</v>
      </c>
      <c r="J124" s="79" t="e">
        <f t="shared" si="1"/>
        <v>#N/A</v>
      </c>
      <c r="K124" s="81" t="e">
        <f>TEXT(VLOOKUP(G124,Item!$BQ$2:$BR$192,2,FALSE),"00.000")</f>
        <v>#N/A</v>
      </c>
    </row>
  </sheetData>
  <autoFilter ref="A1:L1" xr:uid="{00000000-0009-0000-0000-000003000000}"/>
  <conditionalFormatting sqref="A2 A4 A6 A8 A10 A12 A14 A16 A18 A20 A22 A24 A26 A28 A30 A32 A34 A36 A38 A40 A42 A44 A46 A48 A50 A52 A54 A56 A58 A60 A62 A64 A66 A68 A70 A72 A74 A76 A78 A80 A82 A84 A86 A88 A90 A92 A94 A96 A98 A100 A102 A104 A106 A108 A110 A112 A114 A116 A118 A120 A122 A124">
    <cfRule type="duplicateValues" dxfId="20" priority="38"/>
  </conditionalFormatting>
  <conditionalFormatting sqref="A3 A5 A7 A9 A11 A13 A15 A17 A19 A21 A23 A25 A27 A29 A31 A33 A35 A37 A39 A41 A43 A45 A47 A49 A51 A53 A55 A57 A59 A61 A63 A65 A67 A69 A71 A73 A75 A77 A79 A81 A83 A85 A87 A89 A91 A93 A95 A97 A99 A101 A103 A105 A107 A109 A111 A113 A115 A117 A119 A121 A123">
    <cfRule type="duplicateValues" dxfId="19" priority="37"/>
  </conditionalFormatting>
  <conditionalFormatting sqref="G2 G4 G6 G8 G10 G12 G14 G16 G18 G20 G22 G24 G26 G28 G30 G32 G34 G36 G38 G40 G42 G44 G46 G48 G50 G52 G54 G56 G58 G60 G62 G64 G66 G68 G70 G72 G74 G76 G78 G80 G82 G84 G86 G88 G90 G92 G94 G96 G98 G100 G102 G104 G106 G108 G110 G112 G114 G116 G118 G120 G122 G124">
    <cfRule type="duplicateValues" dxfId="18" priority="36"/>
  </conditionalFormatting>
  <conditionalFormatting sqref="G3 G5 G7 G9 G11 G13 G15 G17 G19 G21 G23 G25 G27 G29 G31 G33 G35 G37 G39 G41 G43 G45 G47 G49 G51 G53 G55 G57 G59 G61 G63 G65 G67 G69 G71 G73 G75 G77 G79 G81 G83 G85 G87 G89 G91 G93 G95 G97 G99 G101 G103 G105 G107 G109 G111 G113 G115 G117 G119 G121 G123">
    <cfRule type="duplicateValues" dxfId="17" priority="35"/>
  </conditionalFormatting>
  <conditionalFormatting sqref="L84">
    <cfRule type="duplicateValues" dxfId="16" priority="2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56"/>
  <sheetViews>
    <sheetView workbookViewId="0">
      <pane xSplit="4" ySplit="1" topLeftCell="E102" activePane="bottomRight" state="frozen"/>
      <selection pane="topRight" activeCell="E1" sqref="E1"/>
      <selection pane="bottomLeft" activeCell="A2" sqref="A2"/>
      <selection pane="bottomRight" activeCell="E1" sqref="E1:F124"/>
    </sheetView>
  </sheetViews>
  <sheetFormatPr defaultRowHeight="15" x14ac:dyDescent="0.25"/>
  <cols>
    <col min="1" max="1" width="7" bestFit="1" customWidth="1"/>
    <col min="2" max="2" width="8.42578125" bestFit="1" customWidth="1"/>
    <col min="3" max="3" width="35.140625" bestFit="1" customWidth="1"/>
    <col min="4" max="4" width="24.7109375" bestFit="1" customWidth="1"/>
    <col min="5" max="5" width="9.85546875" bestFit="1" customWidth="1"/>
    <col min="6" max="6" width="17.42578125" bestFit="1" customWidth="1"/>
    <col min="7" max="7" width="14.42578125" bestFit="1" customWidth="1"/>
    <col min="8" max="8" width="18.85546875" bestFit="1" customWidth="1"/>
    <col min="9" max="9" width="11.5703125" bestFit="1" customWidth="1"/>
    <col min="10" max="10" width="7" bestFit="1" customWidth="1"/>
    <col min="11" max="11" width="6.140625" bestFit="1" customWidth="1"/>
    <col min="12" max="12" width="6.42578125" bestFit="1" customWidth="1"/>
    <col min="13" max="14" width="8.5703125" bestFit="1" customWidth="1"/>
    <col min="15" max="15" width="12.42578125" bestFit="1" customWidth="1"/>
    <col min="16" max="16" width="13.28515625" bestFit="1" customWidth="1"/>
    <col min="17" max="17" width="9.85546875" bestFit="1" customWidth="1"/>
    <col min="18" max="18" width="4.28515625" bestFit="1" customWidth="1"/>
    <col min="19" max="19" width="13.28515625" bestFit="1" customWidth="1"/>
    <col min="20" max="20" width="5.28515625" bestFit="1" customWidth="1"/>
  </cols>
  <sheetData>
    <row r="1" spans="1:20" x14ac:dyDescent="0.25">
      <c r="A1" t="s">
        <v>0</v>
      </c>
      <c r="B1" t="s">
        <v>832</v>
      </c>
      <c r="C1" t="s">
        <v>833</v>
      </c>
      <c r="D1" t="s">
        <v>834</v>
      </c>
      <c r="E1" t="s">
        <v>3</v>
      </c>
      <c r="F1" t="s">
        <v>835</v>
      </c>
      <c r="G1" t="s">
        <v>836</v>
      </c>
      <c r="H1" t="s">
        <v>837</v>
      </c>
      <c r="I1" t="s">
        <v>838</v>
      </c>
      <c r="J1" t="s">
        <v>839</v>
      </c>
      <c r="K1" t="s">
        <v>840</v>
      </c>
      <c r="L1" t="s">
        <v>841</v>
      </c>
      <c r="M1" t="s">
        <v>842</v>
      </c>
      <c r="N1" t="s">
        <v>843</v>
      </c>
      <c r="O1" t="s">
        <v>844</v>
      </c>
      <c r="P1" t="s">
        <v>845</v>
      </c>
      <c r="Q1" t="s">
        <v>846</v>
      </c>
      <c r="R1" t="s">
        <v>847</v>
      </c>
      <c r="S1" t="s">
        <v>848</v>
      </c>
      <c r="T1" t="s">
        <v>21</v>
      </c>
    </row>
    <row r="2" spans="1:20" x14ac:dyDescent="0.25">
      <c r="A2" s="69" t="s">
        <v>606</v>
      </c>
      <c r="B2" s="69" t="s">
        <v>606</v>
      </c>
      <c r="C2" t="e">
        <f>VLOOKUP(VLOOKUP(A2,Item!$A$3:$AT$209,43,FALSE),DefaltMaster!$AX$1:$AZ$15,3,FALSE)</f>
        <v>#N/A</v>
      </c>
      <c r="D2" t="e">
        <f>VLOOKUP(VLOOKUP(A2,Item!$A$3:$AT$209,43,FALSE),DefaltMaster!$AX$1:$AZ$15,2,FALSE)</f>
        <v>#N/A</v>
      </c>
      <c r="E2" t="str">
        <f>VLOOKUP(A2,Item!$A$3:$AT$209,4,FALSE)</f>
        <v>*11107</v>
      </c>
      <c r="F2" t="e">
        <f>VLOOKUP(VLOOKUP(A2,Item!$A$3:$BO$209,64,FALSE),DefaltMaster!$BA$1:$BB$20,2,FALSE)</f>
        <v>#N/A</v>
      </c>
      <c r="G2">
        <v>1</v>
      </c>
      <c r="H2">
        <f>VLOOKUP(A2,Item!$A$3:$BO$209,59,FALSE)</f>
        <v>64</v>
      </c>
      <c r="I2">
        <v>4</v>
      </c>
      <c r="J2" t="s">
        <v>921</v>
      </c>
      <c r="K2">
        <f>VLOOKUP(A2,Item!$A$3:$BO$209,41,FALSE)</f>
        <v>1000</v>
      </c>
      <c r="L2">
        <f>K2/H2</f>
        <v>15.625</v>
      </c>
    </row>
    <row r="3" spans="1:20" x14ac:dyDescent="0.25">
      <c r="A3" s="69" t="s">
        <v>650</v>
      </c>
      <c r="B3" s="69" t="s">
        <v>650</v>
      </c>
      <c r="C3" t="e">
        <f>VLOOKUP(VLOOKUP(A3,Item!$A$3:$AT$209,43,FALSE),DefaltMaster!$AX$1:$AZ$15,3,FALSE)</f>
        <v>#N/A</v>
      </c>
      <c r="D3" t="e">
        <f>VLOOKUP(VLOOKUP(A3,Item!$A$3:$AT$209,43,FALSE),DefaltMaster!$AX$1:$AZ$15,2,FALSE)</f>
        <v>#N/A</v>
      </c>
      <c r="E3" t="str">
        <f>VLOOKUP(A3,Item!$A$3:$AT$209,4,FALSE)</f>
        <v>*11107</v>
      </c>
      <c r="F3" t="e">
        <f>VLOOKUP(VLOOKUP(A3,Item!$A$3:$BO$209,64,FALSE),DefaltMaster!$BA$1:$BB$20,2,FALSE)</f>
        <v>#N/A</v>
      </c>
      <c r="G3">
        <v>1</v>
      </c>
      <c r="H3">
        <f>VLOOKUP(A3,Item!$A$3:$BO$209,59,FALSE)</f>
        <v>64</v>
      </c>
      <c r="I3">
        <v>4</v>
      </c>
      <c r="J3" t="s">
        <v>921</v>
      </c>
      <c r="K3">
        <f>VLOOKUP(A3,Item!$A$3:$BO$209,41,FALSE)</f>
        <v>1000</v>
      </c>
    </row>
    <row r="4" spans="1:20" x14ac:dyDescent="0.25">
      <c r="A4" s="69" t="s">
        <v>651</v>
      </c>
      <c r="B4" s="69" t="s">
        <v>651</v>
      </c>
      <c r="C4" t="e">
        <f>VLOOKUP(VLOOKUP(A4,Item!$A$3:$AT$209,43,FALSE),DefaltMaster!$AX$1:$AZ$15,3,FALSE)</f>
        <v>#N/A</v>
      </c>
      <c r="D4" t="e">
        <f>VLOOKUP(VLOOKUP(A4,Item!$A$3:$AT$209,43,FALSE),DefaltMaster!$AX$1:$AZ$15,2,FALSE)</f>
        <v>#N/A</v>
      </c>
      <c r="E4" t="str">
        <f>VLOOKUP(A4,Item!$A$3:$AT$209,4,FALSE)</f>
        <v>*11107</v>
      </c>
      <c r="F4" t="e">
        <f>VLOOKUP(VLOOKUP(A4,Item!$A$3:$BO$209,64,FALSE),DefaltMaster!$BA$1:$BB$20,2,FALSE)</f>
        <v>#N/A</v>
      </c>
      <c r="G4">
        <v>1</v>
      </c>
      <c r="H4">
        <f>VLOOKUP(A4,Item!$A$3:$BO$209,59,FALSE)</f>
        <v>64</v>
      </c>
      <c r="I4">
        <v>4</v>
      </c>
      <c r="J4" t="s">
        <v>921</v>
      </c>
      <c r="K4">
        <f>VLOOKUP(A4,Item!$A$3:$BO$209,41,FALSE)</f>
        <v>1000</v>
      </c>
    </row>
    <row r="5" spans="1:20" x14ac:dyDescent="0.25">
      <c r="A5" s="69" t="s">
        <v>652</v>
      </c>
      <c r="B5" s="69" t="s">
        <v>652</v>
      </c>
      <c r="C5" t="e">
        <f>VLOOKUP(VLOOKUP(A5,Item!$A$3:$AT$209,43,FALSE),DefaltMaster!$AX$1:$AZ$15,3,FALSE)</f>
        <v>#N/A</v>
      </c>
      <c r="D5" t="e">
        <f>VLOOKUP(VLOOKUP(A5,Item!$A$3:$AT$209,43,FALSE),DefaltMaster!$AX$1:$AZ$15,2,FALSE)</f>
        <v>#N/A</v>
      </c>
      <c r="E5" t="str">
        <f>VLOOKUP(A5,Item!$A$3:$AT$209,4,FALSE)</f>
        <v>*11107</v>
      </c>
      <c r="F5" t="e">
        <f>VLOOKUP(VLOOKUP(A5,Item!$A$3:$BO$209,64,FALSE),DefaltMaster!$BA$1:$BB$20,2,FALSE)</f>
        <v>#N/A</v>
      </c>
      <c r="G5">
        <v>1</v>
      </c>
      <c r="H5">
        <f>VLOOKUP(A5,Item!$A$3:$BO$209,59,FALSE)</f>
        <v>64</v>
      </c>
      <c r="I5">
        <v>4</v>
      </c>
      <c r="J5" t="s">
        <v>921</v>
      </c>
      <c r="K5">
        <f>VLOOKUP(A5,Item!$A$3:$BO$209,41,FALSE)</f>
        <v>1000</v>
      </c>
    </row>
    <row r="6" spans="1:20" x14ac:dyDescent="0.25">
      <c r="A6" s="69" t="s">
        <v>653</v>
      </c>
      <c r="B6" s="69" t="s">
        <v>653</v>
      </c>
      <c r="C6" t="e">
        <f>VLOOKUP(VLOOKUP(A6,Item!$A$3:$AT$209,43,FALSE),DefaltMaster!$AX$1:$AZ$15,3,FALSE)</f>
        <v>#N/A</v>
      </c>
      <c r="D6" t="e">
        <f>VLOOKUP(VLOOKUP(A6,Item!$A$3:$AT$209,43,FALSE),DefaltMaster!$AX$1:$AZ$15,2,FALSE)</f>
        <v>#N/A</v>
      </c>
      <c r="E6" t="str">
        <f>VLOOKUP(A6,Item!$A$3:$AT$209,4,FALSE)</f>
        <v>*11107</v>
      </c>
      <c r="F6" t="e">
        <f>VLOOKUP(VLOOKUP(A6,Item!$A$3:$BO$209,64,FALSE),DefaltMaster!$BA$1:$BB$20,2,FALSE)</f>
        <v>#N/A</v>
      </c>
      <c r="G6">
        <v>1</v>
      </c>
      <c r="H6">
        <f>VLOOKUP(A6,Item!$A$3:$BO$209,59,FALSE)</f>
        <v>64</v>
      </c>
      <c r="I6">
        <v>4</v>
      </c>
      <c r="J6" t="s">
        <v>921</v>
      </c>
      <c r="K6">
        <f>VLOOKUP(A6,Item!$A$3:$BO$209,41,FALSE)</f>
        <v>1000</v>
      </c>
    </row>
    <row r="7" spans="1:20" x14ac:dyDescent="0.25">
      <c r="A7" s="69" t="s">
        <v>654</v>
      </c>
      <c r="B7" s="69" t="s">
        <v>654</v>
      </c>
      <c r="C7" t="e">
        <f>VLOOKUP(VLOOKUP(A7,Item!$A$3:$AT$209,43,FALSE),DefaltMaster!$AX$1:$AZ$15,3,FALSE)</f>
        <v>#N/A</v>
      </c>
      <c r="D7" t="e">
        <f>VLOOKUP(VLOOKUP(A7,Item!$A$3:$AT$209,43,FALSE),DefaltMaster!$AX$1:$AZ$15,2,FALSE)</f>
        <v>#N/A</v>
      </c>
      <c r="E7" t="str">
        <f>VLOOKUP(A7,Item!$A$3:$AT$209,4,FALSE)</f>
        <v>*11107</v>
      </c>
      <c r="F7" t="e">
        <f>VLOOKUP(VLOOKUP(A7,Item!$A$3:$BO$209,64,FALSE),DefaltMaster!$BA$1:$BB$20,2,FALSE)</f>
        <v>#N/A</v>
      </c>
      <c r="G7">
        <v>1</v>
      </c>
      <c r="H7">
        <f>VLOOKUP(A7,Item!$A$3:$BO$209,59,FALSE)</f>
        <v>64</v>
      </c>
      <c r="I7">
        <v>4</v>
      </c>
      <c r="J7" t="s">
        <v>921</v>
      </c>
      <c r="K7">
        <f>VLOOKUP(A7,Item!$A$3:$BO$209,41,FALSE)</f>
        <v>1000</v>
      </c>
    </row>
    <row r="8" spans="1:20" x14ac:dyDescent="0.25">
      <c r="A8" s="69" t="s">
        <v>655</v>
      </c>
      <c r="B8" s="69" t="s">
        <v>655</v>
      </c>
      <c r="C8" t="e">
        <f>VLOOKUP(VLOOKUP(A8,Item!$A$3:$AT$209,43,FALSE),DefaltMaster!$AX$1:$AZ$15,3,FALSE)</f>
        <v>#N/A</v>
      </c>
      <c r="D8" t="e">
        <f>VLOOKUP(VLOOKUP(A8,Item!$A$3:$AT$209,43,FALSE),DefaltMaster!$AX$1:$AZ$15,2,FALSE)</f>
        <v>#N/A</v>
      </c>
      <c r="E8" t="str">
        <f>VLOOKUP(A8,Item!$A$3:$AT$209,4,FALSE)</f>
        <v>*11107</v>
      </c>
      <c r="F8" t="e">
        <f>VLOOKUP(VLOOKUP(A8,Item!$A$3:$BO$209,64,FALSE),DefaltMaster!$BA$1:$BB$20,2,FALSE)</f>
        <v>#N/A</v>
      </c>
      <c r="G8">
        <v>1</v>
      </c>
      <c r="H8">
        <f>VLOOKUP(A8,Item!$A$3:$BO$209,59,FALSE)</f>
        <v>64</v>
      </c>
      <c r="I8">
        <v>4</v>
      </c>
      <c r="J8" t="s">
        <v>921</v>
      </c>
      <c r="K8">
        <f>VLOOKUP(A8,Item!$A$3:$BO$209,41,FALSE)</f>
        <v>1000</v>
      </c>
    </row>
    <row r="9" spans="1:20" x14ac:dyDescent="0.25">
      <c r="A9" s="69" t="s">
        <v>656</v>
      </c>
      <c r="B9" s="69" t="s">
        <v>656</v>
      </c>
      <c r="C9" t="e">
        <f>VLOOKUP(VLOOKUP(A9,Item!$A$3:$AT$209,43,FALSE),DefaltMaster!$AX$1:$AZ$15,3,FALSE)</f>
        <v>#N/A</v>
      </c>
      <c r="D9" t="e">
        <f>VLOOKUP(VLOOKUP(A9,Item!$A$3:$AT$209,43,FALSE),DefaltMaster!$AX$1:$AZ$15,2,FALSE)</f>
        <v>#N/A</v>
      </c>
      <c r="E9" t="str">
        <f>VLOOKUP(A9,Item!$A$3:$AT$209,4,FALSE)</f>
        <v>*11107</v>
      </c>
      <c r="F9" t="e">
        <f>VLOOKUP(VLOOKUP(A9,Item!$A$3:$BO$209,64,FALSE),DefaltMaster!$BA$1:$BB$20,2,FALSE)</f>
        <v>#N/A</v>
      </c>
      <c r="G9">
        <v>1</v>
      </c>
      <c r="H9">
        <f>VLOOKUP(A9,Item!$A$3:$BO$209,59,FALSE)</f>
        <v>64</v>
      </c>
      <c r="I9">
        <v>4</v>
      </c>
      <c r="J9" t="s">
        <v>921</v>
      </c>
      <c r="K9">
        <f>VLOOKUP(A9,Item!$A$3:$BO$209,41,FALSE)</f>
        <v>1000</v>
      </c>
    </row>
    <row r="10" spans="1:20" x14ac:dyDescent="0.25">
      <c r="A10" s="69" t="s">
        <v>657</v>
      </c>
      <c r="B10" s="69" t="s">
        <v>657</v>
      </c>
      <c r="C10" t="e">
        <f>VLOOKUP(VLOOKUP(A10,Item!$A$3:$AT$209,43,FALSE),DefaltMaster!$AX$1:$AZ$15,3,FALSE)</f>
        <v>#N/A</v>
      </c>
      <c r="D10" t="e">
        <f>VLOOKUP(VLOOKUP(A10,Item!$A$3:$AT$209,43,FALSE),DefaltMaster!$AX$1:$AZ$15,2,FALSE)</f>
        <v>#N/A</v>
      </c>
      <c r="E10" t="str">
        <f>VLOOKUP(A10,Item!$A$3:$AT$209,4,FALSE)</f>
        <v>*11107</v>
      </c>
      <c r="F10" t="e">
        <f>VLOOKUP(VLOOKUP(A10,Item!$A$3:$BO$209,64,FALSE),DefaltMaster!$BA$1:$BB$20,2,FALSE)</f>
        <v>#N/A</v>
      </c>
      <c r="G10">
        <v>1</v>
      </c>
      <c r="H10">
        <f>VLOOKUP(A10,Item!$A$3:$BO$209,59,FALSE)</f>
        <v>64</v>
      </c>
      <c r="I10">
        <v>4</v>
      </c>
      <c r="J10" t="s">
        <v>921</v>
      </c>
      <c r="K10">
        <f>VLOOKUP(A10,Item!$A$3:$BO$209,41,FALSE)</f>
        <v>1000</v>
      </c>
    </row>
    <row r="11" spans="1:20" x14ac:dyDescent="0.25">
      <c r="A11" s="69" t="s">
        <v>658</v>
      </c>
      <c r="B11" s="69" t="s">
        <v>658</v>
      </c>
      <c r="C11" t="e">
        <f>VLOOKUP(VLOOKUP(A11,Item!$A$3:$AT$209,43,FALSE),DefaltMaster!$AX$1:$AZ$15,3,FALSE)</f>
        <v>#N/A</v>
      </c>
      <c r="D11" t="e">
        <f>VLOOKUP(VLOOKUP(A11,Item!$A$3:$AT$209,43,FALSE),DefaltMaster!$AX$1:$AZ$15,2,FALSE)</f>
        <v>#N/A</v>
      </c>
      <c r="E11" t="str">
        <f>VLOOKUP(A11,Item!$A$3:$AT$209,4,FALSE)</f>
        <v>*11107</v>
      </c>
      <c r="F11" t="e">
        <f>VLOOKUP(VLOOKUP(A11,Item!$A$3:$BO$209,64,FALSE),DefaltMaster!$BA$1:$BB$20,2,FALSE)</f>
        <v>#N/A</v>
      </c>
      <c r="G11">
        <v>1</v>
      </c>
      <c r="H11">
        <f>VLOOKUP(A11,Item!$A$3:$BO$209,59,FALSE)</f>
        <v>64</v>
      </c>
      <c r="I11">
        <v>4</v>
      </c>
      <c r="J11" t="s">
        <v>921</v>
      </c>
      <c r="K11">
        <f>VLOOKUP(A11,Item!$A$3:$BO$209,41,FALSE)</f>
        <v>1000</v>
      </c>
    </row>
    <row r="12" spans="1:20" x14ac:dyDescent="0.25">
      <c r="A12" s="69" t="s">
        <v>659</v>
      </c>
      <c r="B12" s="69" t="s">
        <v>659</v>
      </c>
      <c r="C12" t="e">
        <f>VLOOKUP(VLOOKUP(A12,Item!$A$3:$AT$209,43,FALSE),DefaltMaster!$AX$1:$AZ$15,3,FALSE)</f>
        <v>#N/A</v>
      </c>
      <c r="D12" t="e">
        <f>VLOOKUP(VLOOKUP(A12,Item!$A$3:$AT$209,43,FALSE),DefaltMaster!$AX$1:$AZ$15,2,FALSE)</f>
        <v>#N/A</v>
      </c>
      <c r="E12" t="str">
        <f>VLOOKUP(A12,Item!$A$3:$AT$209,4,FALSE)</f>
        <v>*11107</v>
      </c>
      <c r="F12" t="e">
        <f>VLOOKUP(VLOOKUP(A12,Item!$A$3:$BO$209,64,FALSE),DefaltMaster!$BA$1:$BB$20,2,FALSE)</f>
        <v>#N/A</v>
      </c>
      <c r="G12">
        <v>1</v>
      </c>
      <c r="H12">
        <f>VLOOKUP(A12,Item!$A$3:$BO$209,59,FALSE)</f>
        <v>64</v>
      </c>
      <c r="I12">
        <v>4</v>
      </c>
      <c r="J12" t="s">
        <v>921</v>
      </c>
      <c r="K12">
        <f>VLOOKUP(A12,Item!$A$3:$BO$209,41,FALSE)</f>
        <v>1000</v>
      </c>
    </row>
    <row r="13" spans="1:20" x14ac:dyDescent="0.25">
      <c r="A13" s="69" t="s">
        <v>660</v>
      </c>
      <c r="B13" s="69" t="s">
        <v>660</v>
      </c>
      <c r="C13" t="e">
        <f>VLOOKUP(VLOOKUP(A13,Item!$A$3:$AT$209,43,FALSE),DefaltMaster!$AX$1:$AZ$15,3,FALSE)</f>
        <v>#N/A</v>
      </c>
      <c r="D13" t="e">
        <f>VLOOKUP(VLOOKUP(A13,Item!$A$3:$AT$209,43,FALSE),DefaltMaster!$AX$1:$AZ$15,2,FALSE)</f>
        <v>#N/A</v>
      </c>
      <c r="E13" t="str">
        <f>VLOOKUP(A13,Item!$A$3:$AT$209,4,FALSE)</f>
        <v>*11107</v>
      </c>
      <c r="F13" t="e">
        <f>VLOOKUP(VLOOKUP(A13,Item!$A$3:$BO$209,64,FALSE),DefaltMaster!$BA$1:$BB$20,2,FALSE)</f>
        <v>#N/A</v>
      </c>
      <c r="G13">
        <v>1</v>
      </c>
      <c r="H13">
        <f>VLOOKUP(A13,Item!$A$3:$BO$209,59,FALSE)</f>
        <v>64</v>
      </c>
      <c r="I13">
        <v>4</v>
      </c>
      <c r="J13" t="s">
        <v>921</v>
      </c>
      <c r="K13">
        <f>VLOOKUP(A13,Item!$A$3:$BO$209,41,FALSE)</f>
        <v>1000</v>
      </c>
    </row>
    <row r="14" spans="1:20" x14ac:dyDescent="0.25">
      <c r="A14" s="69" t="s">
        <v>661</v>
      </c>
      <c r="B14" s="69" t="s">
        <v>661</v>
      </c>
      <c r="C14" t="e">
        <f>VLOOKUP(VLOOKUP(A14,Item!$A$3:$AT$209,43,FALSE),DefaltMaster!$AX$1:$AZ$15,3,FALSE)</f>
        <v>#N/A</v>
      </c>
      <c r="D14" t="e">
        <f>VLOOKUP(VLOOKUP(A14,Item!$A$3:$AT$209,43,FALSE),DefaltMaster!$AX$1:$AZ$15,2,FALSE)</f>
        <v>#N/A</v>
      </c>
      <c r="E14" t="str">
        <f>VLOOKUP(A14,Item!$A$3:$AT$209,4,FALSE)</f>
        <v>*11107</v>
      </c>
      <c r="F14" t="e">
        <f>VLOOKUP(VLOOKUP(A14,Item!$A$3:$BO$209,64,FALSE),DefaltMaster!$BA$1:$BB$20,2,FALSE)</f>
        <v>#N/A</v>
      </c>
      <c r="G14">
        <v>1</v>
      </c>
      <c r="H14">
        <f>VLOOKUP(A14,Item!$A$3:$BO$209,59,FALSE)</f>
        <v>64</v>
      </c>
      <c r="I14">
        <v>4</v>
      </c>
      <c r="J14" t="s">
        <v>921</v>
      </c>
      <c r="K14">
        <f>VLOOKUP(A14,Item!$A$3:$BO$209,41,FALSE)</f>
        <v>1000</v>
      </c>
    </row>
    <row r="15" spans="1:20" x14ac:dyDescent="0.25">
      <c r="A15" s="69" t="s">
        <v>662</v>
      </c>
      <c r="B15" s="69" t="s">
        <v>662</v>
      </c>
      <c r="C15" t="e">
        <f>VLOOKUP(VLOOKUP(A15,Item!$A$3:$AT$209,43,FALSE),DefaltMaster!$AX$1:$AZ$15,3,FALSE)</f>
        <v>#N/A</v>
      </c>
      <c r="D15" t="e">
        <f>VLOOKUP(VLOOKUP(A15,Item!$A$3:$AT$209,43,FALSE),DefaltMaster!$AX$1:$AZ$15,2,FALSE)</f>
        <v>#N/A</v>
      </c>
      <c r="E15" t="str">
        <f>VLOOKUP(A15,Item!$A$3:$AT$209,4,FALSE)</f>
        <v>*11107</v>
      </c>
      <c r="F15" t="e">
        <f>VLOOKUP(VLOOKUP(A15,Item!$A$3:$BO$209,64,FALSE),DefaltMaster!$BA$1:$BB$20,2,FALSE)</f>
        <v>#N/A</v>
      </c>
      <c r="G15">
        <v>1</v>
      </c>
      <c r="H15">
        <f>VLOOKUP(A15,Item!$A$3:$BO$209,59,FALSE)</f>
        <v>64</v>
      </c>
      <c r="I15">
        <v>4</v>
      </c>
      <c r="J15" t="s">
        <v>921</v>
      </c>
      <c r="K15">
        <f>VLOOKUP(A15,Item!$A$3:$BO$209,41,FALSE)</f>
        <v>1000</v>
      </c>
    </row>
    <row r="16" spans="1:20" x14ac:dyDescent="0.25">
      <c r="A16" s="69" t="s">
        <v>663</v>
      </c>
      <c r="B16" s="69" t="s">
        <v>663</v>
      </c>
      <c r="C16" t="e">
        <f>VLOOKUP(VLOOKUP(A16,Item!$A$3:$AT$209,43,FALSE),DefaltMaster!$AX$1:$AZ$15,3,FALSE)</f>
        <v>#N/A</v>
      </c>
      <c r="D16" t="e">
        <f>VLOOKUP(VLOOKUP(A16,Item!$A$3:$AT$209,43,FALSE),DefaltMaster!$AX$1:$AZ$15,2,FALSE)</f>
        <v>#N/A</v>
      </c>
      <c r="E16" t="str">
        <f>VLOOKUP(A16,Item!$A$3:$AT$209,4,FALSE)</f>
        <v>*11107</v>
      </c>
      <c r="F16" t="e">
        <f>VLOOKUP(VLOOKUP(A16,Item!$A$3:$BO$209,64,FALSE),DefaltMaster!$BA$1:$BB$20,2,FALSE)</f>
        <v>#N/A</v>
      </c>
      <c r="G16">
        <v>1</v>
      </c>
      <c r="H16">
        <f>VLOOKUP(A16,Item!$A$3:$BO$209,59,FALSE)</f>
        <v>64</v>
      </c>
      <c r="I16">
        <v>4</v>
      </c>
      <c r="J16" t="s">
        <v>921</v>
      </c>
      <c r="K16">
        <f>VLOOKUP(A16,Item!$A$3:$BO$209,41,FALSE)</f>
        <v>1000</v>
      </c>
    </row>
    <row r="17" spans="1:11" x14ac:dyDescent="0.25">
      <c r="A17" s="69" t="s">
        <v>664</v>
      </c>
      <c r="B17" s="69" t="s">
        <v>664</v>
      </c>
      <c r="C17" t="e">
        <f>VLOOKUP(VLOOKUP(A17,Item!$A$3:$AT$209,43,FALSE),DefaltMaster!$AX$1:$AZ$15,3,FALSE)</f>
        <v>#N/A</v>
      </c>
      <c r="D17" t="e">
        <f>VLOOKUP(VLOOKUP(A17,Item!$A$3:$AT$209,43,FALSE),DefaltMaster!$AX$1:$AZ$15,2,FALSE)</f>
        <v>#N/A</v>
      </c>
      <c r="E17" t="str">
        <f>VLOOKUP(A17,Item!$A$3:$AT$209,4,FALSE)</f>
        <v>*11107</v>
      </c>
      <c r="F17" t="e">
        <f>VLOOKUP(VLOOKUP(A17,Item!$A$3:$BO$209,64,FALSE),DefaltMaster!$BA$1:$BB$20,2,FALSE)</f>
        <v>#N/A</v>
      </c>
      <c r="G17">
        <v>1</v>
      </c>
      <c r="H17">
        <f>VLOOKUP(A17,Item!$A$3:$BO$209,59,FALSE)</f>
        <v>64</v>
      </c>
      <c r="I17">
        <v>4</v>
      </c>
      <c r="J17" t="s">
        <v>921</v>
      </c>
      <c r="K17">
        <f>VLOOKUP(A17,Item!$A$3:$BO$209,41,FALSE)</f>
        <v>1000</v>
      </c>
    </row>
    <row r="18" spans="1:11" x14ac:dyDescent="0.25">
      <c r="A18" s="69" t="s">
        <v>665</v>
      </c>
      <c r="B18" s="69" t="s">
        <v>665</v>
      </c>
      <c r="C18" t="e">
        <f>VLOOKUP(VLOOKUP(A18,Item!$A$3:$AT$209,43,FALSE),DefaltMaster!$AX$1:$AZ$15,3,FALSE)</f>
        <v>#N/A</v>
      </c>
      <c r="D18" t="e">
        <f>VLOOKUP(VLOOKUP(A18,Item!$A$3:$AT$209,43,FALSE),DefaltMaster!$AX$1:$AZ$15,2,FALSE)</f>
        <v>#N/A</v>
      </c>
      <c r="E18" t="str">
        <f>VLOOKUP(A18,Item!$A$3:$AT$209,4,FALSE)</f>
        <v>*11107</v>
      </c>
      <c r="F18" t="e">
        <f>VLOOKUP(VLOOKUP(A18,Item!$A$3:$BO$209,64,FALSE),DefaltMaster!$BA$1:$BB$20,2,FALSE)</f>
        <v>#N/A</v>
      </c>
      <c r="G18">
        <v>1</v>
      </c>
      <c r="H18">
        <f>VLOOKUP(A18,Item!$A$3:$BO$209,59,FALSE)</f>
        <v>64</v>
      </c>
      <c r="I18">
        <v>4</v>
      </c>
      <c r="J18" t="s">
        <v>921</v>
      </c>
      <c r="K18">
        <f>VLOOKUP(A18,Item!$A$3:$BO$209,41,FALSE)</f>
        <v>1000</v>
      </c>
    </row>
    <row r="19" spans="1:11" x14ac:dyDescent="0.25">
      <c r="A19" s="69" t="s">
        <v>666</v>
      </c>
      <c r="B19" s="69" t="s">
        <v>666</v>
      </c>
      <c r="C19" t="e">
        <f>VLOOKUP(VLOOKUP(A19,Item!$A$3:$AT$209,43,FALSE),DefaltMaster!$AX$1:$AZ$15,3,FALSE)</f>
        <v>#N/A</v>
      </c>
      <c r="D19" t="e">
        <f>VLOOKUP(VLOOKUP(A19,Item!$A$3:$AT$209,43,FALSE),DefaltMaster!$AX$1:$AZ$15,2,FALSE)</f>
        <v>#N/A</v>
      </c>
      <c r="E19" t="str">
        <f>VLOOKUP(A19,Item!$A$3:$AT$209,4,FALSE)</f>
        <v>*11107</v>
      </c>
      <c r="F19" t="e">
        <f>VLOOKUP(VLOOKUP(A19,Item!$A$3:$BO$209,64,FALSE),DefaltMaster!$BA$1:$BB$20,2,FALSE)</f>
        <v>#N/A</v>
      </c>
      <c r="G19">
        <v>1</v>
      </c>
      <c r="H19">
        <f>VLOOKUP(A19,Item!$A$3:$BO$209,59,FALSE)</f>
        <v>64</v>
      </c>
      <c r="I19">
        <v>4</v>
      </c>
      <c r="J19" t="s">
        <v>921</v>
      </c>
      <c r="K19">
        <f>VLOOKUP(A19,Item!$A$3:$BO$209,41,FALSE)</f>
        <v>1000</v>
      </c>
    </row>
    <row r="20" spans="1:11" x14ac:dyDescent="0.25">
      <c r="A20" s="69" t="s">
        <v>667</v>
      </c>
      <c r="B20" s="69" t="s">
        <v>667</v>
      </c>
      <c r="C20" t="e">
        <f>VLOOKUP(VLOOKUP(A20,Item!$A$3:$AT$209,43,FALSE),DefaltMaster!$AX$1:$AZ$15,3,FALSE)</f>
        <v>#N/A</v>
      </c>
      <c r="D20" t="e">
        <f>VLOOKUP(VLOOKUP(A20,Item!$A$3:$AT$209,43,FALSE),DefaltMaster!$AX$1:$AZ$15,2,FALSE)</f>
        <v>#N/A</v>
      </c>
      <c r="E20" t="str">
        <f>VLOOKUP(A20,Item!$A$3:$AT$209,4,FALSE)</f>
        <v>*11107</v>
      </c>
      <c r="F20" t="e">
        <f>VLOOKUP(VLOOKUP(A20,Item!$A$3:$BO$209,64,FALSE),DefaltMaster!$BA$1:$BB$20,2,FALSE)</f>
        <v>#N/A</v>
      </c>
      <c r="G20">
        <v>1</v>
      </c>
      <c r="H20">
        <f>VLOOKUP(A20,Item!$A$3:$BO$209,59,FALSE)</f>
        <v>64</v>
      </c>
      <c r="I20">
        <v>4</v>
      </c>
      <c r="J20" t="s">
        <v>921</v>
      </c>
      <c r="K20">
        <f>VLOOKUP(A20,Item!$A$3:$BO$209,41,FALSE)</f>
        <v>1000</v>
      </c>
    </row>
    <row r="21" spans="1:11" x14ac:dyDescent="0.25">
      <c r="A21" s="69" t="s">
        <v>668</v>
      </c>
      <c r="B21" s="69" t="s">
        <v>668</v>
      </c>
      <c r="C21" t="e">
        <f>VLOOKUP(VLOOKUP(A21,Item!$A$3:$AT$209,43,FALSE),DefaltMaster!$AX$1:$AZ$15,3,FALSE)</f>
        <v>#N/A</v>
      </c>
      <c r="D21" t="e">
        <f>VLOOKUP(VLOOKUP(A21,Item!$A$3:$AT$209,43,FALSE),DefaltMaster!$AX$1:$AZ$15,2,FALSE)</f>
        <v>#N/A</v>
      </c>
      <c r="E21">
        <f>VLOOKUP(A21,Item!$A$3:$AT$209,4,FALSE)</f>
        <v>0</v>
      </c>
      <c r="F21" t="e">
        <f>VLOOKUP(VLOOKUP(A21,Item!$A$3:$BO$209,64,FALSE),DefaltMaster!$BA$1:$BB$20,2,FALSE)</f>
        <v>#N/A</v>
      </c>
      <c r="G21">
        <v>1</v>
      </c>
      <c r="H21">
        <f>VLOOKUP(A21,Item!$A$3:$BO$209,59,FALSE)</f>
        <v>54</v>
      </c>
      <c r="I21">
        <v>4</v>
      </c>
      <c r="J21" t="s">
        <v>921</v>
      </c>
      <c r="K21">
        <f>VLOOKUP(A21,Item!$A$3:$BO$209,41,FALSE)</f>
        <v>1000</v>
      </c>
    </row>
    <row r="22" spans="1:11" x14ac:dyDescent="0.25">
      <c r="A22" s="69" t="s">
        <v>669</v>
      </c>
      <c r="B22" s="69" t="s">
        <v>669</v>
      </c>
      <c r="C22" t="e">
        <f>VLOOKUP(VLOOKUP(A22,Item!$A$3:$AT$209,43,FALSE),DefaltMaster!$AX$1:$AZ$15,3,FALSE)</f>
        <v>#N/A</v>
      </c>
      <c r="D22" t="e">
        <f>VLOOKUP(VLOOKUP(A22,Item!$A$3:$AT$209,43,FALSE),DefaltMaster!$AX$1:$AZ$15,2,FALSE)</f>
        <v>#N/A</v>
      </c>
      <c r="E22">
        <f>VLOOKUP(A22,Item!$A$3:$AT$209,4,FALSE)</f>
        <v>0</v>
      </c>
      <c r="F22" t="e">
        <f>VLOOKUP(VLOOKUP(A22,Item!$A$3:$BO$209,64,FALSE),DefaltMaster!$BA$1:$BB$20,2,FALSE)</f>
        <v>#N/A</v>
      </c>
      <c r="G22">
        <v>1</v>
      </c>
      <c r="H22">
        <f>VLOOKUP(A22,Item!$A$3:$BO$209,59,FALSE)</f>
        <v>54</v>
      </c>
      <c r="I22">
        <v>4</v>
      </c>
      <c r="J22" t="s">
        <v>921</v>
      </c>
      <c r="K22">
        <f>VLOOKUP(A22,Item!$A$3:$BO$209,41,FALSE)</f>
        <v>1000</v>
      </c>
    </row>
    <row r="23" spans="1:11" x14ac:dyDescent="0.25">
      <c r="A23" s="69" t="s">
        <v>670</v>
      </c>
      <c r="B23" s="69" t="s">
        <v>670</v>
      </c>
      <c r="C23" t="e">
        <f>VLOOKUP(VLOOKUP(A23,Item!$A$3:$AT$209,43,FALSE),DefaltMaster!$AX$1:$AZ$15,3,FALSE)</f>
        <v>#N/A</v>
      </c>
      <c r="D23" t="e">
        <f>VLOOKUP(VLOOKUP(A23,Item!$A$3:$AT$209,43,FALSE),DefaltMaster!$AX$1:$AZ$15,2,FALSE)</f>
        <v>#N/A</v>
      </c>
      <c r="E23">
        <f>VLOOKUP(A23,Item!$A$3:$AT$209,4,FALSE)</f>
        <v>0</v>
      </c>
      <c r="F23" t="e">
        <f>VLOOKUP(VLOOKUP(A23,Item!$A$3:$BO$209,64,FALSE),DefaltMaster!$BA$1:$BB$20,2,FALSE)</f>
        <v>#N/A</v>
      </c>
      <c r="G23">
        <v>1</v>
      </c>
      <c r="H23">
        <f>VLOOKUP(A23,Item!$A$3:$BO$209,59,FALSE)</f>
        <v>54</v>
      </c>
      <c r="I23">
        <v>4</v>
      </c>
      <c r="J23" t="s">
        <v>921</v>
      </c>
      <c r="K23">
        <f>VLOOKUP(A23,Item!$A$3:$BO$209,41,FALSE)</f>
        <v>1000</v>
      </c>
    </row>
    <row r="24" spans="1:11" x14ac:dyDescent="0.25">
      <c r="A24" s="69" t="s">
        <v>671</v>
      </c>
      <c r="B24" s="69" t="s">
        <v>671</v>
      </c>
      <c r="C24" t="e">
        <f>VLOOKUP(VLOOKUP(A24,Item!$A$3:$AT$209,43,FALSE),DefaltMaster!$AX$1:$AZ$15,3,FALSE)</f>
        <v>#N/A</v>
      </c>
      <c r="D24" t="e">
        <f>VLOOKUP(VLOOKUP(A24,Item!$A$3:$AT$209,43,FALSE),DefaltMaster!$AX$1:$AZ$15,2,FALSE)</f>
        <v>#N/A</v>
      </c>
      <c r="E24">
        <f>VLOOKUP(A24,Item!$A$3:$AT$209,4,FALSE)</f>
        <v>0</v>
      </c>
      <c r="F24" t="e">
        <f>VLOOKUP(VLOOKUP(A24,Item!$A$3:$BO$209,64,FALSE),DefaltMaster!$BA$1:$BB$20,2,FALSE)</f>
        <v>#N/A</v>
      </c>
      <c r="G24">
        <v>1</v>
      </c>
      <c r="H24">
        <f>VLOOKUP(A24,Item!$A$3:$BO$209,59,FALSE)</f>
        <v>54</v>
      </c>
      <c r="I24">
        <v>4</v>
      </c>
      <c r="J24" t="s">
        <v>921</v>
      </c>
      <c r="K24">
        <f>VLOOKUP(A24,Item!$A$3:$BO$209,41,FALSE)</f>
        <v>1000</v>
      </c>
    </row>
    <row r="25" spans="1:11" x14ac:dyDescent="0.25">
      <c r="A25" s="69" t="s">
        <v>672</v>
      </c>
      <c r="B25" s="69" t="s">
        <v>672</v>
      </c>
      <c r="C25" t="e">
        <f>VLOOKUP(VLOOKUP(A25,Item!$A$3:$AT$209,43,FALSE),DefaltMaster!$AX$1:$AZ$15,3,FALSE)</f>
        <v>#N/A</v>
      </c>
      <c r="D25" t="e">
        <f>VLOOKUP(VLOOKUP(A25,Item!$A$3:$AT$209,43,FALSE),DefaltMaster!$AX$1:$AZ$15,2,FALSE)</f>
        <v>#N/A</v>
      </c>
      <c r="E25">
        <f>VLOOKUP(A25,Item!$A$3:$AT$209,4,FALSE)</f>
        <v>0</v>
      </c>
      <c r="F25" t="e">
        <f>VLOOKUP(VLOOKUP(A25,Item!$A$3:$BO$209,64,FALSE),DefaltMaster!$BA$1:$BB$20,2,FALSE)</f>
        <v>#N/A</v>
      </c>
      <c r="G25">
        <v>1</v>
      </c>
      <c r="H25">
        <f>VLOOKUP(A25,Item!$A$3:$BO$209,59,FALSE)</f>
        <v>54</v>
      </c>
      <c r="I25">
        <v>4</v>
      </c>
      <c r="J25" t="s">
        <v>921</v>
      </c>
      <c r="K25">
        <f>VLOOKUP(A25,Item!$A$3:$BO$209,41,FALSE)</f>
        <v>1000</v>
      </c>
    </row>
    <row r="26" spans="1:11" x14ac:dyDescent="0.25">
      <c r="A26" s="69" t="s">
        <v>673</v>
      </c>
      <c r="B26" s="69" t="s">
        <v>673</v>
      </c>
      <c r="C26" t="e">
        <f>VLOOKUP(VLOOKUP(A26,Item!$A$3:$AT$209,43,FALSE),DefaltMaster!$AX$1:$AZ$15,3,FALSE)</f>
        <v>#N/A</v>
      </c>
      <c r="D26" t="e">
        <f>VLOOKUP(VLOOKUP(A26,Item!$A$3:$AT$209,43,FALSE),DefaltMaster!$AX$1:$AZ$15,2,FALSE)</f>
        <v>#N/A</v>
      </c>
      <c r="E26">
        <f>VLOOKUP(A26,Item!$A$3:$AT$209,4,FALSE)</f>
        <v>0</v>
      </c>
      <c r="F26" t="e">
        <f>VLOOKUP(VLOOKUP(A26,Item!$A$3:$BO$209,64,FALSE),DefaltMaster!$BA$1:$BB$20,2,FALSE)</f>
        <v>#N/A</v>
      </c>
      <c r="G26">
        <v>1</v>
      </c>
      <c r="H26">
        <f>VLOOKUP(A26,Item!$A$3:$BO$209,59,FALSE)</f>
        <v>54</v>
      </c>
      <c r="I26">
        <v>4</v>
      </c>
      <c r="J26" t="s">
        <v>921</v>
      </c>
      <c r="K26">
        <f>VLOOKUP(A26,Item!$A$3:$BO$209,41,FALSE)</f>
        <v>1000</v>
      </c>
    </row>
    <row r="27" spans="1:11" x14ac:dyDescent="0.25">
      <c r="A27" s="69" t="s">
        <v>674</v>
      </c>
      <c r="B27" s="69" t="s">
        <v>674</v>
      </c>
      <c r="C27" t="e">
        <f>VLOOKUP(VLOOKUP(A27,Item!$A$3:$AT$209,43,FALSE),DefaltMaster!$AX$1:$AZ$15,3,FALSE)</f>
        <v>#N/A</v>
      </c>
      <c r="D27" t="e">
        <f>VLOOKUP(VLOOKUP(A27,Item!$A$3:$AT$209,43,FALSE),DefaltMaster!$AX$1:$AZ$15,2,FALSE)</f>
        <v>#N/A</v>
      </c>
      <c r="E27">
        <f>VLOOKUP(A27,Item!$A$3:$AT$209,4,FALSE)</f>
        <v>0</v>
      </c>
      <c r="F27" t="e">
        <f>VLOOKUP(VLOOKUP(A27,Item!$A$3:$BO$209,64,FALSE),DefaltMaster!$BA$1:$BB$20,2,FALSE)</f>
        <v>#N/A</v>
      </c>
      <c r="G27">
        <v>1</v>
      </c>
      <c r="H27">
        <f>VLOOKUP(A27,Item!$A$3:$BO$209,59,FALSE)</f>
        <v>54</v>
      </c>
      <c r="I27">
        <v>4</v>
      </c>
      <c r="J27" t="s">
        <v>921</v>
      </c>
      <c r="K27">
        <f>VLOOKUP(A27,Item!$A$3:$BO$209,41,FALSE)</f>
        <v>1000</v>
      </c>
    </row>
    <row r="28" spans="1:11" x14ac:dyDescent="0.25">
      <c r="A28" s="69" t="s">
        <v>675</v>
      </c>
      <c r="B28" s="69" t="s">
        <v>675</v>
      </c>
      <c r="C28" t="e">
        <f>VLOOKUP(VLOOKUP(A28,Item!$A$3:$AT$209,43,FALSE),DefaltMaster!$AX$1:$AZ$15,3,FALSE)</f>
        <v>#N/A</v>
      </c>
      <c r="D28" t="e">
        <f>VLOOKUP(VLOOKUP(A28,Item!$A$3:$AT$209,43,FALSE),DefaltMaster!$AX$1:$AZ$15,2,FALSE)</f>
        <v>#N/A</v>
      </c>
      <c r="E28">
        <f>VLOOKUP(A28,Item!$A$3:$AT$209,4,FALSE)</f>
        <v>0</v>
      </c>
      <c r="F28" t="e">
        <f>VLOOKUP(VLOOKUP(A28,Item!$A$3:$BO$209,64,FALSE),DefaltMaster!$BA$1:$BB$20,2,FALSE)</f>
        <v>#N/A</v>
      </c>
      <c r="G28">
        <v>1</v>
      </c>
      <c r="H28">
        <f>VLOOKUP(A28,Item!$A$3:$BO$209,59,FALSE)</f>
        <v>54</v>
      </c>
      <c r="I28">
        <v>4</v>
      </c>
      <c r="J28" t="s">
        <v>921</v>
      </c>
      <c r="K28">
        <f>VLOOKUP(A28,Item!$A$3:$BO$209,41,FALSE)</f>
        <v>1000</v>
      </c>
    </row>
    <row r="29" spans="1:11" x14ac:dyDescent="0.25">
      <c r="A29" s="69" t="s">
        <v>676</v>
      </c>
      <c r="B29" s="69" t="s">
        <v>676</v>
      </c>
      <c r="C29" t="e">
        <f>VLOOKUP(VLOOKUP(A29,Item!$A$3:$AT$209,43,FALSE),DefaltMaster!$AX$1:$AZ$15,3,FALSE)</f>
        <v>#N/A</v>
      </c>
      <c r="D29" t="e">
        <f>VLOOKUP(VLOOKUP(A29,Item!$A$3:$AT$209,43,FALSE),DefaltMaster!$AX$1:$AZ$15,2,FALSE)</f>
        <v>#N/A</v>
      </c>
      <c r="E29">
        <f>VLOOKUP(A29,Item!$A$3:$AT$209,4,FALSE)</f>
        <v>0</v>
      </c>
      <c r="F29" t="e">
        <f>VLOOKUP(VLOOKUP(A29,Item!$A$3:$BO$209,64,FALSE),DefaltMaster!$BA$1:$BB$20,2,FALSE)</f>
        <v>#N/A</v>
      </c>
      <c r="G29">
        <v>1</v>
      </c>
      <c r="H29">
        <f>VLOOKUP(A29,Item!$A$3:$BO$209,59,FALSE)</f>
        <v>54</v>
      </c>
      <c r="I29">
        <v>4</v>
      </c>
      <c r="J29" t="s">
        <v>921</v>
      </c>
      <c r="K29">
        <f>VLOOKUP(A29,Item!$A$3:$BO$209,41,FALSE)</f>
        <v>1000</v>
      </c>
    </row>
    <row r="30" spans="1:11" x14ac:dyDescent="0.25">
      <c r="A30" s="69" t="s">
        <v>677</v>
      </c>
      <c r="B30" s="69" t="s">
        <v>677</v>
      </c>
      <c r="C30" t="e">
        <f>VLOOKUP(VLOOKUP(A30,Item!$A$3:$AT$209,43,FALSE),DefaltMaster!$AX$1:$AZ$15,3,FALSE)</f>
        <v>#N/A</v>
      </c>
      <c r="D30" t="e">
        <f>VLOOKUP(VLOOKUP(A30,Item!$A$3:$AT$209,43,FALSE),DefaltMaster!$AX$1:$AZ$15,2,FALSE)</f>
        <v>#N/A</v>
      </c>
      <c r="E30">
        <f>VLOOKUP(A30,Item!$A$3:$AT$209,4,FALSE)</f>
        <v>0</v>
      </c>
      <c r="F30" t="e">
        <f>VLOOKUP(VLOOKUP(A30,Item!$A$3:$BO$209,64,FALSE),DefaltMaster!$BA$1:$BB$20,2,FALSE)</f>
        <v>#N/A</v>
      </c>
      <c r="G30">
        <v>1</v>
      </c>
      <c r="H30">
        <f>VLOOKUP(A30,Item!$A$3:$BO$209,59,FALSE)</f>
        <v>54</v>
      </c>
      <c r="I30">
        <v>4</v>
      </c>
      <c r="J30" t="s">
        <v>921</v>
      </c>
      <c r="K30">
        <f>VLOOKUP(A30,Item!$A$3:$BO$209,41,FALSE)</f>
        <v>1000</v>
      </c>
    </row>
    <row r="31" spans="1:11" x14ac:dyDescent="0.25">
      <c r="A31" s="69" t="s">
        <v>678</v>
      </c>
      <c r="B31" s="69" t="s">
        <v>678</v>
      </c>
      <c r="C31" t="e">
        <f>VLOOKUP(VLOOKUP(A31,Item!$A$3:$AT$209,43,FALSE),DefaltMaster!$AX$1:$AZ$15,3,FALSE)</f>
        <v>#N/A</v>
      </c>
      <c r="D31" t="e">
        <f>VLOOKUP(VLOOKUP(A31,Item!$A$3:$AT$209,43,FALSE),DefaltMaster!$AX$1:$AZ$15,2,FALSE)</f>
        <v>#N/A</v>
      </c>
      <c r="E31">
        <f>VLOOKUP(A31,Item!$A$3:$AT$209,4,FALSE)</f>
        <v>0</v>
      </c>
      <c r="F31" t="e">
        <f>VLOOKUP(VLOOKUP(A31,Item!$A$3:$BO$209,64,FALSE),DefaltMaster!$BA$1:$BB$20,2,FALSE)</f>
        <v>#N/A</v>
      </c>
      <c r="G31">
        <v>1</v>
      </c>
      <c r="H31">
        <f>VLOOKUP(A31,Item!$A$3:$BO$209,59,FALSE)</f>
        <v>54</v>
      </c>
      <c r="I31">
        <v>4</v>
      </c>
      <c r="J31" t="s">
        <v>921</v>
      </c>
      <c r="K31">
        <f>VLOOKUP(A31,Item!$A$3:$BO$209,41,FALSE)</f>
        <v>1000</v>
      </c>
    </row>
    <row r="32" spans="1:11" x14ac:dyDescent="0.25">
      <c r="A32" s="69" t="s">
        <v>679</v>
      </c>
      <c r="B32" s="69" t="s">
        <v>679</v>
      </c>
      <c r="C32" t="e">
        <f>VLOOKUP(VLOOKUP(A32,Item!$A$3:$AT$209,43,FALSE),DefaltMaster!$AX$1:$AZ$15,3,FALSE)</f>
        <v>#N/A</v>
      </c>
      <c r="D32" t="e">
        <f>VLOOKUP(VLOOKUP(A32,Item!$A$3:$AT$209,43,FALSE),DefaltMaster!$AX$1:$AZ$15,2,FALSE)</f>
        <v>#N/A</v>
      </c>
      <c r="E32">
        <f>VLOOKUP(A32,Item!$A$3:$AT$209,4,FALSE)</f>
        <v>0</v>
      </c>
      <c r="F32" t="e">
        <f>VLOOKUP(VLOOKUP(A32,Item!$A$3:$BO$209,64,FALSE),DefaltMaster!$BA$1:$BB$20,2,FALSE)</f>
        <v>#N/A</v>
      </c>
      <c r="G32">
        <v>1</v>
      </c>
      <c r="H32">
        <f>VLOOKUP(A32,Item!$A$3:$BO$209,59,FALSE)</f>
        <v>54</v>
      </c>
      <c r="I32">
        <v>4</v>
      </c>
      <c r="J32" t="s">
        <v>921</v>
      </c>
      <c r="K32">
        <f>VLOOKUP(A32,Item!$A$3:$BO$209,41,FALSE)</f>
        <v>1000</v>
      </c>
    </row>
    <row r="33" spans="1:11" x14ac:dyDescent="0.25">
      <c r="A33" s="69" t="s">
        <v>680</v>
      </c>
      <c r="B33" s="69" t="s">
        <v>680</v>
      </c>
      <c r="C33" t="e">
        <f>VLOOKUP(VLOOKUP(A33,Item!$A$3:$AT$209,43,FALSE),DefaltMaster!$AX$1:$AZ$15,3,FALSE)</f>
        <v>#N/A</v>
      </c>
      <c r="D33" t="e">
        <f>VLOOKUP(VLOOKUP(A33,Item!$A$3:$AT$209,43,FALSE),DefaltMaster!$AX$1:$AZ$15,2,FALSE)</f>
        <v>#N/A</v>
      </c>
      <c r="E33">
        <f>VLOOKUP(A33,Item!$A$3:$AT$209,4,FALSE)</f>
        <v>0</v>
      </c>
      <c r="F33" t="e">
        <f>VLOOKUP(VLOOKUP(A33,Item!$A$3:$BO$209,64,FALSE),DefaltMaster!$BA$1:$BB$20,2,FALSE)</f>
        <v>#N/A</v>
      </c>
      <c r="G33">
        <v>1</v>
      </c>
      <c r="H33">
        <f>VLOOKUP(A33,Item!$A$3:$BO$209,59,FALSE)</f>
        <v>54</v>
      </c>
      <c r="I33">
        <v>4</v>
      </c>
      <c r="J33" t="s">
        <v>921</v>
      </c>
      <c r="K33">
        <f>VLOOKUP(A33,Item!$A$3:$BO$209,41,FALSE)</f>
        <v>1000</v>
      </c>
    </row>
    <row r="34" spans="1:11" x14ac:dyDescent="0.25">
      <c r="A34" s="69" t="s">
        <v>681</v>
      </c>
      <c r="B34" s="69" t="s">
        <v>681</v>
      </c>
      <c r="C34" t="e">
        <f>VLOOKUP(VLOOKUP(A34,Item!$A$3:$AT$209,43,FALSE),DefaltMaster!$AX$1:$AZ$15,3,FALSE)</f>
        <v>#N/A</v>
      </c>
      <c r="D34" t="e">
        <f>VLOOKUP(VLOOKUP(A34,Item!$A$3:$AT$209,43,FALSE),DefaltMaster!$AX$1:$AZ$15,2,FALSE)</f>
        <v>#N/A</v>
      </c>
      <c r="E34">
        <f>VLOOKUP(A34,Item!$A$3:$AT$209,4,FALSE)</f>
        <v>0</v>
      </c>
      <c r="F34" t="e">
        <f>VLOOKUP(VLOOKUP(A34,Item!$A$3:$BO$209,64,FALSE),DefaltMaster!$BA$1:$BB$20,2,FALSE)</f>
        <v>#N/A</v>
      </c>
      <c r="G34">
        <v>1</v>
      </c>
      <c r="H34">
        <f>VLOOKUP(A34,Item!$A$3:$BO$209,59,FALSE)</f>
        <v>54</v>
      </c>
      <c r="I34">
        <v>4</v>
      </c>
      <c r="J34" t="s">
        <v>921</v>
      </c>
      <c r="K34">
        <f>VLOOKUP(A34,Item!$A$3:$BO$209,41,FALSE)</f>
        <v>1000</v>
      </c>
    </row>
    <row r="35" spans="1:11" x14ac:dyDescent="0.25">
      <c r="A35" s="69" t="s">
        <v>682</v>
      </c>
      <c r="B35" s="69" t="s">
        <v>682</v>
      </c>
      <c r="C35" t="e">
        <f>VLOOKUP(VLOOKUP(A35,Item!$A$3:$AT$209,43,FALSE),DefaltMaster!$AX$1:$AZ$15,3,FALSE)</f>
        <v>#N/A</v>
      </c>
      <c r="D35" t="e">
        <f>VLOOKUP(VLOOKUP(A35,Item!$A$3:$AT$209,43,FALSE),DefaltMaster!$AX$1:$AZ$15,2,FALSE)</f>
        <v>#N/A</v>
      </c>
      <c r="E35">
        <f>VLOOKUP(A35,Item!$A$3:$AT$209,4,FALSE)</f>
        <v>0</v>
      </c>
      <c r="F35" t="e">
        <f>VLOOKUP(VLOOKUP(A35,Item!$A$3:$BO$209,64,FALSE),DefaltMaster!$BA$1:$BB$20,2,FALSE)</f>
        <v>#N/A</v>
      </c>
      <c r="G35">
        <v>1</v>
      </c>
      <c r="H35">
        <f>VLOOKUP(A35,Item!$A$3:$BO$209,59,FALSE)</f>
        <v>54</v>
      </c>
      <c r="I35">
        <v>4</v>
      </c>
      <c r="J35" t="s">
        <v>921</v>
      </c>
      <c r="K35">
        <f>VLOOKUP(A35,Item!$A$3:$BO$209,41,FALSE)</f>
        <v>1000</v>
      </c>
    </row>
    <row r="36" spans="1:11" x14ac:dyDescent="0.25">
      <c r="A36" s="69" t="s">
        <v>683</v>
      </c>
      <c r="B36" s="69" t="s">
        <v>683</v>
      </c>
      <c r="C36" t="e">
        <f>VLOOKUP(VLOOKUP(A36,Item!$A$3:$AT$209,43,FALSE),DefaltMaster!$AX$1:$AZ$15,3,FALSE)</f>
        <v>#N/A</v>
      </c>
      <c r="D36" t="e">
        <f>VLOOKUP(VLOOKUP(A36,Item!$A$3:$AT$209,43,FALSE),DefaltMaster!$AX$1:$AZ$15,2,FALSE)</f>
        <v>#N/A</v>
      </c>
      <c r="E36">
        <f>VLOOKUP(A36,Item!$A$3:$AT$209,4,FALSE)</f>
        <v>0</v>
      </c>
      <c r="F36" t="e">
        <f>VLOOKUP(VLOOKUP(A36,Item!$A$3:$BO$209,64,FALSE),DefaltMaster!$BA$1:$BB$20,2,FALSE)</f>
        <v>#N/A</v>
      </c>
      <c r="G36">
        <v>1</v>
      </c>
      <c r="H36">
        <f>VLOOKUP(A36,Item!$A$3:$BO$209,59,FALSE)</f>
        <v>54</v>
      </c>
      <c r="I36">
        <v>4</v>
      </c>
      <c r="J36" t="s">
        <v>921</v>
      </c>
      <c r="K36">
        <f>VLOOKUP(A36,Item!$A$3:$BO$209,41,FALSE)</f>
        <v>1000</v>
      </c>
    </row>
    <row r="37" spans="1:11" x14ac:dyDescent="0.25">
      <c r="A37" s="69" t="s">
        <v>684</v>
      </c>
      <c r="B37" s="69" t="s">
        <v>684</v>
      </c>
      <c r="C37" t="e">
        <f>VLOOKUP(VLOOKUP(A37,Item!$A$3:$AT$209,43,FALSE),DefaltMaster!$AX$1:$AZ$15,3,FALSE)</f>
        <v>#N/A</v>
      </c>
      <c r="D37" t="e">
        <f>VLOOKUP(VLOOKUP(A37,Item!$A$3:$AT$209,43,FALSE),DefaltMaster!$AX$1:$AZ$15,2,FALSE)</f>
        <v>#N/A</v>
      </c>
      <c r="E37">
        <f>VLOOKUP(A37,Item!$A$3:$AT$209,4,FALSE)</f>
        <v>0</v>
      </c>
      <c r="F37" t="e">
        <f>VLOOKUP(VLOOKUP(A37,Item!$A$3:$BO$209,64,FALSE),DefaltMaster!$BA$1:$BB$20,2,FALSE)</f>
        <v>#N/A</v>
      </c>
      <c r="G37">
        <v>1</v>
      </c>
      <c r="H37">
        <f>VLOOKUP(A37,Item!$A$3:$BO$209,59,FALSE)</f>
        <v>54</v>
      </c>
      <c r="I37">
        <v>4</v>
      </c>
      <c r="J37" t="s">
        <v>921</v>
      </c>
      <c r="K37">
        <f>VLOOKUP(A37,Item!$A$3:$BO$209,41,FALSE)</f>
        <v>1000</v>
      </c>
    </row>
    <row r="38" spans="1:11" x14ac:dyDescent="0.25">
      <c r="A38" s="69" t="s">
        <v>685</v>
      </c>
      <c r="B38" s="69" t="s">
        <v>685</v>
      </c>
      <c r="C38" t="e">
        <f>VLOOKUP(VLOOKUP(A38,Item!$A$3:$AT$209,43,FALSE),DefaltMaster!$AX$1:$AZ$15,3,FALSE)</f>
        <v>#N/A</v>
      </c>
      <c r="D38" t="e">
        <f>VLOOKUP(VLOOKUP(A38,Item!$A$3:$AT$209,43,FALSE),DefaltMaster!$AX$1:$AZ$15,2,FALSE)</f>
        <v>#N/A</v>
      </c>
      <c r="E38">
        <f>VLOOKUP(A38,Item!$A$3:$AT$209,4,FALSE)</f>
        <v>0</v>
      </c>
      <c r="F38" t="e">
        <f>VLOOKUP(VLOOKUP(A38,Item!$A$3:$BO$209,64,FALSE),DefaltMaster!$BA$1:$BB$20,2,FALSE)</f>
        <v>#N/A</v>
      </c>
      <c r="G38">
        <v>1</v>
      </c>
      <c r="H38">
        <f>VLOOKUP(A38,Item!$A$3:$BO$209,59,FALSE)</f>
        <v>54</v>
      </c>
      <c r="I38">
        <v>4</v>
      </c>
      <c r="J38" t="s">
        <v>921</v>
      </c>
      <c r="K38">
        <f>VLOOKUP(A38,Item!$A$3:$BO$209,41,FALSE)</f>
        <v>1000</v>
      </c>
    </row>
    <row r="39" spans="1:11" x14ac:dyDescent="0.25">
      <c r="A39" s="69" t="s">
        <v>686</v>
      </c>
      <c r="B39" s="69" t="s">
        <v>686</v>
      </c>
      <c r="C39" t="e">
        <f>VLOOKUP(VLOOKUP(A39,Item!$A$3:$AT$209,43,FALSE),DefaltMaster!$AX$1:$AZ$15,3,FALSE)</f>
        <v>#N/A</v>
      </c>
      <c r="D39" t="e">
        <f>VLOOKUP(VLOOKUP(A39,Item!$A$3:$AT$209,43,FALSE),DefaltMaster!$AX$1:$AZ$15,2,FALSE)</f>
        <v>#N/A</v>
      </c>
      <c r="E39">
        <f>VLOOKUP(A39,Item!$A$3:$AT$209,4,FALSE)</f>
        <v>0</v>
      </c>
      <c r="F39" t="e">
        <f>VLOOKUP(VLOOKUP(A39,Item!$A$3:$BO$209,64,FALSE),DefaltMaster!$BA$1:$BB$20,2,FALSE)</f>
        <v>#N/A</v>
      </c>
      <c r="G39">
        <v>1</v>
      </c>
      <c r="H39">
        <f>VLOOKUP(A39,Item!$A$3:$BO$209,59,FALSE)</f>
        <v>54</v>
      </c>
      <c r="I39">
        <v>4</v>
      </c>
      <c r="J39" t="s">
        <v>921</v>
      </c>
      <c r="K39">
        <f>VLOOKUP(A39,Item!$A$3:$BO$209,41,FALSE)</f>
        <v>1000</v>
      </c>
    </row>
    <row r="40" spans="1:11" x14ac:dyDescent="0.25">
      <c r="A40" s="69" t="s">
        <v>687</v>
      </c>
      <c r="B40" s="69" t="s">
        <v>687</v>
      </c>
      <c r="C40" t="e">
        <f>VLOOKUP(VLOOKUP(A40,Item!$A$3:$AT$209,43,FALSE),DefaltMaster!$AX$1:$AZ$15,3,FALSE)</f>
        <v>#N/A</v>
      </c>
      <c r="D40" t="e">
        <f>VLOOKUP(VLOOKUP(A40,Item!$A$3:$AT$209,43,FALSE),DefaltMaster!$AX$1:$AZ$15,2,FALSE)</f>
        <v>#N/A</v>
      </c>
      <c r="E40">
        <f>VLOOKUP(A40,Item!$A$3:$AT$209,4,FALSE)</f>
        <v>0</v>
      </c>
      <c r="F40" t="e">
        <f>VLOOKUP(VLOOKUP(A40,Item!$A$3:$BO$209,64,FALSE),DefaltMaster!$BA$1:$BB$20,2,FALSE)</f>
        <v>#N/A</v>
      </c>
      <c r="G40">
        <v>1</v>
      </c>
      <c r="H40">
        <f>VLOOKUP(A40,Item!$A$3:$BO$209,59,FALSE)</f>
        <v>54</v>
      </c>
      <c r="I40">
        <v>4</v>
      </c>
      <c r="J40" t="s">
        <v>921</v>
      </c>
      <c r="K40">
        <f>VLOOKUP(A40,Item!$A$3:$BO$209,41,FALSE)</f>
        <v>1000</v>
      </c>
    </row>
    <row r="41" spans="1:11" x14ac:dyDescent="0.25">
      <c r="A41" s="69" t="s">
        <v>688</v>
      </c>
      <c r="B41" s="69" t="s">
        <v>688</v>
      </c>
      <c r="C41" t="e">
        <f>VLOOKUP(VLOOKUP(A41,Item!$A$3:$AT$209,43,FALSE),DefaltMaster!$AX$1:$AZ$15,3,FALSE)</f>
        <v>#N/A</v>
      </c>
      <c r="D41" t="e">
        <f>VLOOKUP(VLOOKUP(A41,Item!$A$3:$AT$209,43,FALSE),DefaltMaster!$AX$1:$AZ$15,2,FALSE)</f>
        <v>#N/A</v>
      </c>
      <c r="E41">
        <f>VLOOKUP(A41,Item!$A$3:$AT$209,4,FALSE)</f>
        <v>0</v>
      </c>
      <c r="F41" t="e">
        <f>VLOOKUP(VLOOKUP(A41,Item!$A$3:$BO$209,64,FALSE),DefaltMaster!$BA$1:$BB$20,2,FALSE)</f>
        <v>#N/A</v>
      </c>
      <c r="G41">
        <v>1</v>
      </c>
      <c r="H41">
        <f>VLOOKUP(A41,Item!$A$3:$BO$209,59,FALSE)</f>
        <v>54</v>
      </c>
      <c r="I41">
        <v>4</v>
      </c>
      <c r="J41" t="s">
        <v>921</v>
      </c>
      <c r="K41">
        <f>VLOOKUP(A41,Item!$A$3:$BO$209,41,FALSE)</f>
        <v>1000</v>
      </c>
    </row>
    <row r="42" spans="1:11" x14ac:dyDescent="0.25">
      <c r="A42" s="69" t="s">
        <v>689</v>
      </c>
      <c r="B42" s="69" t="s">
        <v>689</v>
      </c>
      <c r="C42" t="e">
        <f>VLOOKUP(VLOOKUP(A42,Item!$A$3:$AT$209,43,FALSE),DefaltMaster!$AX$1:$AZ$15,3,FALSE)</f>
        <v>#N/A</v>
      </c>
      <c r="D42" t="e">
        <f>VLOOKUP(VLOOKUP(A42,Item!$A$3:$AT$209,43,FALSE),DefaltMaster!$AX$1:$AZ$15,2,FALSE)</f>
        <v>#N/A</v>
      </c>
      <c r="E42">
        <f>VLOOKUP(A42,Item!$A$3:$AT$209,4,FALSE)</f>
        <v>0</v>
      </c>
      <c r="F42" t="e">
        <f>VLOOKUP(VLOOKUP(A42,Item!$A$3:$BO$209,64,FALSE),DefaltMaster!$BA$1:$BB$20,2,FALSE)</f>
        <v>#N/A</v>
      </c>
      <c r="G42">
        <v>1</v>
      </c>
      <c r="H42">
        <f>VLOOKUP(A42,Item!$A$3:$BO$209,59,FALSE)</f>
        <v>54</v>
      </c>
      <c r="I42">
        <v>4</v>
      </c>
      <c r="J42" t="s">
        <v>921</v>
      </c>
      <c r="K42">
        <f>VLOOKUP(A42,Item!$A$3:$BO$209,41,FALSE)</f>
        <v>1000</v>
      </c>
    </row>
    <row r="43" spans="1:11" x14ac:dyDescent="0.25">
      <c r="A43" s="69" t="s">
        <v>690</v>
      </c>
      <c r="B43" s="69" t="s">
        <v>690</v>
      </c>
      <c r="C43" t="e">
        <f>VLOOKUP(VLOOKUP(A43,Item!$A$3:$AT$209,43,FALSE),DefaltMaster!$AX$1:$AZ$15,3,FALSE)</f>
        <v>#N/A</v>
      </c>
      <c r="D43" t="e">
        <f>VLOOKUP(VLOOKUP(A43,Item!$A$3:$AT$209,43,FALSE),DefaltMaster!$AX$1:$AZ$15,2,FALSE)</f>
        <v>#N/A</v>
      </c>
      <c r="E43">
        <f>VLOOKUP(A43,Item!$A$3:$AT$209,4,FALSE)</f>
        <v>0</v>
      </c>
      <c r="F43" t="e">
        <f>VLOOKUP(VLOOKUP(A43,Item!$A$3:$BO$209,64,FALSE),DefaltMaster!$BA$1:$BB$20,2,FALSE)</f>
        <v>#N/A</v>
      </c>
      <c r="G43">
        <v>1</v>
      </c>
      <c r="H43">
        <f>VLOOKUP(A43,Item!$A$3:$BO$209,59,FALSE)</f>
        <v>54</v>
      </c>
      <c r="I43">
        <v>4</v>
      </c>
      <c r="J43" t="s">
        <v>921</v>
      </c>
      <c r="K43">
        <f>VLOOKUP(A43,Item!$A$3:$BO$209,41,FALSE)</f>
        <v>1000</v>
      </c>
    </row>
    <row r="44" spans="1:11" x14ac:dyDescent="0.25">
      <c r="A44" s="69" t="s">
        <v>691</v>
      </c>
      <c r="B44" s="69" t="s">
        <v>691</v>
      </c>
      <c r="C44" t="e">
        <f>VLOOKUP(VLOOKUP(A44,Item!$A$3:$AT$209,43,FALSE),DefaltMaster!$AX$1:$AZ$15,3,FALSE)</f>
        <v>#N/A</v>
      </c>
      <c r="D44" t="e">
        <f>VLOOKUP(VLOOKUP(A44,Item!$A$3:$AT$209,43,FALSE),DefaltMaster!$AX$1:$AZ$15,2,FALSE)</f>
        <v>#N/A</v>
      </c>
      <c r="E44">
        <f>VLOOKUP(A44,Item!$A$3:$AT$209,4,FALSE)</f>
        <v>0</v>
      </c>
      <c r="F44" t="e">
        <f>VLOOKUP(VLOOKUP(A44,Item!$A$3:$BO$209,64,FALSE),DefaltMaster!$BA$1:$BB$20,2,FALSE)</f>
        <v>#N/A</v>
      </c>
      <c r="G44">
        <v>1</v>
      </c>
      <c r="H44">
        <f>VLOOKUP(A44,Item!$A$3:$BO$209,59,FALSE)</f>
        <v>54</v>
      </c>
      <c r="I44">
        <v>4</v>
      </c>
      <c r="J44" t="s">
        <v>921</v>
      </c>
      <c r="K44">
        <f>VLOOKUP(A44,Item!$A$3:$BO$209,41,FALSE)</f>
        <v>1000</v>
      </c>
    </row>
    <row r="45" spans="1:11" x14ac:dyDescent="0.25">
      <c r="A45" s="69" t="s">
        <v>692</v>
      </c>
      <c r="B45" s="69" t="s">
        <v>692</v>
      </c>
      <c r="C45" t="e">
        <f>VLOOKUP(VLOOKUP(A45,Item!$A$3:$AT$209,43,FALSE),DefaltMaster!$AX$1:$AZ$15,3,FALSE)</f>
        <v>#N/A</v>
      </c>
      <c r="D45" t="e">
        <f>VLOOKUP(VLOOKUP(A45,Item!$A$3:$AT$209,43,FALSE),DefaltMaster!$AX$1:$AZ$15,2,FALSE)</f>
        <v>#N/A</v>
      </c>
      <c r="E45">
        <f>VLOOKUP(A45,Item!$A$3:$AT$209,4,FALSE)</f>
        <v>0</v>
      </c>
      <c r="F45" t="e">
        <f>VLOOKUP(VLOOKUP(A45,Item!$A$3:$BO$209,64,FALSE),DefaltMaster!$BA$1:$BB$20,2,FALSE)</f>
        <v>#N/A</v>
      </c>
      <c r="G45">
        <v>1</v>
      </c>
      <c r="H45">
        <f>VLOOKUP(A45,Item!$A$3:$BO$209,59,FALSE)</f>
        <v>54</v>
      </c>
      <c r="I45">
        <v>4</v>
      </c>
      <c r="J45" t="s">
        <v>921</v>
      </c>
      <c r="K45">
        <f>VLOOKUP(A45,Item!$A$3:$BO$209,41,FALSE)</f>
        <v>1000</v>
      </c>
    </row>
    <row r="46" spans="1:11" x14ac:dyDescent="0.25">
      <c r="A46" s="69" t="s">
        <v>693</v>
      </c>
      <c r="B46" s="69" t="s">
        <v>693</v>
      </c>
      <c r="C46" t="e">
        <f>VLOOKUP(VLOOKUP(A46,Item!$A$3:$AT$209,43,FALSE),DefaltMaster!$AX$1:$AZ$15,3,FALSE)</f>
        <v>#N/A</v>
      </c>
      <c r="D46" t="e">
        <f>VLOOKUP(VLOOKUP(A46,Item!$A$3:$AT$209,43,FALSE),DefaltMaster!$AX$1:$AZ$15,2,FALSE)</f>
        <v>#N/A</v>
      </c>
      <c r="E46">
        <f>VLOOKUP(A46,Item!$A$3:$AT$209,4,FALSE)</f>
        <v>0</v>
      </c>
      <c r="F46" t="e">
        <f>VLOOKUP(VLOOKUP(A46,Item!$A$3:$BO$209,64,FALSE),DefaltMaster!$BA$1:$BB$20,2,FALSE)</f>
        <v>#N/A</v>
      </c>
      <c r="G46">
        <v>1</v>
      </c>
      <c r="H46">
        <f>VLOOKUP(A46,Item!$A$3:$BO$209,59,FALSE)</f>
        <v>54</v>
      </c>
      <c r="I46">
        <v>4</v>
      </c>
      <c r="J46" t="s">
        <v>921</v>
      </c>
      <c r="K46">
        <f>VLOOKUP(A46,Item!$A$3:$BO$209,41,FALSE)</f>
        <v>1000</v>
      </c>
    </row>
    <row r="47" spans="1:11" x14ac:dyDescent="0.25">
      <c r="A47" s="69" t="s">
        <v>694</v>
      </c>
      <c r="B47" s="69" t="s">
        <v>694</v>
      </c>
      <c r="C47" t="e">
        <f>VLOOKUP(VLOOKUP(A47,Item!$A$3:$AT$209,43,FALSE),DefaltMaster!$AX$1:$AZ$15,3,FALSE)</f>
        <v>#N/A</v>
      </c>
      <c r="D47" t="e">
        <f>VLOOKUP(VLOOKUP(A47,Item!$A$3:$AT$209,43,FALSE),DefaltMaster!$AX$1:$AZ$15,2,FALSE)</f>
        <v>#N/A</v>
      </c>
      <c r="E47">
        <f>VLOOKUP(A47,Item!$A$3:$AT$209,4,FALSE)</f>
        <v>0</v>
      </c>
      <c r="F47" t="e">
        <f>VLOOKUP(VLOOKUP(A47,Item!$A$3:$BO$209,64,FALSE),DefaltMaster!$BA$1:$BB$20,2,FALSE)</f>
        <v>#N/A</v>
      </c>
      <c r="G47">
        <v>1</v>
      </c>
      <c r="H47">
        <f>VLOOKUP(A47,Item!$A$3:$BO$209,59,FALSE)</f>
        <v>54</v>
      </c>
      <c r="I47">
        <v>4</v>
      </c>
      <c r="J47" t="s">
        <v>921</v>
      </c>
      <c r="K47">
        <f>VLOOKUP(A47,Item!$A$3:$BO$209,41,FALSE)</f>
        <v>1000</v>
      </c>
    </row>
    <row r="48" spans="1:11" x14ac:dyDescent="0.25">
      <c r="A48" s="69" t="s">
        <v>695</v>
      </c>
      <c r="B48" s="69" t="s">
        <v>695</v>
      </c>
      <c r="C48" t="e">
        <f>VLOOKUP(VLOOKUP(A48,Item!$A$3:$AT$209,43,FALSE),DefaltMaster!$AX$1:$AZ$15,3,FALSE)</f>
        <v>#N/A</v>
      </c>
      <c r="D48" t="e">
        <f>VLOOKUP(VLOOKUP(A48,Item!$A$3:$AT$209,43,FALSE),DefaltMaster!$AX$1:$AZ$15,2,FALSE)</f>
        <v>#N/A</v>
      </c>
      <c r="E48">
        <f>VLOOKUP(A48,Item!$A$3:$AT$209,4,FALSE)</f>
        <v>0</v>
      </c>
      <c r="F48" t="e">
        <f>VLOOKUP(VLOOKUP(A48,Item!$A$3:$BO$209,64,FALSE),DefaltMaster!$BA$1:$BB$20,2,FALSE)</f>
        <v>#N/A</v>
      </c>
      <c r="G48">
        <v>1</v>
      </c>
      <c r="H48">
        <f>VLOOKUP(A48,Item!$A$3:$BO$209,59,FALSE)</f>
        <v>54</v>
      </c>
      <c r="I48">
        <v>4</v>
      </c>
      <c r="J48" t="s">
        <v>921</v>
      </c>
      <c r="K48">
        <f>VLOOKUP(A48,Item!$A$3:$BO$209,41,FALSE)</f>
        <v>1000</v>
      </c>
    </row>
    <row r="49" spans="1:11" x14ac:dyDescent="0.25">
      <c r="A49" s="69" t="s">
        <v>696</v>
      </c>
      <c r="B49" s="69" t="s">
        <v>696</v>
      </c>
      <c r="C49" t="e">
        <f>VLOOKUP(VLOOKUP(A49,Item!$A$3:$AT$209,43,FALSE),DefaltMaster!$AX$1:$AZ$15,3,FALSE)</f>
        <v>#N/A</v>
      </c>
      <c r="D49" t="e">
        <f>VLOOKUP(VLOOKUP(A49,Item!$A$3:$AT$209,43,FALSE),DefaltMaster!$AX$1:$AZ$15,2,FALSE)</f>
        <v>#N/A</v>
      </c>
      <c r="E49">
        <f>VLOOKUP(A49,Item!$A$3:$AT$209,4,FALSE)</f>
        <v>0</v>
      </c>
      <c r="F49" t="e">
        <f>VLOOKUP(VLOOKUP(A49,Item!$A$3:$BO$209,64,FALSE),DefaltMaster!$BA$1:$BB$20,2,FALSE)</f>
        <v>#N/A</v>
      </c>
      <c r="G49">
        <v>1</v>
      </c>
      <c r="H49">
        <f>VLOOKUP(A49,Item!$A$3:$BO$209,59,FALSE)</f>
        <v>54</v>
      </c>
      <c r="I49">
        <v>4</v>
      </c>
      <c r="J49" t="s">
        <v>921</v>
      </c>
      <c r="K49">
        <f>VLOOKUP(A49,Item!$A$3:$BO$209,41,FALSE)</f>
        <v>1000</v>
      </c>
    </row>
    <row r="50" spans="1:11" x14ac:dyDescent="0.25">
      <c r="A50" s="69" t="s">
        <v>697</v>
      </c>
      <c r="B50" s="69" t="s">
        <v>697</v>
      </c>
      <c r="C50" t="e">
        <f>VLOOKUP(VLOOKUP(A50,Item!$A$3:$AT$209,43,FALSE),DefaltMaster!$AX$1:$AZ$15,3,FALSE)</f>
        <v>#N/A</v>
      </c>
      <c r="D50" t="e">
        <f>VLOOKUP(VLOOKUP(A50,Item!$A$3:$AT$209,43,FALSE),DefaltMaster!$AX$1:$AZ$15,2,FALSE)</f>
        <v>#N/A</v>
      </c>
      <c r="E50">
        <f>VLOOKUP(A50,Item!$A$3:$AT$209,4,FALSE)</f>
        <v>0</v>
      </c>
      <c r="F50" t="e">
        <f>VLOOKUP(VLOOKUP(A50,Item!$A$3:$BO$209,64,FALSE),DefaltMaster!$BA$1:$BB$20,2,FALSE)</f>
        <v>#N/A</v>
      </c>
      <c r="G50">
        <v>1</v>
      </c>
      <c r="H50">
        <f>VLOOKUP(A50,Item!$A$3:$BO$209,59,FALSE)</f>
        <v>52</v>
      </c>
      <c r="I50">
        <v>4</v>
      </c>
      <c r="J50" t="s">
        <v>921</v>
      </c>
      <c r="K50">
        <f>VLOOKUP(A50,Item!$A$3:$BO$209,41,FALSE)</f>
        <v>1000</v>
      </c>
    </row>
    <row r="51" spans="1:11" x14ac:dyDescent="0.25">
      <c r="A51" s="69" t="s">
        <v>698</v>
      </c>
      <c r="B51" s="69" t="s">
        <v>698</v>
      </c>
      <c r="C51" t="e">
        <f>VLOOKUP(VLOOKUP(A51,Item!$A$3:$AT$209,43,FALSE),DefaltMaster!$AX$1:$AZ$15,3,FALSE)</f>
        <v>#N/A</v>
      </c>
      <c r="D51" t="e">
        <f>VLOOKUP(VLOOKUP(A51,Item!$A$3:$AT$209,43,FALSE),DefaltMaster!$AX$1:$AZ$15,2,FALSE)</f>
        <v>#N/A</v>
      </c>
      <c r="E51">
        <f>VLOOKUP(A51,Item!$A$3:$AT$209,4,FALSE)</f>
        <v>0</v>
      </c>
      <c r="F51" t="e">
        <f>VLOOKUP(VLOOKUP(A51,Item!$A$3:$BO$209,64,FALSE),DefaltMaster!$BA$1:$BB$20,2,FALSE)</f>
        <v>#N/A</v>
      </c>
      <c r="G51">
        <v>1</v>
      </c>
      <c r="H51">
        <f>VLOOKUP(A51,Item!$A$3:$BO$209,59,FALSE)</f>
        <v>52</v>
      </c>
      <c r="I51">
        <v>4</v>
      </c>
      <c r="J51" t="s">
        <v>921</v>
      </c>
      <c r="K51">
        <f>VLOOKUP(A51,Item!$A$3:$BO$209,41,FALSE)</f>
        <v>1000</v>
      </c>
    </row>
    <row r="52" spans="1:11" x14ac:dyDescent="0.25">
      <c r="A52" s="69" t="s">
        <v>699</v>
      </c>
      <c r="B52" s="69" t="s">
        <v>699</v>
      </c>
      <c r="C52" t="e">
        <f>VLOOKUP(VLOOKUP(A52,Item!$A$3:$AT$209,43,FALSE),DefaltMaster!$AX$1:$AZ$15,3,FALSE)</f>
        <v>#N/A</v>
      </c>
      <c r="D52" t="e">
        <f>VLOOKUP(VLOOKUP(A52,Item!$A$3:$AT$209,43,FALSE),DefaltMaster!$AX$1:$AZ$15,2,FALSE)</f>
        <v>#N/A</v>
      </c>
      <c r="E52">
        <f>VLOOKUP(A52,Item!$A$3:$AT$209,4,FALSE)</f>
        <v>0</v>
      </c>
      <c r="F52" t="e">
        <f>VLOOKUP(VLOOKUP(A52,Item!$A$3:$BO$209,64,FALSE),DefaltMaster!$BA$1:$BB$20,2,FALSE)</f>
        <v>#N/A</v>
      </c>
      <c r="G52">
        <v>1</v>
      </c>
      <c r="H52">
        <f>VLOOKUP(A52,Item!$A$3:$BO$209,59,FALSE)</f>
        <v>52</v>
      </c>
      <c r="I52">
        <v>4</v>
      </c>
      <c r="J52" t="s">
        <v>921</v>
      </c>
      <c r="K52">
        <f>VLOOKUP(A52,Item!$A$3:$BO$209,41,FALSE)</f>
        <v>1000</v>
      </c>
    </row>
    <row r="53" spans="1:11" x14ac:dyDescent="0.25">
      <c r="A53" s="69" t="s">
        <v>700</v>
      </c>
      <c r="B53" s="69" t="s">
        <v>700</v>
      </c>
      <c r="C53" t="e">
        <f>VLOOKUP(VLOOKUP(A53,Item!$A$3:$AT$209,43,FALSE),DefaltMaster!$AX$1:$AZ$15,3,FALSE)</f>
        <v>#N/A</v>
      </c>
      <c r="D53" t="e">
        <f>VLOOKUP(VLOOKUP(A53,Item!$A$3:$AT$209,43,FALSE),DefaltMaster!$AX$1:$AZ$15,2,FALSE)</f>
        <v>#N/A</v>
      </c>
      <c r="E53">
        <f>VLOOKUP(A53,Item!$A$3:$AT$209,4,FALSE)</f>
        <v>0</v>
      </c>
      <c r="F53" t="e">
        <f>VLOOKUP(VLOOKUP(A53,Item!$A$3:$BO$209,64,FALSE),DefaltMaster!$BA$1:$BB$20,2,FALSE)</f>
        <v>#N/A</v>
      </c>
      <c r="G53">
        <v>1</v>
      </c>
      <c r="H53">
        <f>VLOOKUP(A53,Item!$A$3:$BO$209,59,FALSE)</f>
        <v>52</v>
      </c>
      <c r="I53">
        <v>4</v>
      </c>
      <c r="J53" t="s">
        <v>921</v>
      </c>
      <c r="K53">
        <f>VLOOKUP(A53,Item!$A$3:$BO$209,41,FALSE)</f>
        <v>1000</v>
      </c>
    </row>
    <row r="54" spans="1:11" x14ac:dyDescent="0.25">
      <c r="A54" s="69" t="s">
        <v>701</v>
      </c>
      <c r="B54" s="69" t="s">
        <v>701</v>
      </c>
      <c r="C54" t="e">
        <f>VLOOKUP(VLOOKUP(A54,Item!$A$3:$AT$209,43,FALSE),DefaltMaster!$AX$1:$AZ$15,3,FALSE)</f>
        <v>#N/A</v>
      </c>
      <c r="D54" t="e">
        <f>VLOOKUP(VLOOKUP(A54,Item!$A$3:$AT$209,43,FALSE),DefaltMaster!$AX$1:$AZ$15,2,FALSE)</f>
        <v>#N/A</v>
      </c>
      <c r="E54">
        <f>VLOOKUP(A54,Item!$A$3:$AT$209,4,FALSE)</f>
        <v>0</v>
      </c>
      <c r="F54" t="e">
        <f>VLOOKUP(VLOOKUP(A54,Item!$A$3:$BO$209,64,FALSE),DefaltMaster!$BA$1:$BB$20,2,FALSE)</f>
        <v>#N/A</v>
      </c>
      <c r="G54">
        <v>1</v>
      </c>
      <c r="H54">
        <f>VLOOKUP(A54,Item!$A$3:$BO$209,59,FALSE)</f>
        <v>52</v>
      </c>
      <c r="I54">
        <v>4</v>
      </c>
      <c r="J54" t="s">
        <v>921</v>
      </c>
      <c r="K54">
        <f>VLOOKUP(A54,Item!$A$3:$BO$209,41,FALSE)</f>
        <v>1000</v>
      </c>
    </row>
    <row r="55" spans="1:11" x14ac:dyDescent="0.25">
      <c r="A55" s="69" t="s">
        <v>702</v>
      </c>
      <c r="B55" s="69" t="s">
        <v>702</v>
      </c>
      <c r="C55" t="e">
        <f>VLOOKUP(VLOOKUP(A55,Item!$A$3:$AT$209,43,FALSE),DefaltMaster!$AX$1:$AZ$15,3,FALSE)</f>
        <v>#N/A</v>
      </c>
      <c r="D55" t="e">
        <f>VLOOKUP(VLOOKUP(A55,Item!$A$3:$AT$209,43,FALSE),DefaltMaster!$AX$1:$AZ$15,2,FALSE)</f>
        <v>#N/A</v>
      </c>
      <c r="E55">
        <f>VLOOKUP(A55,Item!$A$3:$AT$209,4,FALSE)</f>
        <v>0</v>
      </c>
      <c r="F55" t="e">
        <f>VLOOKUP(VLOOKUP(A55,Item!$A$3:$BO$209,64,FALSE),DefaltMaster!$BA$1:$BB$20,2,FALSE)</f>
        <v>#N/A</v>
      </c>
      <c r="G55">
        <v>1</v>
      </c>
      <c r="H55">
        <f>VLOOKUP(A55,Item!$A$3:$BO$209,59,FALSE)</f>
        <v>52</v>
      </c>
      <c r="I55">
        <v>4</v>
      </c>
      <c r="J55" t="s">
        <v>921</v>
      </c>
      <c r="K55">
        <f>VLOOKUP(A55,Item!$A$3:$BO$209,41,FALSE)</f>
        <v>1000</v>
      </c>
    </row>
    <row r="56" spans="1:11" x14ac:dyDescent="0.25">
      <c r="A56" s="69" t="s">
        <v>703</v>
      </c>
      <c r="B56" s="69" t="s">
        <v>703</v>
      </c>
      <c r="C56" t="e">
        <f>VLOOKUP(VLOOKUP(A56,Item!$A$3:$AT$209,43,FALSE),DefaltMaster!$AX$1:$AZ$15,3,FALSE)</f>
        <v>#N/A</v>
      </c>
      <c r="D56" t="e">
        <f>VLOOKUP(VLOOKUP(A56,Item!$A$3:$AT$209,43,FALSE),DefaltMaster!$AX$1:$AZ$15,2,FALSE)</f>
        <v>#N/A</v>
      </c>
      <c r="E56">
        <f>VLOOKUP(A56,Item!$A$3:$AT$209,4,FALSE)</f>
        <v>0</v>
      </c>
      <c r="F56" t="e">
        <f>VLOOKUP(VLOOKUP(A56,Item!$A$3:$BO$209,64,FALSE),DefaltMaster!$BA$1:$BB$20,2,FALSE)</f>
        <v>#N/A</v>
      </c>
      <c r="G56">
        <v>1</v>
      </c>
      <c r="H56">
        <f>VLOOKUP(A56,Item!$A$3:$BO$209,59,FALSE)</f>
        <v>52</v>
      </c>
      <c r="I56">
        <v>4</v>
      </c>
      <c r="J56" t="s">
        <v>921</v>
      </c>
      <c r="K56">
        <f>VLOOKUP(A56,Item!$A$3:$BO$209,41,FALSE)</f>
        <v>1000</v>
      </c>
    </row>
    <row r="57" spans="1:11" x14ac:dyDescent="0.25">
      <c r="A57" s="69" t="s">
        <v>704</v>
      </c>
      <c r="B57" s="69" t="s">
        <v>704</v>
      </c>
      <c r="C57" t="e">
        <f>VLOOKUP(VLOOKUP(A57,Item!$A$3:$AT$209,43,FALSE),DefaltMaster!$AX$1:$AZ$15,3,FALSE)</f>
        <v>#N/A</v>
      </c>
      <c r="D57" t="e">
        <f>VLOOKUP(VLOOKUP(A57,Item!$A$3:$AT$209,43,FALSE),DefaltMaster!$AX$1:$AZ$15,2,FALSE)</f>
        <v>#N/A</v>
      </c>
      <c r="E57">
        <f>VLOOKUP(A57,Item!$A$3:$AT$209,4,FALSE)</f>
        <v>0</v>
      </c>
      <c r="F57" t="e">
        <f>VLOOKUP(VLOOKUP(A57,Item!$A$3:$BO$209,64,FALSE),DefaltMaster!$BA$1:$BB$20,2,FALSE)</f>
        <v>#N/A</v>
      </c>
      <c r="G57">
        <v>1</v>
      </c>
      <c r="H57">
        <f>VLOOKUP(A57,Item!$A$3:$BO$209,59,FALSE)</f>
        <v>52</v>
      </c>
      <c r="I57">
        <v>4</v>
      </c>
      <c r="J57" t="s">
        <v>921</v>
      </c>
      <c r="K57">
        <f>VLOOKUP(A57,Item!$A$3:$BO$209,41,FALSE)</f>
        <v>1000</v>
      </c>
    </row>
    <row r="58" spans="1:11" x14ac:dyDescent="0.25">
      <c r="A58" s="69" t="s">
        <v>705</v>
      </c>
      <c r="B58" s="69" t="s">
        <v>705</v>
      </c>
      <c r="C58" t="e">
        <f>VLOOKUP(VLOOKUP(A58,Item!$A$3:$AT$209,43,FALSE),DefaltMaster!$AX$1:$AZ$15,3,FALSE)</f>
        <v>#N/A</v>
      </c>
      <c r="D58" t="e">
        <f>VLOOKUP(VLOOKUP(A58,Item!$A$3:$AT$209,43,FALSE),DefaltMaster!$AX$1:$AZ$15,2,FALSE)</f>
        <v>#N/A</v>
      </c>
      <c r="E58">
        <f>VLOOKUP(A58,Item!$A$3:$AT$209,4,FALSE)</f>
        <v>0</v>
      </c>
      <c r="F58" t="e">
        <f>VLOOKUP(VLOOKUP(A58,Item!$A$3:$BO$209,64,FALSE),DefaltMaster!$BA$1:$BB$20,2,FALSE)</f>
        <v>#N/A</v>
      </c>
      <c r="G58">
        <v>1</v>
      </c>
      <c r="H58">
        <f>VLOOKUP(A58,Item!$A$3:$BO$209,59,FALSE)</f>
        <v>52</v>
      </c>
      <c r="I58">
        <v>4</v>
      </c>
      <c r="J58" t="s">
        <v>921</v>
      </c>
      <c r="K58">
        <f>VLOOKUP(A58,Item!$A$3:$BO$209,41,FALSE)</f>
        <v>1000</v>
      </c>
    </row>
    <row r="59" spans="1:11" x14ac:dyDescent="0.25">
      <c r="A59" s="69" t="s">
        <v>706</v>
      </c>
      <c r="B59" s="69" t="s">
        <v>706</v>
      </c>
      <c r="C59" t="e">
        <f>VLOOKUP(VLOOKUP(A59,Item!$A$3:$AT$209,43,FALSE),DefaltMaster!$AX$1:$AZ$15,3,FALSE)</f>
        <v>#N/A</v>
      </c>
      <c r="D59" t="e">
        <f>VLOOKUP(VLOOKUP(A59,Item!$A$3:$AT$209,43,FALSE),DefaltMaster!$AX$1:$AZ$15,2,FALSE)</f>
        <v>#N/A</v>
      </c>
      <c r="E59">
        <f>VLOOKUP(A59,Item!$A$3:$AT$209,4,FALSE)</f>
        <v>0</v>
      </c>
      <c r="F59" t="e">
        <f>VLOOKUP(VLOOKUP(A59,Item!$A$3:$BO$209,64,FALSE),DefaltMaster!$BA$1:$BB$20,2,FALSE)</f>
        <v>#N/A</v>
      </c>
      <c r="G59">
        <v>1</v>
      </c>
      <c r="H59">
        <f>VLOOKUP(A59,Item!$A$3:$BO$209,59,FALSE)</f>
        <v>52</v>
      </c>
      <c r="I59">
        <v>4</v>
      </c>
      <c r="J59" t="s">
        <v>921</v>
      </c>
      <c r="K59">
        <f>VLOOKUP(A59,Item!$A$3:$BO$209,41,FALSE)</f>
        <v>1000</v>
      </c>
    </row>
    <row r="60" spans="1:11" x14ac:dyDescent="0.25">
      <c r="A60" s="69" t="s">
        <v>707</v>
      </c>
      <c r="B60" s="69" t="s">
        <v>707</v>
      </c>
      <c r="C60" t="e">
        <f>VLOOKUP(VLOOKUP(A60,Item!$A$3:$AT$209,43,FALSE),DefaltMaster!$AX$1:$AZ$15,3,FALSE)</f>
        <v>#N/A</v>
      </c>
      <c r="D60" t="e">
        <f>VLOOKUP(VLOOKUP(A60,Item!$A$3:$AT$209,43,FALSE),DefaltMaster!$AX$1:$AZ$15,2,FALSE)</f>
        <v>#N/A</v>
      </c>
      <c r="E60">
        <f>VLOOKUP(A60,Item!$A$3:$AT$209,4,FALSE)</f>
        <v>0</v>
      </c>
      <c r="F60" t="e">
        <f>VLOOKUP(VLOOKUP(A60,Item!$A$3:$BO$209,64,FALSE),DefaltMaster!$BA$1:$BB$20,2,FALSE)</f>
        <v>#N/A</v>
      </c>
      <c r="G60">
        <v>1</v>
      </c>
      <c r="H60">
        <f>VLOOKUP(A60,Item!$A$3:$BO$209,59,FALSE)</f>
        <v>52</v>
      </c>
      <c r="I60">
        <v>4</v>
      </c>
      <c r="J60" t="s">
        <v>921</v>
      </c>
      <c r="K60">
        <f>VLOOKUP(A60,Item!$A$3:$BO$209,41,FALSE)</f>
        <v>1000</v>
      </c>
    </row>
    <row r="61" spans="1:11" x14ac:dyDescent="0.25">
      <c r="A61" s="69" t="s">
        <v>708</v>
      </c>
      <c r="B61" s="69" t="s">
        <v>708</v>
      </c>
      <c r="C61" t="e">
        <f>VLOOKUP(VLOOKUP(A61,Item!$A$3:$AT$209,43,FALSE),DefaltMaster!$AX$1:$AZ$15,3,FALSE)</f>
        <v>#N/A</v>
      </c>
      <c r="D61" t="e">
        <f>VLOOKUP(VLOOKUP(A61,Item!$A$3:$AT$209,43,FALSE),DefaltMaster!$AX$1:$AZ$15,2,FALSE)</f>
        <v>#N/A</v>
      </c>
      <c r="E61">
        <f>VLOOKUP(A61,Item!$A$3:$AT$209,4,FALSE)</f>
        <v>0</v>
      </c>
      <c r="F61" t="e">
        <f>VLOOKUP(VLOOKUP(A61,Item!$A$3:$BO$209,64,FALSE),DefaltMaster!$BA$1:$BB$20,2,FALSE)</f>
        <v>#N/A</v>
      </c>
      <c r="G61">
        <v>1</v>
      </c>
      <c r="H61">
        <f>VLOOKUP(A61,Item!$A$3:$BO$209,59,FALSE)</f>
        <v>52</v>
      </c>
      <c r="I61">
        <v>4</v>
      </c>
      <c r="J61" t="s">
        <v>921</v>
      </c>
      <c r="K61">
        <f>VLOOKUP(A61,Item!$A$3:$BO$209,41,FALSE)</f>
        <v>1000</v>
      </c>
    </row>
    <row r="62" spans="1:11" x14ac:dyDescent="0.25">
      <c r="A62" s="69" t="s">
        <v>709</v>
      </c>
      <c r="B62" s="69" t="s">
        <v>709</v>
      </c>
      <c r="C62" t="e">
        <f>VLOOKUP(VLOOKUP(A62,Item!$A$3:$AT$209,43,FALSE),DefaltMaster!$AX$1:$AZ$15,3,FALSE)</f>
        <v>#N/A</v>
      </c>
      <c r="D62" t="e">
        <f>VLOOKUP(VLOOKUP(A62,Item!$A$3:$AT$209,43,FALSE),DefaltMaster!$AX$1:$AZ$15,2,FALSE)</f>
        <v>#N/A</v>
      </c>
      <c r="E62">
        <f>VLOOKUP(A62,Item!$A$3:$AT$209,4,FALSE)</f>
        <v>0</v>
      </c>
      <c r="F62" t="e">
        <f>VLOOKUP(VLOOKUP(A62,Item!$A$3:$BO$209,64,FALSE),DefaltMaster!$BA$1:$BB$20,2,FALSE)</f>
        <v>#N/A</v>
      </c>
      <c r="G62">
        <v>1</v>
      </c>
      <c r="H62">
        <f>VLOOKUP(A62,Item!$A$3:$BO$209,59,FALSE)</f>
        <v>52</v>
      </c>
      <c r="I62">
        <v>4</v>
      </c>
      <c r="J62" t="s">
        <v>921</v>
      </c>
      <c r="K62">
        <f>VLOOKUP(A62,Item!$A$3:$BO$209,41,FALSE)</f>
        <v>1000</v>
      </c>
    </row>
    <row r="63" spans="1:11" x14ac:dyDescent="0.25">
      <c r="A63" s="69" t="s">
        <v>710</v>
      </c>
      <c r="B63" s="69" t="s">
        <v>710</v>
      </c>
      <c r="C63" t="e">
        <f>VLOOKUP(VLOOKUP(A63,Item!$A$3:$AT$209,43,FALSE),DefaltMaster!$AX$1:$AZ$15,3,FALSE)</f>
        <v>#N/A</v>
      </c>
      <c r="D63" t="e">
        <f>VLOOKUP(VLOOKUP(A63,Item!$A$3:$AT$209,43,FALSE),DefaltMaster!$AX$1:$AZ$15,2,FALSE)</f>
        <v>#N/A</v>
      </c>
      <c r="E63">
        <f>VLOOKUP(A63,Item!$A$3:$AT$209,4,FALSE)</f>
        <v>0</v>
      </c>
      <c r="F63" t="e">
        <f>VLOOKUP(VLOOKUP(A63,Item!$A$3:$BO$209,64,FALSE),DefaltMaster!$BA$1:$BB$20,2,FALSE)</f>
        <v>#N/A</v>
      </c>
      <c r="G63">
        <v>1</v>
      </c>
      <c r="H63">
        <f>VLOOKUP(A63,Item!$A$3:$BO$209,59,FALSE)</f>
        <v>52</v>
      </c>
      <c r="I63">
        <v>4</v>
      </c>
      <c r="J63" t="s">
        <v>921</v>
      </c>
      <c r="K63">
        <f>VLOOKUP(A63,Item!$A$3:$BO$209,41,FALSE)</f>
        <v>1000</v>
      </c>
    </row>
    <row r="64" spans="1:11" x14ac:dyDescent="0.25">
      <c r="A64" s="69" t="s">
        <v>711</v>
      </c>
      <c r="B64" s="69" t="s">
        <v>711</v>
      </c>
      <c r="C64" t="e">
        <f>VLOOKUP(VLOOKUP(A64,Item!$A$3:$AT$209,43,FALSE),DefaltMaster!$AX$1:$AZ$15,3,FALSE)</f>
        <v>#N/A</v>
      </c>
      <c r="D64" t="e">
        <f>VLOOKUP(VLOOKUP(A64,Item!$A$3:$AT$209,43,FALSE),DefaltMaster!$AX$1:$AZ$15,2,FALSE)</f>
        <v>#N/A</v>
      </c>
      <c r="E64">
        <f>VLOOKUP(A64,Item!$A$3:$AT$209,4,FALSE)</f>
        <v>0</v>
      </c>
      <c r="F64" t="e">
        <f>VLOOKUP(VLOOKUP(A64,Item!$A$3:$BO$209,64,FALSE),DefaltMaster!$BA$1:$BB$20,2,FALSE)</f>
        <v>#N/A</v>
      </c>
      <c r="G64">
        <v>1</v>
      </c>
      <c r="H64">
        <f>VLOOKUP(A64,Item!$A$3:$BO$209,59,FALSE)</f>
        <v>52</v>
      </c>
      <c r="I64">
        <v>4</v>
      </c>
      <c r="J64" t="s">
        <v>921</v>
      </c>
      <c r="K64">
        <f>VLOOKUP(A64,Item!$A$3:$BO$209,41,FALSE)</f>
        <v>1000</v>
      </c>
    </row>
    <row r="65" spans="1:11" x14ac:dyDescent="0.25">
      <c r="A65" s="69" t="s">
        <v>712</v>
      </c>
      <c r="B65" s="69" t="s">
        <v>712</v>
      </c>
      <c r="C65" t="e">
        <f>VLOOKUP(VLOOKUP(A65,Item!$A$3:$AT$209,43,FALSE),DefaltMaster!$AX$1:$AZ$15,3,FALSE)</f>
        <v>#N/A</v>
      </c>
      <c r="D65" t="e">
        <f>VLOOKUP(VLOOKUP(A65,Item!$A$3:$AT$209,43,FALSE),DefaltMaster!$AX$1:$AZ$15,2,FALSE)</f>
        <v>#N/A</v>
      </c>
      <c r="E65">
        <f>VLOOKUP(A65,Item!$A$3:$AT$209,4,FALSE)</f>
        <v>0</v>
      </c>
      <c r="F65" t="e">
        <f>VLOOKUP(VLOOKUP(A65,Item!$A$3:$BO$209,64,FALSE),DefaltMaster!$BA$1:$BB$20,2,FALSE)</f>
        <v>#N/A</v>
      </c>
      <c r="G65">
        <v>1</v>
      </c>
      <c r="H65">
        <f>VLOOKUP(A65,Item!$A$3:$BO$209,59,FALSE)</f>
        <v>52</v>
      </c>
      <c r="I65">
        <v>4</v>
      </c>
      <c r="J65" t="s">
        <v>921</v>
      </c>
      <c r="K65">
        <f>VLOOKUP(A65,Item!$A$3:$BO$209,41,FALSE)</f>
        <v>1000</v>
      </c>
    </row>
    <row r="66" spans="1:11" x14ac:dyDescent="0.25">
      <c r="A66" s="69" t="s">
        <v>713</v>
      </c>
      <c r="B66" s="69" t="s">
        <v>713</v>
      </c>
      <c r="C66" t="e">
        <f>VLOOKUP(VLOOKUP(A66,Item!$A$3:$AT$209,43,FALSE),DefaltMaster!$AX$1:$AZ$15,3,FALSE)</f>
        <v>#N/A</v>
      </c>
      <c r="D66" t="e">
        <f>VLOOKUP(VLOOKUP(A66,Item!$A$3:$AT$209,43,FALSE),DefaltMaster!$AX$1:$AZ$15,2,FALSE)</f>
        <v>#N/A</v>
      </c>
      <c r="E66">
        <f>VLOOKUP(A66,Item!$A$3:$AT$209,4,FALSE)</f>
        <v>0</v>
      </c>
      <c r="F66" t="e">
        <f>VLOOKUP(VLOOKUP(A66,Item!$A$3:$BO$209,64,FALSE),DefaltMaster!$BA$1:$BB$20,2,FALSE)</f>
        <v>#N/A</v>
      </c>
      <c r="G66">
        <v>1</v>
      </c>
      <c r="H66">
        <f>VLOOKUP(A66,Item!$A$3:$BO$209,59,FALSE)</f>
        <v>52</v>
      </c>
      <c r="I66">
        <v>4</v>
      </c>
      <c r="J66" t="s">
        <v>921</v>
      </c>
      <c r="K66">
        <f>VLOOKUP(A66,Item!$A$3:$BO$209,41,FALSE)</f>
        <v>1000</v>
      </c>
    </row>
    <row r="67" spans="1:11" x14ac:dyDescent="0.25">
      <c r="A67" s="69" t="s">
        <v>714</v>
      </c>
      <c r="B67" s="69" t="s">
        <v>714</v>
      </c>
      <c r="C67" t="e">
        <f>VLOOKUP(VLOOKUP(A67,Item!$A$3:$AT$209,43,FALSE),DefaltMaster!$AX$1:$AZ$15,3,FALSE)</f>
        <v>#N/A</v>
      </c>
      <c r="D67" t="e">
        <f>VLOOKUP(VLOOKUP(A67,Item!$A$3:$AT$209,43,FALSE),DefaltMaster!$AX$1:$AZ$15,2,FALSE)</f>
        <v>#N/A</v>
      </c>
      <c r="E67">
        <f>VLOOKUP(A67,Item!$A$3:$AT$209,4,FALSE)</f>
        <v>0</v>
      </c>
      <c r="F67" t="e">
        <f>VLOOKUP(VLOOKUP(A67,Item!$A$3:$BO$209,64,FALSE),DefaltMaster!$BA$1:$BB$20,2,FALSE)</f>
        <v>#N/A</v>
      </c>
      <c r="G67">
        <v>1</v>
      </c>
      <c r="H67">
        <f>VLOOKUP(A67,Item!$A$3:$BO$209,59,FALSE)</f>
        <v>52</v>
      </c>
      <c r="I67">
        <v>4</v>
      </c>
      <c r="J67" t="s">
        <v>921</v>
      </c>
      <c r="K67">
        <f>VLOOKUP(A67,Item!$A$3:$BO$209,41,FALSE)</f>
        <v>1000</v>
      </c>
    </row>
    <row r="68" spans="1:11" x14ac:dyDescent="0.25">
      <c r="A68" s="69" t="s">
        <v>715</v>
      </c>
      <c r="B68" s="69" t="s">
        <v>715</v>
      </c>
      <c r="C68" t="e">
        <f>VLOOKUP(VLOOKUP(A68,Item!$A$3:$AT$209,43,FALSE),DefaltMaster!$AX$1:$AZ$15,3,FALSE)</f>
        <v>#N/A</v>
      </c>
      <c r="D68" t="e">
        <f>VLOOKUP(VLOOKUP(A68,Item!$A$3:$AT$209,43,FALSE),DefaltMaster!$AX$1:$AZ$15,2,FALSE)</f>
        <v>#N/A</v>
      </c>
      <c r="E68">
        <f>VLOOKUP(A68,Item!$A$3:$AT$209,4,FALSE)</f>
        <v>0</v>
      </c>
      <c r="F68" t="e">
        <f>VLOOKUP(VLOOKUP(A68,Item!$A$3:$BO$209,64,FALSE),DefaltMaster!$BA$1:$BB$20,2,FALSE)</f>
        <v>#N/A</v>
      </c>
      <c r="G68">
        <v>1</v>
      </c>
      <c r="H68">
        <f>VLOOKUP(A68,Item!$A$3:$BO$209,59,FALSE)</f>
        <v>52</v>
      </c>
      <c r="I68">
        <v>4</v>
      </c>
      <c r="J68" t="s">
        <v>921</v>
      </c>
      <c r="K68">
        <f>VLOOKUP(A68,Item!$A$3:$BO$209,41,FALSE)</f>
        <v>1000</v>
      </c>
    </row>
    <row r="69" spans="1:11" x14ac:dyDescent="0.25">
      <c r="A69" s="69" t="s">
        <v>716</v>
      </c>
      <c r="B69" s="69" t="s">
        <v>716</v>
      </c>
      <c r="C69" t="e">
        <f>VLOOKUP(VLOOKUP(A69,Item!$A$3:$AT$209,43,FALSE),DefaltMaster!$AX$1:$AZ$15,3,FALSE)</f>
        <v>#N/A</v>
      </c>
      <c r="D69" t="e">
        <f>VLOOKUP(VLOOKUP(A69,Item!$A$3:$AT$209,43,FALSE),DefaltMaster!$AX$1:$AZ$15,2,FALSE)</f>
        <v>#N/A</v>
      </c>
      <c r="E69">
        <f>VLOOKUP(A69,Item!$A$3:$AT$209,4,FALSE)</f>
        <v>0</v>
      </c>
      <c r="F69" t="e">
        <f>VLOOKUP(VLOOKUP(A69,Item!$A$3:$BO$209,64,FALSE),DefaltMaster!$BA$1:$BB$20,2,FALSE)</f>
        <v>#N/A</v>
      </c>
      <c r="G69">
        <v>1</v>
      </c>
      <c r="H69">
        <f>VLOOKUP(A69,Item!$A$3:$BO$209,59,FALSE)</f>
        <v>52</v>
      </c>
      <c r="I69">
        <v>4</v>
      </c>
      <c r="J69" t="s">
        <v>921</v>
      </c>
      <c r="K69">
        <f>VLOOKUP(A69,Item!$A$3:$BO$209,41,FALSE)</f>
        <v>1000</v>
      </c>
    </row>
    <row r="70" spans="1:11" x14ac:dyDescent="0.25">
      <c r="A70" s="69" t="s">
        <v>717</v>
      </c>
      <c r="B70" s="69" t="s">
        <v>717</v>
      </c>
      <c r="C70" t="e">
        <f>VLOOKUP(VLOOKUP(A70,Item!$A$3:$AT$209,43,FALSE),DefaltMaster!$AX$1:$AZ$15,3,FALSE)</f>
        <v>#N/A</v>
      </c>
      <c r="D70" t="e">
        <f>VLOOKUP(VLOOKUP(A70,Item!$A$3:$AT$209,43,FALSE),DefaltMaster!$AX$1:$AZ$15,2,FALSE)</f>
        <v>#N/A</v>
      </c>
      <c r="E70">
        <f>VLOOKUP(A70,Item!$A$3:$AT$209,4,FALSE)</f>
        <v>0</v>
      </c>
      <c r="F70" t="e">
        <f>VLOOKUP(VLOOKUP(A70,Item!$A$3:$BO$209,64,FALSE),DefaltMaster!$BA$1:$BB$20,2,FALSE)</f>
        <v>#N/A</v>
      </c>
      <c r="G70">
        <v>1</v>
      </c>
      <c r="H70">
        <f>VLOOKUP(A70,Item!$A$3:$BO$209,59,FALSE)</f>
        <v>64</v>
      </c>
      <c r="I70">
        <v>4</v>
      </c>
      <c r="J70" t="s">
        <v>921</v>
      </c>
      <c r="K70">
        <f>VLOOKUP(A70,Item!$A$3:$BO$209,41,FALSE)</f>
        <v>1000</v>
      </c>
    </row>
    <row r="71" spans="1:11" x14ac:dyDescent="0.25">
      <c r="A71" s="69" t="s">
        <v>718</v>
      </c>
      <c r="B71" s="69" t="s">
        <v>718</v>
      </c>
      <c r="C71" t="e">
        <f>VLOOKUP(VLOOKUP(A71,Item!$A$3:$AT$209,43,FALSE),DefaltMaster!$AX$1:$AZ$15,3,FALSE)</f>
        <v>#N/A</v>
      </c>
      <c r="D71" t="e">
        <f>VLOOKUP(VLOOKUP(A71,Item!$A$3:$AT$209,43,FALSE),DefaltMaster!$AX$1:$AZ$15,2,FALSE)</f>
        <v>#N/A</v>
      </c>
      <c r="E71">
        <f>VLOOKUP(A71,Item!$A$3:$AT$209,4,FALSE)</f>
        <v>0</v>
      </c>
      <c r="F71" t="e">
        <f>VLOOKUP(VLOOKUP(A71,Item!$A$3:$BO$209,64,FALSE),DefaltMaster!$BA$1:$BB$20,2,FALSE)</f>
        <v>#N/A</v>
      </c>
      <c r="G71">
        <v>1</v>
      </c>
      <c r="H71">
        <f>VLOOKUP(A71,Item!$A$3:$BO$209,59,FALSE)</f>
        <v>64</v>
      </c>
      <c r="I71">
        <v>4</v>
      </c>
      <c r="J71" t="s">
        <v>921</v>
      </c>
      <c r="K71">
        <f>VLOOKUP(A71,Item!$A$3:$BO$209,41,FALSE)</f>
        <v>1000</v>
      </c>
    </row>
    <row r="72" spans="1:11" x14ac:dyDescent="0.25">
      <c r="A72" s="69" t="s">
        <v>719</v>
      </c>
      <c r="B72" s="69" t="s">
        <v>719</v>
      </c>
      <c r="C72" t="e">
        <f>VLOOKUP(VLOOKUP(A72,Item!$A$3:$AT$209,43,FALSE),DefaltMaster!$AX$1:$AZ$15,3,FALSE)</f>
        <v>#N/A</v>
      </c>
      <c r="D72" t="e">
        <f>VLOOKUP(VLOOKUP(A72,Item!$A$3:$AT$209,43,FALSE),DefaltMaster!$AX$1:$AZ$15,2,FALSE)</f>
        <v>#N/A</v>
      </c>
      <c r="E72">
        <f>VLOOKUP(A72,Item!$A$3:$AT$209,4,FALSE)</f>
        <v>0</v>
      </c>
      <c r="F72" t="e">
        <f>VLOOKUP(VLOOKUP(A72,Item!$A$3:$BO$209,64,FALSE),DefaltMaster!$BA$1:$BB$20,2,FALSE)</f>
        <v>#N/A</v>
      </c>
      <c r="G72">
        <v>1</v>
      </c>
      <c r="H72">
        <f>VLOOKUP(A72,Item!$A$3:$BO$209,59,FALSE)</f>
        <v>64</v>
      </c>
      <c r="I72">
        <v>4</v>
      </c>
      <c r="J72" t="s">
        <v>921</v>
      </c>
      <c r="K72">
        <f>VLOOKUP(A72,Item!$A$3:$BO$209,41,FALSE)</f>
        <v>1000</v>
      </c>
    </row>
    <row r="73" spans="1:11" x14ac:dyDescent="0.25">
      <c r="A73" s="69" t="s">
        <v>720</v>
      </c>
      <c r="B73" s="69" t="s">
        <v>720</v>
      </c>
      <c r="C73" t="e">
        <f>VLOOKUP(VLOOKUP(A73,Item!$A$3:$AT$209,43,FALSE),DefaltMaster!$AX$1:$AZ$15,3,FALSE)</f>
        <v>#N/A</v>
      </c>
      <c r="D73" t="e">
        <f>VLOOKUP(VLOOKUP(A73,Item!$A$3:$AT$209,43,FALSE),DefaltMaster!$AX$1:$AZ$15,2,FALSE)</f>
        <v>#N/A</v>
      </c>
      <c r="E73">
        <f>VLOOKUP(A73,Item!$A$3:$AT$209,4,FALSE)</f>
        <v>0</v>
      </c>
      <c r="F73" t="e">
        <f>VLOOKUP(VLOOKUP(A73,Item!$A$3:$BO$209,64,FALSE),DefaltMaster!$BA$1:$BB$20,2,FALSE)</f>
        <v>#N/A</v>
      </c>
      <c r="G73">
        <v>1</v>
      </c>
      <c r="H73">
        <f>VLOOKUP(A73,Item!$A$3:$BO$209,59,FALSE)</f>
        <v>64</v>
      </c>
      <c r="I73">
        <v>4</v>
      </c>
      <c r="J73" t="s">
        <v>921</v>
      </c>
      <c r="K73">
        <f>VLOOKUP(A73,Item!$A$3:$BO$209,41,FALSE)</f>
        <v>1000</v>
      </c>
    </row>
    <row r="74" spans="1:11" x14ac:dyDescent="0.25">
      <c r="A74" s="69" t="s">
        <v>721</v>
      </c>
      <c r="B74" s="69" t="s">
        <v>721</v>
      </c>
      <c r="C74" t="e">
        <f>VLOOKUP(VLOOKUP(A74,Item!$A$3:$AT$209,43,FALSE),DefaltMaster!$AX$1:$AZ$15,3,FALSE)</f>
        <v>#N/A</v>
      </c>
      <c r="D74" t="e">
        <f>VLOOKUP(VLOOKUP(A74,Item!$A$3:$AT$209,43,FALSE),DefaltMaster!$AX$1:$AZ$15,2,FALSE)</f>
        <v>#N/A</v>
      </c>
      <c r="E74">
        <f>VLOOKUP(A74,Item!$A$3:$AT$209,4,FALSE)</f>
        <v>0</v>
      </c>
      <c r="F74" t="e">
        <f>VLOOKUP(VLOOKUP(A74,Item!$A$3:$BO$209,64,FALSE),DefaltMaster!$BA$1:$BB$20,2,FALSE)</f>
        <v>#N/A</v>
      </c>
      <c r="G74">
        <v>1</v>
      </c>
      <c r="H74">
        <f>VLOOKUP(A74,Item!$A$3:$BO$209,59,FALSE)</f>
        <v>64</v>
      </c>
      <c r="I74">
        <v>4</v>
      </c>
      <c r="J74" t="s">
        <v>921</v>
      </c>
      <c r="K74">
        <f>VLOOKUP(A74,Item!$A$3:$BO$209,41,FALSE)</f>
        <v>1000</v>
      </c>
    </row>
    <row r="75" spans="1:11" x14ac:dyDescent="0.25">
      <c r="A75" s="69" t="s">
        <v>722</v>
      </c>
      <c r="B75" s="69" t="s">
        <v>722</v>
      </c>
      <c r="C75" t="e">
        <f>VLOOKUP(VLOOKUP(A75,Item!$A$3:$AT$209,43,FALSE),DefaltMaster!$AX$1:$AZ$15,3,FALSE)</f>
        <v>#N/A</v>
      </c>
      <c r="D75" t="e">
        <f>VLOOKUP(VLOOKUP(A75,Item!$A$3:$AT$209,43,FALSE),DefaltMaster!$AX$1:$AZ$15,2,FALSE)</f>
        <v>#N/A</v>
      </c>
      <c r="E75">
        <f>VLOOKUP(A75,Item!$A$3:$AT$209,4,FALSE)</f>
        <v>0</v>
      </c>
      <c r="F75" t="e">
        <f>VLOOKUP(VLOOKUP(A75,Item!$A$3:$BO$209,64,FALSE),DefaltMaster!$BA$1:$BB$20,2,FALSE)</f>
        <v>#N/A</v>
      </c>
      <c r="G75">
        <v>1</v>
      </c>
      <c r="H75">
        <f>VLOOKUP(A75,Item!$A$3:$BO$209,59,FALSE)</f>
        <v>64</v>
      </c>
      <c r="I75">
        <v>4</v>
      </c>
      <c r="J75" t="s">
        <v>921</v>
      </c>
      <c r="K75">
        <f>VLOOKUP(A75,Item!$A$3:$BO$209,41,FALSE)</f>
        <v>1000</v>
      </c>
    </row>
    <row r="76" spans="1:11" x14ac:dyDescent="0.25">
      <c r="A76" s="69" t="s">
        <v>723</v>
      </c>
      <c r="B76" s="69" t="s">
        <v>723</v>
      </c>
      <c r="C76" t="e">
        <f>VLOOKUP(VLOOKUP(A76,Item!$A$3:$AT$209,43,FALSE),DefaltMaster!$AX$1:$AZ$15,3,FALSE)</f>
        <v>#N/A</v>
      </c>
      <c r="D76" t="e">
        <f>VLOOKUP(VLOOKUP(A76,Item!$A$3:$AT$209,43,FALSE),DefaltMaster!$AX$1:$AZ$15,2,FALSE)</f>
        <v>#N/A</v>
      </c>
      <c r="E76">
        <f>VLOOKUP(A76,Item!$A$3:$AT$209,4,FALSE)</f>
        <v>0</v>
      </c>
      <c r="F76" t="e">
        <f>VLOOKUP(VLOOKUP(A76,Item!$A$3:$BO$209,64,FALSE),DefaltMaster!$BA$1:$BB$20,2,FALSE)</f>
        <v>#N/A</v>
      </c>
      <c r="G76">
        <v>1</v>
      </c>
      <c r="H76">
        <f>VLOOKUP(A76,Item!$A$3:$BO$209,59,FALSE)</f>
        <v>64</v>
      </c>
      <c r="I76">
        <v>4</v>
      </c>
      <c r="J76" t="s">
        <v>921</v>
      </c>
      <c r="K76">
        <f>VLOOKUP(A76,Item!$A$3:$BO$209,41,FALSE)</f>
        <v>1000</v>
      </c>
    </row>
    <row r="77" spans="1:11" x14ac:dyDescent="0.25">
      <c r="A77" s="69" t="s">
        <v>724</v>
      </c>
      <c r="B77" s="69" t="s">
        <v>724</v>
      </c>
      <c r="C77" t="e">
        <f>VLOOKUP(VLOOKUP(A77,Item!$A$3:$AT$209,43,FALSE),DefaltMaster!$AX$1:$AZ$15,3,FALSE)</f>
        <v>#N/A</v>
      </c>
      <c r="D77" t="e">
        <f>VLOOKUP(VLOOKUP(A77,Item!$A$3:$AT$209,43,FALSE),DefaltMaster!$AX$1:$AZ$15,2,FALSE)</f>
        <v>#N/A</v>
      </c>
      <c r="E77">
        <f>VLOOKUP(A77,Item!$A$3:$AT$209,4,FALSE)</f>
        <v>0</v>
      </c>
      <c r="F77" t="e">
        <f>VLOOKUP(VLOOKUP(A77,Item!$A$3:$BO$209,64,FALSE),DefaltMaster!$BA$1:$BB$20,2,FALSE)</f>
        <v>#N/A</v>
      </c>
      <c r="G77">
        <v>1</v>
      </c>
      <c r="H77">
        <f>VLOOKUP(A77,Item!$A$3:$BO$209,59,FALSE)</f>
        <v>64</v>
      </c>
      <c r="I77">
        <v>4</v>
      </c>
      <c r="J77" t="s">
        <v>921</v>
      </c>
      <c r="K77">
        <f>VLOOKUP(A77,Item!$A$3:$BO$209,41,FALSE)</f>
        <v>1000</v>
      </c>
    </row>
    <row r="78" spans="1:11" x14ac:dyDescent="0.25">
      <c r="A78" s="69" t="s">
        <v>725</v>
      </c>
      <c r="B78" s="69" t="s">
        <v>725</v>
      </c>
      <c r="C78" t="e">
        <f>VLOOKUP(VLOOKUP(A78,Item!$A$3:$AT$209,43,FALSE),DefaltMaster!$AX$1:$AZ$15,3,FALSE)</f>
        <v>#N/A</v>
      </c>
      <c r="D78" t="e">
        <f>VLOOKUP(VLOOKUP(A78,Item!$A$3:$AT$209,43,FALSE),DefaltMaster!$AX$1:$AZ$15,2,FALSE)</f>
        <v>#N/A</v>
      </c>
      <c r="E78">
        <f>VLOOKUP(A78,Item!$A$3:$AT$209,4,FALSE)</f>
        <v>0</v>
      </c>
      <c r="F78" t="e">
        <f>VLOOKUP(VLOOKUP(A78,Item!$A$3:$BO$209,64,FALSE),DefaltMaster!$BA$1:$BB$20,2,FALSE)</f>
        <v>#N/A</v>
      </c>
      <c r="G78">
        <v>1</v>
      </c>
      <c r="H78">
        <f>VLOOKUP(A78,Item!$A$3:$BO$209,59,FALSE)</f>
        <v>64</v>
      </c>
      <c r="I78">
        <v>4</v>
      </c>
      <c r="J78" t="s">
        <v>921</v>
      </c>
      <c r="K78">
        <f>VLOOKUP(A78,Item!$A$3:$BO$209,41,FALSE)</f>
        <v>1000</v>
      </c>
    </row>
    <row r="79" spans="1:11" x14ac:dyDescent="0.25">
      <c r="A79" s="69" t="s">
        <v>726</v>
      </c>
      <c r="B79" s="69" t="s">
        <v>726</v>
      </c>
      <c r="C79" t="e">
        <f>VLOOKUP(VLOOKUP(A79,Item!$A$3:$AT$209,43,FALSE),DefaltMaster!$AX$1:$AZ$15,3,FALSE)</f>
        <v>#N/A</v>
      </c>
      <c r="D79" t="e">
        <f>VLOOKUP(VLOOKUP(A79,Item!$A$3:$AT$209,43,FALSE),DefaltMaster!$AX$1:$AZ$15,2,FALSE)</f>
        <v>#N/A</v>
      </c>
      <c r="E79">
        <f>VLOOKUP(A79,Item!$A$3:$AT$209,4,FALSE)</f>
        <v>0</v>
      </c>
      <c r="F79" t="e">
        <f>VLOOKUP(VLOOKUP(A79,Item!$A$3:$BO$209,64,FALSE),DefaltMaster!$BA$1:$BB$20,2,FALSE)</f>
        <v>#N/A</v>
      </c>
      <c r="G79">
        <v>1</v>
      </c>
      <c r="H79">
        <f>VLOOKUP(A79,Item!$A$3:$BO$209,59,FALSE)</f>
        <v>110</v>
      </c>
      <c r="I79">
        <v>4</v>
      </c>
      <c r="J79" t="s">
        <v>921</v>
      </c>
      <c r="K79">
        <f>VLOOKUP(A79,Item!$A$3:$BO$209,41,FALSE)</f>
        <v>1000</v>
      </c>
    </row>
    <row r="80" spans="1:11" x14ac:dyDescent="0.25">
      <c r="A80" s="69" t="s">
        <v>727</v>
      </c>
      <c r="B80" s="69" t="s">
        <v>727</v>
      </c>
      <c r="C80" t="e">
        <f>VLOOKUP(VLOOKUP(A80,Item!$A$3:$AT$209,43,FALSE),DefaltMaster!$AX$1:$AZ$15,3,FALSE)</f>
        <v>#N/A</v>
      </c>
      <c r="D80" t="e">
        <f>VLOOKUP(VLOOKUP(A80,Item!$A$3:$AT$209,43,FALSE),DefaltMaster!$AX$1:$AZ$15,2,FALSE)</f>
        <v>#N/A</v>
      </c>
      <c r="E80">
        <f>VLOOKUP(A80,Item!$A$3:$AT$209,4,FALSE)</f>
        <v>0</v>
      </c>
      <c r="F80" t="e">
        <f>VLOOKUP(VLOOKUP(A80,Item!$A$3:$BO$209,64,FALSE),DefaltMaster!$BA$1:$BB$20,2,FALSE)</f>
        <v>#N/A</v>
      </c>
      <c r="G80">
        <v>1</v>
      </c>
      <c r="H80">
        <f>VLOOKUP(A80,Item!$A$3:$BO$209,59,FALSE)</f>
        <v>110</v>
      </c>
      <c r="I80">
        <v>4</v>
      </c>
      <c r="J80" t="s">
        <v>921</v>
      </c>
      <c r="K80">
        <f>VLOOKUP(A80,Item!$A$3:$BO$209,41,FALSE)</f>
        <v>1000</v>
      </c>
    </row>
    <row r="81" spans="1:11" x14ac:dyDescent="0.25">
      <c r="A81" s="69" t="s">
        <v>728</v>
      </c>
      <c r="B81" s="69" t="s">
        <v>728</v>
      </c>
      <c r="C81" t="e">
        <f>VLOOKUP(VLOOKUP(A81,Item!$A$3:$AT$209,43,FALSE),DefaltMaster!$AX$1:$AZ$15,3,FALSE)</f>
        <v>#N/A</v>
      </c>
      <c r="D81" t="e">
        <f>VLOOKUP(VLOOKUP(A81,Item!$A$3:$AT$209,43,FALSE),DefaltMaster!$AX$1:$AZ$15,2,FALSE)</f>
        <v>#N/A</v>
      </c>
      <c r="E81">
        <f>VLOOKUP(A81,Item!$A$3:$AT$209,4,FALSE)</f>
        <v>0</v>
      </c>
      <c r="F81" t="e">
        <f>VLOOKUP(VLOOKUP(A81,Item!$A$3:$BO$209,64,FALSE),DefaltMaster!$BA$1:$BB$20,2,FALSE)</f>
        <v>#N/A</v>
      </c>
      <c r="G81">
        <v>1</v>
      </c>
      <c r="H81">
        <f>VLOOKUP(A81,Item!$A$3:$BO$209,59,FALSE)</f>
        <v>52</v>
      </c>
      <c r="I81">
        <v>4</v>
      </c>
      <c r="J81" t="s">
        <v>921</v>
      </c>
      <c r="K81">
        <f>VLOOKUP(A81,Item!$A$3:$BO$209,41,FALSE)</f>
        <v>1000</v>
      </c>
    </row>
    <row r="82" spans="1:11" x14ac:dyDescent="0.25">
      <c r="A82" s="69" t="s">
        <v>729</v>
      </c>
      <c r="B82" s="69" t="s">
        <v>729</v>
      </c>
      <c r="C82" t="e">
        <f>VLOOKUP(VLOOKUP(A82,Item!$A$3:$AT$209,43,FALSE),DefaltMaster!$AX$1:$AZ$15,3,FALSE)</f>
        <v>#N/A</v>
      </c>
      <c r="D82" t="e">
        <f>VLOOKUP(VLOOKUP(A82,Item!$A$3:$AT$209,43,FALSE),DefaltMaster!$AX$1:$AZ$15,2,FALSE)</f>
        <v>#N/A</v>
      </c>
      <c r="E82">
        <f>VLOOKUP(A82,Item!$A$3:$AT$209,4,FALSE)</f>
        <v>0</v>
      </c>
      <c r="F82" t="e">
        <f>VLOOKUP(VLOOKUP(A82,Item!$A$3:$BO$209,64,FALSE),DefaltMaster!$BA$1:$BB$20,2,FALSE)</f>
        <v>#N/A</v>
      </c>
      <c r="G82">
        <v>1</v>
      </c>
      <c r="H82">
        <f>VLOOKUP(A82,Item!$A$3:$BO$209,59,FALSE)</f>
        <v>52</v>
      </c>
      <c r="I82">
        <v>4</v>
      </c>
      <c r="J82" t="s">
        <v>921</v>
      </c>
      <c r="K82">
        <f>VLOOKUP(A82,Item!$A$3:$BO$209,41,FALSE)</f>
        <v>1000</v>
      </c>
    </row>
    <row r="83" spans="1:11" x14ac:dyDescent="0.25">
      <c r="A83" s="69" t="s">
        <v>730</v>
      </c>
      <c r="B83" s="69" t="s">
        <v>730</v>
      </c>
      <c r="C83" t="e">
        <f>VLOOKUP(VLOOKUP(A83,Item!$A$3:$AT$209,43,FALSE),DefaltMaster!$AX$1:$AZ$15,3,FALSE)</f>
        <v>#N/A</v>
      </c>
      <c r="D83" t="e">
        <f>VLOOKUP(VLOOKUP(A83,Item!$A$3:$AT$209,43,FALSE),DefaltMaster!$AX$1:$AZ$15,2,FALSE)</f>
        <v>#N/A</v>
      </c>
      <c r="E83">
        <f>VLOOKUP(A83,Item!$A$3:$AT$209,4,FALSE)</f>
        <v>0</v>
      </c>
      <c r="F83" t="e">
        <f>VLOOKUP(VLOOKUP(A83,Item!$A$3:$BO$209,64,FALSE),DefaltMaster!$BA$1:$BB$20,2,FALSE)</f>
        <v>#N/A</v>
      </c>
      <c r="G83">
        <v>1</v>
      </c>
      <c r="H83">
        <f>VLOOKUP(A83,Item!$A$3:$BO$209,59,FALSE)</f>
        <v>61</v>
      </c>
      <c r="I83">
        <v>4</v>
      </c>
      <c r="J83" t="s">
        <v>921</v>
      </c>
      <c r="K83">
        <f>VLOOKUP(A83,Item!$A$3:$BO$209,41,FALSE)</f>
        <v>1000</v>
      </c>
    </row>
    <row r="84" spans="1:11" x14ac:dyDescent="0.25">
      <c r="A84" s="69" t="s">
        <v>731</v>
      </c>
      <c r="B84" s="69" t="s">
        <v>731</v>
      </c>
      <c r="C84" t="e">
        <f>VLOOKUP(VLOOKUP(A84,Item!$A$3:$AT$209,43,FALSE),DefaltMaster!$AX$1:$AZ$15,3,FALSE)</f>
        <v>#N/A</v>
      </c>
      <c r="D84" t="e">
        <f>VLOOKUP(VLOOKUP(A84,Item!$A$3:$AT$209,43,FALSE),DefaltMaster!$AX$1:$AZ$15,2,FALSE)</f>
        <v>#N/A</v>
      </c>
      <c r="E84">
        <f>VLOOKUP(A84,Item!$A$3:$AT$209,4,FALSE)</f>
        <v>0</v>
      </c>
      <c r="F84" t="e">
        <f>VLOOKUP(VLOOKUP(A84,Item!$A$3:$BO$209,64,FALSE),DefaltMaster!$BA$1:$BB$20,2,FALSE)</f>
        <v>#N/A</v>
      </c>
      <c r="G84">
        <v>1</v>
      </c>
      <c r="H84">
        <f>VLOOKUP(A84,Item!$A$3:$BO$209,59,FALSE)</f>
        <v>61</v>
      </c>
      <c r="I84">
        <v>4</v>
      </c>
      <c r="J84" t="s">
        <v>921</v>
      </c>
      <c r="K84">
        <f>VLOOKUP(A84,Item!$A$3:$BO$209,41,FALSE)</f>
        <v>1000</v>
      </c>
    </row>
    <row r="85" spans="1:11" x14ac:dyDescent="0.25">
      <c r="A85" s="69" t="s">
        <v>732</v>
      </c>
      <c r="B85" s="69" t="s">
        <v>732</v>
      </c>
      <c r="C85" t="e">
        <f>VLOOKUP(VLOOKUP(A85,Item!$A$3:$AT$209,43,FALSE),DefaltMaster!$AX$1:$AZ$15,3,FALSE)</f>
        <v>#N/A</v>
      </c>
      <c r="D85" t="e">
        <f>VLOOKUP(VLOOKUP(A85,Item!$A$3:$AT$209,43,FALSE),DefaltMaster!$AX$1:$AZ$15,2,FALSE)</f>
        <v>#N/A</v>
      </c>
      <c r="E85">
        <f>VLOOKUP(A85,Item!$A$3:$AT$209,4,FALSE)</f>
        <v>0</v>
      </c>
      <c r="F85" t="e">
        <f>VLOOKUP(VLOOKUP(A85,Item!$A$3:$BO$209,64,FALSE),DefaltMaster!$BA$1:$BB$20,2,FALSE)</f>
        <v>#N/A</v>
      </c>
      <c r="G85">
        <v>1</v>
      </c>
      <c r="H85">
        <f>VLOOKUP(A85,Item!$A$3:$BO$209,59,FALSE)</f>
        <v>61</v>
      </c>
      <c r="I85">
        <v>4</v>
      </c>
      <c r="J85" t="s">
        <v>921</v>
      </c>
      <c r="K85">
        <f>VLOOKUP(A85,Item!$A$3:$BO$209,41,FALSE)</f>
        <v>1000</v>
      </c>
    </row>
    <row r="86" spans="1:11" x14ac:dyDescent="0.25">
      <c r="A86" s="69" t="s">
        <v>733</v>
      </c>
      <c r="B86" s="69" t="s">
        <v>733</v>
      </c>
      <c r="C86" t="e">
        <f>VLOOKUP(VLOOKUP(A86,Item!$A$3:$AT$209,43,FALSE),DefaltMaster!$AX$1:$AZ$15,3,FALSE)</f>
        <v>#N/A</v>
      </c>
      <c r="D86" t="e">
        <f>VLOOKUP(VLOOKUP(A86,Item!$A$3:$AT$209,43,FALSE),DefaltMaster!$AX$1:$AZ$15,2,FALSE)</f>
        <v>#N/A</v>
      </c>
      <c r="E86">
        <f>VLOOKUP(A86,Item!$A$3:$AT$209,4,FALSE)</f>
        <v>0</v>
      </c>
      <c r="F86" t="e">
        <f>VLOOKUP(VLOOKUP(A86,Item!$A$3:$BO$209,64,FALSE),DefaltMaster!$BA$1:$BB$20,2,FALSE)</f>
        <v>#N/A</v>
      </c>
      <c r="G86">
        <v>1</v>
      </c>
      <c r="H86">
        <f>VLOOKUP(A86,Item!$A$3:$BO$209,59,FALSE)</f>
        <v>61</v>
      </c>
      <c r="I86">
        <v>4</v>
      </c>
      <c r="J86" t="s">
        <v>921</v>
      </c>
      <c r="K86">
        <f>VLOOKUP(A86,Item!$A$3:$BO$209,41,FALSE)</f>
        <v>1000</v>
      </c>
    </row>
    <row r="87" spans="1:11" x14ac:dyDescent="0.25">
      <c r="A87" s="69" t="s">
        <v>734</v>
      </c>
      <c r="B87" s="69" t="s">
        <v>734</v>
      </c>
      <c r="C87" t="e">
        <f>VLOOKUP(VLOOKUP(A87,Item!$A$3:$AT$209,43,FALSE),DefaltMaster!$AX$1:$AZ$15,3,FALSE)</f>
        <v>#N/A</v>
      </c>
      <c r="D87" t="e">
        <f>VLOOKUP(VLOOKUP(A87,Item!$A$3:$AT$209,43,FALSE),DefaltMaster!$AX$1:$AZ$15,2,FALSE)</f>
        <v>#N/A</v>
      </c>
      <c r="E87">
        <f>VLOOKUP(A87,Item!$A$3:$AT$209,4,FALSE)</f>
        <v>0</v>
      </c>
      <c r="F87" t="e">
        <f>VLOOKUP(VLOOKUP(A87,Item!$A$3:$BO$209,64,FALSE),DefaltMaster!$BA$1:$BB$20,2,FALSE)</f>
        <v>#N/A</v>
      </c>
      <c r="G87">
        <v>1</v>
      </c>
      <c r="H87">
        <f>VLOOKUP(A87,Item!$A$3:$BO$209,59,FALSE)</f>
        <v>61</v>
      </c>
      <c r="I87">
        <v>4</v>
      </c>
      <c r="J87" t="s">
        <v>921</v>
      </c>
      <c r="K87">
        <f>VLOOKUP(A87,Item!$A$3:$BO$209,41,FALSE)</f>
        <v>1000</v>
      </c>
    </row>
    <row r="88" spans="1:11" x14ac:dyDescent="0.25">
      <c r="A88" s="69" t="s">
        <v>735</v>
      </c>
      <c r="B88" s="69" t="s">
        <v>735</v>
      </c>
      <c r="C88" t="e">
        <f>VLOOKUP(VLOOKUP(A88,Item!$A$3:$AT$209,43,FALSE),DefaltMaster!$AX$1:$AZ$15,3,FALSE)</f>
        <v>#N/A</v>
      </c>
      <c r="D88" t="e">
        <f>VLOOKUP(VLOOKUP(A88,Item!$A$3:$AT$209,43,FALSE),DefaltMaster!$AX$1:$AZ$15,2,FALSE)</f>
        <v>#N/A</v>
      </c>
      <c r="E88">
        <f>VLOOKUP(A88,Item!$A$3:$AT$209,4,FALSE)</f>
        <v>0</v>
      </c>
      <c r="F88" t="e">
        <f>VLOOKUP(VLOOKUP(A88,Item!$A$3:$BO$209,64,FALSE),DefaltMaster!$BA$1:$BB$20,2,FALSE)</f>
        <v>#N/A</v>
      </c>
      <c r="G88">
        <v>1</v>
      </c>
      <c r="H88">
        <f>VLOOKUP(A88,Item!$A$3:$BO$209,59,FALSE)</f>
        <v>61</v>
      </c>
      <c r="I88">
        <v>4</v>
      </c>
      <c r="J88" t="s">
        <v>921</v>
      </c>
      <c r="K88">
        <f>VLOOKUP(A88,Item!$A$3:$BO$209,41,FALSE)</f>
        <v>1000</v>
      </c>
    </row>
    <row r="89" spans="1:11" x14ac:dyDescent="0.25">
      <c r="A89" s="69" t="s">
        <v>736</v>
      </c>
      <c r="B89" s="69" t="s">
        <v>736</v>
      </c>
      <c r="C89" t="e">
        <f>VLOOKUP(VLOOKUP(A89,Item!$A$3:$AT$209,43,FALSE),DefaltMaster!$AX$1:$AZ$15,3,FALSE)</f>
        <v>#N/A</v>
      </c>
      <c r="D89" t="e">
        <f>VLOOKUP(VLOOKUP(A89,Item!$A$3:$AT$209,43,FALSE),DefaltMaster!$AX$1:$AZ$15,2,FALSE)</f>
        <v>#N/A</v>
      </c>
      <c r="E89">
        <f>VLOOKUP(A89,Item!$A$3:$AT$209,4,FALSE)</f>
        <v>0</v>
      </c>
      <c r="F89" t="e">
        <f>VLOOKUP(VLOOKUP(A89,Item!$A$3:$BO$209,64,FALSE),DefaltMaster!$BA$1:$BB$20,2,FALSE)</f>
        <v>#N/A</v>
      </c>
      <c r="G89">
        <v>1</v>
      </c>
      <c r="H89">
        <f>VLOOKUP(A89,Item!$A$3:$BO$209,59,FALSE)</f>
        <v>60</v>
      </c>
      <c r="I89">
        <v>4</v>
      </c>
      <c r="J89" t="s">
        <v>921</v>
      </c>
      <c r="K89">
        <f>VLOOKUP(A89,Item!$A$3:$BO$209,41,FALSE)</f>
        <v>1000</v>
      </c>
    </row>
    <row r="90" spans="1:11" x14ac:dyDescent="0.25">
      <c r="A90" s="69" t="s">
        <v>737</v>
      </c>
      <c r="B90" s="69" t="s">
        <v>737</v>
      </c>
      <c r="C90" t="e">
        <f>VLOOKUP(VLOOKUP(A90,Item!$A$3:$AT$209,43,FALSE),DefaltMaster!$AX$1:$AZ$15,3,FALSE)</f>
        <v>#N/A</v>
      </c>
      <c r="D90" t="e">
        <f>VLOOKUP(VLOOKUP(A90,Item!$A$3:$AT$209,43,FALSE),DefaltMaster!$AX$1:$AZ$15,2,FALSE)</f>
        <v>#N/A</v>
      </c>
      <c r="E90">
        <f>VLOOKUP(A90,Item!$A$3:$AT$209,4,FALSE)</f>
        <v>0</v>
      </c>
      <c r="F90" t="e">
        <f>VLOOKUP(VLOOKUP(A90,Item!$A$3:$BO$209,64,FALSE),DefaltMaster!$BA$1:$BB$20,2,FALSE)</f>
        <v>#N/A</v>
      </c>
      <c r="G90">
        <v>1</v>
      </c>
      <c r="H90">
        <f>VLOOKUP(A90,Item!$A$3:$BO$209,59,FALSE)</f>
        <v>60</v>
      </c>
      <c r="I90">
        <v>4</v>
      </c>
      <c r="J90" t="s">
        <v>921</v>
      </c>
      <c r="K90">
        <f>VLOOKUP(A90,Item!$A$3:$BO$209,41,FALSE)</f>
        <v>1000</v>
      </c>
    </row>
    <row r="91" spans="1:11" x14ac:dyDescent="0.25">
      <c r="A91" s="69" t="s">
        <v>738</v>
      </c>
      <c r="B91" s="69" t="s">
        <v>738</v>
      </c>
      <c r="C91" t="e">
        <f>VLOOKUP(VLOOKUP(A91,Item!$A$3:$AT$209,43,FALSE),DefaltMaster!$AX$1:$AZ$15,3,FALSE)</f>
        <v>#N/A</v>
      </c>
      <c r="D91" t="e">
        <f>VLOOKUP(VLOOKUP(A91,Item!$A$3:$AT$209,43,FALSE),DefaltMaster!$AX$1:$AZ$15,2,FALSE)</f>
        <v>#N/A</v>
      </c>
      <c r="E91">
        <f>VLOOKUP(A91,Item!$A$3:$AT$209,4,FALSE)</f>
        <v>0</v>
      </c>
      <c r="F91" t="e">
        <f>VLOOKUP(VLOOKUP(A91,Item!$A$3:$BO$209,64,FALSE),DefaltMaster!$BA$1:$BB$20,2,FALSE)</f>
        <v>#N/A</v>
      </c>
      <c r="G91">
        <v>1</v>
      </c>
      <c r="H91">
        <f>VLOOKUP(A91,Item!$A$3:$BO$209,59,FALSE)</f>
        <v>60</v>
      </c>
      <c r="I91">
        <v>4</v>
      </c>
      <c r="J91" t="s">
        <v>921</v>
      </c>
      <c r="K91">
        <f>VLOOKUP(A91,Item!$A$3:$BO$209,41,FALSE)</f>
        <v>1000</v>
      </c>
    </row>
    <row r="92" spans="1:11" x14ac:dyDescent="0.25">
      <c r="A92" s="69" t="s">
        <v>739</v>
      </c>
      <c r="B92" s="69" t="s">
        <v>739</v>
      </c>
      <c r="C92" t="e">
        <f>VLOOKUP(VLOOKUP(A92,Item!$A$3:$AT$209,43,FALSE),DefaltMaster!$AX$1:$AZ$15,3,FALSE)</f>
        <v>#N/A</v>
      </c>
      <c r="D92" t="e">
        <f>VLOOKUP(VLOOKUP(A92,Item!$A$3:$AT$209,43,FALSE),DefaltMaster!$AX$1:$AZ$15,2,FALSE)</f>
        <v>#N/A</v>
      </c>
      <c r="E92">
        <f>VLOOKUP(A92,Item!$A$3:$AT$209,4,FALSE)</f>
        <v>0</v>
      </c>
      <c r="F92" t="e">
        <f>VLOOKUP(VLOOKUP(A92,Item!$A$3:$BO$209,64,FALSE),DefaltMaster!$BA$1:$BB$20,2,FALSE)</f>
        <v>#N/A</v>
      </c>
      <c r="G92">
        <v>1</v>
      </c>
      <c r="H92">
        <f>VLOOKUP(A92,Item!$A$3:$BO$209,59,FALSE)</f>
        <v>61</v>
      </c>
      <c r="I92">
        <v>4</v>
      </c>
      <c r="J92" t="s">
        <v>921</v>
      </c>
      <c r="K92">
        <f>VLOOKUP(A92,Item!$A$3:$BO$209,41,FALSE)</f>
        <v>1000</v>
      </c>
    </row>
    <row r="93" spans="1:11" x14ac:dyDescent="0.25">
      <c r="A93" s="69" t="s">
        <v>740</v>
      </c>
      <c r="B93" s="69" t="s">
        <v>740</v>
      </c>
      <c r="C93" t="e">
        <f>VLOOKUP(VLOOKUP(A93,Item!$A$3:$AT$209,43,FALSE),DefaltMaster!$AX$1:$AZ$15,3,FALSE)</f>
        <v>#N/A</v>
      </c>
      <c r="D93" t="e">
        <f>VLOOKUP(VLOOKUP(A93,Item!$A$3:$AT$209,43,FALSE),DefaltMaster!$AX$1:$AZ$15,2,FALSE)</f>
        <v>#N/A</v>
      </c>
      <c r="E93">
        <f>VLOOKUP(A93,Item!$A$3:$AT$209,4,FALSE)</f>
        <v>0</v>
      </c>
      <c r="F93" t="e">
        <f>VLOOKUP(VLOOKUP(A93,Item!$A$3:$BO$209,64,FALSE),DefaltMaster!$BA$1:$BB$20,2,FALSE)</f>
        <v>#N/A</v>
      </c>
      <c r="G93">
        <v>1</v>
      </c>
      <c r="H93">
        <f>VLOOKUP(A93,Item!$A$3:$BO$209,59,FALSE)</f>
        <v>61</v>
      </c>
      <c r="I93">
        <v>4</v>
      </c>
      <c r="J93" t="s">
        <v>921</v>
      </c>
      <c r="K93">
        <f>VLOOKUP(A93,Item!$A$3:$BO$209,41,FALSE)</f>
        <v>1000</v>
      </c>
    </row>
    <row r="94" spans="1:11" x14ac:dyDescent="0.25">
      <c r="A94" s="69" t="s">
        <v>741</v>
      </c>
      <c r="B94" s="69" t="s">
        <v>741</v>
      </c>
      <c r="C94" t="e">
        <f>VLOOKUP(VLOOKUP(A94,Item!$A$3:$AT$209,43,FALSE),DefaltMaster!$AX$1:$AZ$15,3,FALSE)</f>
        <v>#N/A</v>
      </c>
      <c r="D94" t="e">
        <f>VLOOKUP(VLOOKUP(A94,Item!$A$3:$AT$209,43,FALSE),DefaltMaster!$AX$1:$AZ$15,2,FALSE)</f>
        <v>#N/A</v>
      </c>
      <c r="E94">
        <f>VLOOKUP(A94,Item!$A$3:$AT$209,4,FALSE)</f>
        <v>0</v>
      </c>
      <c r="F94" t="e">
        <f>VLOOKUP(VLOOKUP(A94,Item!$A$3:$BO$209,64,FALSE),DefaltMaster!$BA$1:$BB$20,2,FALSE)</f>
        <v>#N/A</v>
      </c>
      <c r="G94">
        <v>1</v>
      </c>
      <c r="H94">
        <f>VLOOKUP(A94,Item!$A$3:$BO$209,59,FALSE)</f>
        <v>61</v>
      </c>
      <c r="I94">
        <v>4</v>
      </c>
      <c r="J94" t="s">
        <v>921</v>
      </c>
      <c r="K94">
        <f>VLOOKUP(A94,Item!$A$3:$BO$209,41,FALSE)</f>
        <v>1000</v>
      </c>
    </row>
    <row r="95" spans="1:11" x14ac:dyDescent="0.25">
      <c r="A95" s="69" t="s">
        <v>742</v>
      </c>
      <c r="B95" s="69" t="s">
        <v>742</v>
      </c>
      <c r="C95" t="e">
        <f>VLOOKUP(VLOOKUP(A95,Item!$A$3:$AT$209,43,FALSE),DefaltMaster!$AX$1:$AZ$15,3,FALSE)</f>
        <v>#N/A</v>
      </c>
      <c r="D95" t="e">
        <f>VLOOKUP(VLOOKUP(A95,Item!$A$3:$AT$209,43,FALSE),DefaltMaster!$AX$1:$AZ$15,2,FALSE)</f>
        <v>#N/A</v>
      </c>
      <c r="E95">
        <f>VLOOKUP(A95,Item!$A$3:$AT$209,4,FALSE)</f>
        <v>0</v>
      </c>
      <c r="F95" t="e">
        <f>VLOOKUP(VLOOKUP(A95,Item!$A$3:$BO$209,64,FALSE),DefaltMaster!$BA$1:$BB$20,2,FALSE)</f>
        <v>#N/A</v>
      </c>
      <c r="G95">
        <v>1</v>
      </c>
      <c r="H95">
        <f>VLOOKUP(A95,Item!$A$3:$BO$209,59,FALSE)</f>
        <v>61</v>
      </c>
      <c r="I95">
        <v>4</v>
      </c>
      <c r="J95" t="s">
        <v>921</v>
      </c>
      <c r="K95">
        <f>VLOOKUP(A95,Item!$A$3:$BO$209,41,FALSE)</f>
        <v>1000</v>
      </c>
    </row>
    <row r="96" spans="1:11" x14ac:dyDescent="0.25">
      <c r="A96" s="69" t="s">
        <v>743</v>
      </c>
      <c r="B96" s="69" t="s">
        <v>743</v>
      </c>
      <c r="C96" t="e">
        <f>VLOOKUP(VLOOKUP(A96,Item!$A$3:$AT$209,43,FALSE),DefaltMaster!$AX$1:$AZ$15,3,FALSE)</f>
        <v>#N/A</v>
      </c>
      <c r="D96" t="e">
        <f>VLOOKUP(VLOOKUP(A96,Item!$A$3:$AT$209,43,FALSE),DefaltMaster!$AX$1:$AZ$15,2,FALSE)</f>
        <v>#N/A</v>
      </c>
      <c r="E96">
        <f>VLOOKUP(A96,Item!$A$3:$AT$209,4,FALSE)</f>
        <v>0</v>
      </c>
      <c r="F96" t="e">
        <f>VLOOKUP(VLOOKUP(A96,Item!$A$3:$BO$209,64,FALSE),DefaltMaster!$BA$1:$BB$20,2,FALSE)</f>
        <v>#N/A</v>
      </c>
      <c r="G96">
        <v>1</v>
      </c>
      <c r="H96">
        <f>VLOOKUP(A96,Item!$A$3:$BO$209,59,FALSE)</f>
        <v>61</v>
      </c>
      <c r="I96">
        <v>4</v>
      </c>
      <c r="J96" t="s">
        <v>921</v>
      </c>
      <c r="K96">
        <f>VLOOKUP(A96,Item!$A$3:$BO$209,41,FALSE)</f>
        <v>1000</v>
      </c>
    </row>
    <row r="97" spans="1:11" x14ac:dyDescent="0.25">
      <c r="A97" s="69" t="s">
        <v>744</v>
      </c>
      <c r="B97" s="69" t="s">
        <v>744</v>
      </c>
      <c r="C97" t="e">
        <f>VLOOKUP(VLOOKUP(A97,Item!$A$3:$AT$209,43,FALSE),DefaltMaster!$AX$1:$AZ$15,3,FALSE)</f>
        <v>#N/A</v>
      </c>
      <c r="D97" t="e">
        <f>VLOOKUP(VLOOKUP(A97,Item!$A$3:$AT$209,43,FALSE),DefaltMaster!$AX$1:$AZ$15,2,FALSE)</f>
        <v>#N/A</v>
      </c>
      <c r="E97">
        <f>VLOOKUP(A97,Item!$A$3:$AT$209,4,FALSE)</f>
        <v>0</v>
      </c>
      <c r="F97" t="e">
        <f>VLOOKUP(VLOOKUP(A97,Item!$A$3:$BO$209,64,FALSE),DefaltMaster!$BA$1:$BB$20,2,FALSE)</f>
        <v>#N/A</v>
      </c>
      <c r="G97">
        <v>1</v>
      </c>
      <c r="H97">
        <f>VLOOKUP(A97,Item!$A$3:$BO$209,59,FALSE)</f>
        <v>61</v>
      </c>
      <c r="I97">
        <v>4</v>
      </c>
      <c r="J97" t="s">
        <v>921</v>
      </c>
      <c r="K97">
        <f>VLOOKUP(A97,Item!$A$3:$BO$209,41,FALSE)</f>
        <v>1000</v>
      </c>
    </row>
    <row r="98" spans="1:11" x14ac:dyDescent="0.25">
      <c r="A98" s="69" t="s">
        <v>745</v>
      </c>
      <c r="B98" s="69" t="s">
        <v>745</v>
      </c>
      <c r="C98" t="e">
        <f>VLOOKUP(VLOOKUP(A98,Item!$A$3:$AT$209,43,FALSE),DefaltMaster!$AX$1:$AZ$15,3,FALSE)</f>
        <v>#N/A</v>
      </c>
      <c r="D98" t="e">
        <f>VLOOKUP(VLOOKUP(A98,Item!$A$3:$AT$209,43,FALSE),DefaltMaster!$AX$1:$AZ$15,2,FALSE)</f>
        <v>#N/A</v>
      </c>
      <c r="E98">
        <f>VLOOKUP(A98,Item!$A$3:$AT$209,4,FALSE)</f>
        <v>0</v>
      </c>
      <c r="F98" t="e">
        <f>VLOOKUP(VLOOKUP(A98,Item!$A$3:$BO$209,64,FALSE),DefaltMaster!$BA$1:$BB$20,2,FALSE)</f>
        <v>#N/A</v>
      </c>
      <c r="G98">
        <v>1</v>
      </c>
      <c r="H98">
        <f>VLOOKUP(A98,Item!$A$3:$BO$209,59,FALSE)</f>
        <v>61</v>
      </c>
      <c r="I98">
        <v>4</v>
      </c>
      <c r="J98" t="s">
        <v>921</v>
      </c>
      <c r="K98">
        <f>VLOOKUP(A98,Item!$A$3:$BO$209,41,FALSE)</f>
        <v>1000</v>
      </c>
    </row>
    <row r="99" spans="1:11" x14ac:dyDescent="0.25">
      <c r="A99" s="69" t="s">
        <v>746</v>
      </c>
      <c r="B99" s="69" t="s">
        <v>746</v>
      </c>
      <c r="C99" t="e">
        <f>VLOOKUP(VLOOKUP(A99,Item!$A$3:$AT$209,43,FALSE),DefaltMaster!$AX$1:$AZ$15,3,FALSE)</f>
        <v>#N/A</v>
      </c>
      <c r="D99" t="e">
        <f>VLOOKUP(VLOOKUP(A99,Item!$A$3:$AT$209,43,FALSE),DefaltMaster!$AX$1:$AZ$15,2,FALSE)</f>
        <v>#N/A</v>
      </c>
      <c r="E99">
        <f>VLOOKUP(A99,Item!$A$3:$AT$209,4,FALSE)</f>
        <v>0</v>
      </c>
      <c r="F99" t="e">
        <f>VLOOKUP(VLOOKUP(A99,Item!$A$3:$BO$209,64,FALSE),DefaltMaster!$BA$1:$BB$20,2,FALSE)</f>
        <v>#N/A</v>
      </c>
      <c r="G99">
        <v>1</v>
      </c>
      <c r="H99">
        <f>VLOOKUP(A99,Item!$A$3:$BO$209,59,FALSE)</f>
        <v>61</v>
      </c>
      <c r="I99">
        <v>4</v>
      </c>
      <c r="J99" t="s">
        <v>921</v>
      </c>
      <c r="K99">
        <f>VLOOKUP(A99,Item!$A$3:$BO$209,41,FALSE)</f>
        <v>1000</v>
      </c>
    </row>
    <row r="100" spans="1:11" x14ac:dyDescent="0.25">
      <c r="A100" s="69" t="s">
        <v>747</v>
      </c>
      <c r="B100" s="69" t="s">
        <v>747</v>
      </c>
      <c r="C100" t="e">
        <f>VLOOKUP(VLOOKUP(A100,Item!$A$3:$AT$209,43,FALSE),DefaltMaster!$AX$1:$AZ$15,3,FALSE)</f>
        <v>#N/A</v>
      </c>
      <c r="D100" t="e">
        <f>VLOOKUP(VLOOKUP(A100,Item!$A$3:$AT$209,43,FALSE),DefaltMaster!$AX$1:$AZ$15,2,FALSE)</f>
        <v>#N/A</v>
      </c>
      <c r="E100">
        <f>VLOOKUP(A100,Item!$A$3:$AT$209,4,FALSE)</f>
        <v>0</v>
      </c>
      <c r="F100" t="e">
        <f>VLOOKUP(VLOOKUP(A100,Item!$A$3:$BO$209,64,FALSE),DefaltMaster!$BA$1:$BB$20,2,FALSE)</f>
        <v>#N/A</v>
      </c>
      <c r="G100">
        <v>1</v>
      </c>
      <c r="H100">
        <f>VLOOKUP(A100,Item!$A$3:$BO$209,59,FALSE)</f>
        <v>61</v>
      </c>
      <c r="I100">
        <v>4</v>
      </c>
      <c r="J100" t="s">
        <v>921</v>
      </c>
      <c r="K100">
        <f>VLOOKUP(A100,Item!$A$3:$BO$209,41,FALSE)</f>
        <v>1000</v>
      </c>
    </row>
    <row r="101" spans="1:11" x14ac:dyDescent="0.25">
      <c r="A101" s="69" t="s">
        <v>748</v>
      </c>
      <c r="B101" s="69" t="s">
        <v>748</v>
      </c>
      <c r="C101" t="e">
        <f>VLOOKUP(VLOOKUP(A101,Item!$A$3:$AT$209,43,FALSE),DefaltMaster!$AX$1:$AZ$15,3,FALSE)</f>
        <v>#N/A</v>
      </c>
      <c r="D101" t="e">
        <f>VLOOKUP(VLOOKUP(A101,Item!$A$3:$AT$209,43,FALSE),DefaltMaster!$AX$1:$AZ$15,2,FALSE)</f>
        <v>#N/A</v>
      </c>
      <c r="E101">
        <f>VLOOKUP(A101,Item!$A$3:$AT$209,4,FALSE)</f>
        <v>0</v>
      </c>
      <c r="F101" t="e">
        <f>VLOOKUP(VLOOKUP(A101,Item!$A$3:$BO$209,64,FALSE),DefaltMaster!$BA$1:$BB$20,2,FALSE)</f>
        <v>#N/A</v>
      </c>
      <c r="G101">
        <v>1</v>
      </c>
      <c r="H101">
        <f>VLOOKUP(A101,Item!$A$3:$BO$209,59,FALSE)</f>
        <v>61</v>
      </c>
      <c r="I101">
        <v>4</v>
      </c>
      <c r="J101" t="s">
        <v>921</v>
      </c>
      <c r="K101">
        <f>VLOOKUP(A101,Item!$A$3:$BO$209,41,FALSE)</f>
        <v>1000</v>
      </c>
    </row>
    <row r="102" spans="1:11" x14ac:dyDescent="0.25">
      <c r="A102" s="69" t="s">
        <v>749</v>
      </c>
      <c r="B102" s="69" t="s">
        <v>749</v>
      </c>
      <c r="C102" t="e">
        <f>VLOOKUP(VLOOKUP(A102,Item!$A$3:$AT$209,43,FALSE),DefaltMaster!$AX$1:$AZ$15,3,FALSE)</f>
        <v>#N/A</v>
      </c>
      <c r="D102" t="e">
        <f>VLOOKUP(VLOOKUP(A102,Item!$A$3:$AT$209,43,FALSE),DefaltMaster!$AX$1:$AZ$15,2,FALSE)</f>
        <v>#N/A</v>
      </c>
      <c r="E102">
        <f>VLOOKUP(A102,Item!$A$3:$AT$209,4,FALSE)</f>
        <v>0</v>
      </c>
      <c r="F102" t="e">
        <f>VLOOKUP(VLOOKUP(A102,Item!$A$3:$BO$209,64,FALSE),DefaltMaster!$BA$1:$BB$20,2,FALSE)</f>
        <v>#N/A</v>
      </c>
      <c r="G102">
        <v>1</v>
      </c>
      <c r="H102">
        <f>VLOOKUP(A102,Item!$A$3:$BO$209,59,FALSE)</f>
        <v>61</v>
      </c>
      <c r="I102">
        <v>4</v>
      </c>
      <c r="J102" t="s">
        <v>921</v>
      </c>
      <c r="K102">
        <f>VLOOKUP(A102,Item!$A$3:$BO$209,41,FALSE)</f>
        <v>1000</v>
      </c>
    </row>
    <row r="103" spans="1:11" x14ac:dyDescent="0.25">
      <c r="A103" s="69" t="s">
        <v>750</v>
      </c>
      <c r="B103" s="69" t="s">
        <v>750</v>
      </c>
      <c r="C103" t="e">
        <f>VLOOKUP(VLOOKUP(A103,Item!$A$3:$AT$209,43,FALSE),DefaltMaster!$AX$1:$AZ$15,3,FALSE)</f>
        <v>#N/A</v>
      </c>
      <c r="D103" t="e">
        <f>VLOOKUP(VLOOKUP(A103,Item!$A$3:$AT$209,43,FALSE),DefaltMaster!$AX$1:$AZ$15,2,FALSE)</f>
        <v>#N/A</v>
      </c>
      <c r="E103">
        <f>VLOOKUP(A103,Item!$A$3:$AT$209,4,FALSE)</f>
        <v>0</v>
      </c>
      <c r="F103" t="e">
        <f>VLOOKUP(VLOOKUP(A103,Item!$A$3:$BO$209,64,FALSE),DefaltMaster!$BA$1:$BB$20,2,FALSE)</f>
        <v>#N/A</v>
      </c>
      <c r="G103">
        <v>1</v>
      </c>
      <c r="H103">
        <f>VLOOKUP(A103,Item!$A$3:$BO$209,59,FALSE)</f>
        <v>61</v>
      </c>
      <c r="I103">
        <v>4</v>
      </c>
      <c r="J103" t="s">
        <v>921</v>
      </c>
      <c r="K103">
        <f>VLOOKUP(A103,Item!$A$3:$BO$209,41,FALSE)</f>
        <v>1000</v>
      </c>
    </row>
    <row r="104" spans="1:11" x14ac:dyDescent="0.25">
      <c r="A104" s="69" t="s">
        <v>751</v>
      </c>
      <c r="B104" s="69" t="s">
        <v>751</v>
      </c>
      <c r="C104" t="e">
        <f>VLOOKUP(VLOOKUP(A104,Item!$A$3:$AT$209,43,FALSE),DefaltMaster!$AX$1:$AZ$15,3,FALSE)</f>
        <v>#N/A</v>
      </c>
      <c r="D104" t="e">
        <f>VLOOKUP(VLOOKUP(A104,Item!$A$3:$AT$209,43,FALSE),DefaltMaster!$AX$1:$AZ$15,2,FALSE)</f>
        <v>#N/A</v>
      </c>
      <c r="E104" t="str">
        <f>VLOOKUP(A104,Item!$A$3:$AT$209,4,FALSE)</f>
        <v>*11106</v>
      </c>
      <c r="F104" t="e">
        <f>VLOOKUP(VLOOKUP(A104,Item!$A$3:$BO$209,64,FALSE),DefaltMaster!$BA$1:$BB$20,2,FALSE)</f>
        <v>#N/A</v>
      </c>
      <c r="G104">
        <v>1</v>
      </c>
      <c r="H104">
        <f>VLOOKUP(A104,Item!$A$3:$BO$209,59,FALSE)</f>
        <v>54</v>
      </c>
      <c r="I104">
        <v>4</v>
      </c>
      <c r="J104" t="s">
        <v>921</v>
      </c>
      <c r="K104">
        <f>VLOOKUP(A104,Item!$A$3:$BO$209,41,FALSE)</f>
        <v>1000</v>
      </c>
    </row>
    <row r="105" spans="1:11" x14ac:dyDescent="0.25">
      <c r="A105" s="69" t="s">
        <v>752</v>
      </c>
      <c r="B105" s="69" t="s">
        <v>752</v>
      </c>
      <c r="C105" t="e">
        <f>VLOOKUP(VLOOKUP(A105,Item!$A$3:$AT$209,43,FALSE),DefaltMaster!$AX$1:$AZ$15,3,FALSE)</f>
        <v>#N/A</v>
      </c>
      <c r="D105" t="e">
        <f>VLOOKUP(VLOOKUP(A105,Item!$A$3:$AT$209,43,FALSE),DefaltMaster!$AX$1:$AZ$15,2,FALSE)</f>
        <v>#N/A</v>
      </c>
      <c r="E105" t="str">
        <f>VLOOKUP(A105,Item!$A$3:$AT$209,4,FALSE)</f>
        <v>*11106</v>
      </c>
      <c r="F105" t="e">
        <f>VLOOKUP(VLOOKUP(A105,Item!$A$3:$BO$209,64,FALSE),DefaltMaster!$BA$1:$BB$20,2,FALSE)</f>
        <v>#N/A</v>
      </c>
      <c r="G105">
        <v>1</v>
      </c>
      <c r="H105">
        <f>VLOOKUP(A105,Item!$A$3:$BO$209,59,FALSE)</f>
        <v>54</v>
      </c>
      <c r="I105">
        <v>4</v>
      </c>
      <c r="J105" t="s">
        <v>921</v>
      </c>
      <c r="K105">
        <f>VLOOKUP(A105,Item!$A$3:$BO$209,41,FALSE)</f>
        <v>1000</v>
      </c>
    </row>
    <row r="106" spans="1:11" x14ac:dyDescent="0.25">
      <c r="A106" s="69" t="s">
        <v>753</v>
      </c>
      <c r="B106" s="69" t="s">
        <v>753</v>
      </c>
      <c r="C106" t="e">
        <f>VLOOKUP(VLOOKUP(A106,Item!$A$3:$AT$209,43,FALSE),DefaltMaster!$AX$1:$AZ$15,3,FALSE)</f>
        <v>#N/A</v>
      </c>
      <c r="D106" t="e">
        <f>VLOOKUP(VLOOKUP(A106,Item!$A$3:$AT$209,43,FALSE),DefaltMaster!$AX$1:$AZ$15,2,FALSE)</f>
        <v>#N/A</v>
      </c>
      <c r="E106" t="str">
        <f>VLOOKUP(A106,Item!$A$3:$AT$209,4,FALSE)</f>
        <v>*11106</v>
      </c>
      <c r="F106" t="e">
        <f>VLOOKUP(VLOOKUP(A106,Item!$A$3:$BO$209,64,FALSE),DefaltMaster!$BA$1:$BB$20,2,FALSE)</f>
        <v>#N/A</v>
      </c>
      <c r="G106">
        <v>1</v>
      </c>
      <c r="H106">
        <f>VLOOKUP(A106,Item!$A$3:$BO$209,59,FALSE)</f>
        <v>54</v>
      </c>
      <c r="I106">
        <v>4</v>
      </c>
      <c r="J106" t="s">
        <v>921</v>
      </c>
      <c r="K106">
        <f>VLOOKUP(A106,Item!$A$3:$BO$209,41,FALSE)</f>
        <v>1000</v>
      </c>
    </row>
    <row r="107" spans="1:11" x14ac:dyDescent="0.25">
      <c r="A107" s="69" t="s">
        <v>754</v>
      </c>
      <c r="B107" s="69" t="s">
        <v>754</v>
      </c>
      <c r="C107" t="e">
        <f>VLOOKUP(VLOOKUP(A107,Item!$A$3:$AT$209,43,FALSE),DefaltMaster!$AX$1:$AZ$15,3,FALSE)</f>
        <v>#N/A</v>
      </c>
      <c r="D107" t="e">
        <f>VLOOKUP(VLOOKUP(A107,Item!$A$3:$AT$209,43,FALSE),DefaltMaster!$AX$1:$AZ$15,2,FALSE)</f>
        <v>#N/A</v>
      </c>
      <c r="E107">
        <f>VLOOKUP(A107,Item!$A$3:$AT$209,4,FALSE)</f>
        <v>0</v>
      </c>
      <c r="F107" t="e">
        <f>VLOOKUP(VLOOKUP(A107,Item!$A$3:$BO$209,64,FALSE),DefaltMaster!$BA$1:$BB$20,2,FALSE)</f>
        <v>#N/A</v>
      </c>
      <c r="G107">
        <v>1</v>
      </c>
      <c r="H107">
        <f>VLOOKUP(A107,Item!$A$3:$BO$209,59,FALSE)</f>
        <v>54</v>
      </c>
      <c r="I107">
        <v>4</v>
      </c>
      <c r="J107" t="s">
        <v>921</v>
      </c>
      <c r="K107">
        <f>VLOOKUP(A107,Item!$A$3:$BO$209,41,FALSE)</f>
        <v>1000</v>
      </c>
    </row>
    <row r="108" spans="1:11" x14ac:dyDescent="0.25">
      <c r="A108" s="69" t="s">
        <v>755</v>
      </c>
      <c r="B108" s="69" t="s">
        <v>755</v>
      </c>
      <c r="C108" t="e">
        <f>VLOOKUP(VLOOKUP(A108,Item!$A$3:$AT$209,43,FALSE),DefaltMaster!$AX$1:$AZ$15,3,FALSE)</f>
        <v>#N/A</v>
      </c>
      <c r="D108" t="e">
        <f>VLOOKUP(VLOOKUP(A108,Item!$A$3:$AT$209,43,FALSE),DefaltMaster!$AX$1:$AZ$15,2,FALSE)</f>
        <v>#N/A</v>
      </c>
      <c r="E108" t="str">
        <f>VLOOKUP(A108,Item!$A$3:$AT$209,4,FALSE)</f>
        <v>*11106</v>
      </c>
      <c r="F108" t="e">
        <f>VLOOKUP(VLOOKUP(A108,Item!$A$3:$BO$209,64,FALSE),DefaltMaster!$BA$1:$BB$20,2,FALSE)</f>
        <v>#N/A</v>
      </c>
      <c r="G108">
        <v>1</v>
      </c>
      <c r="H108">
        <f>VLOOKUP(A108,Item!$A$3:$BO$209,59,FALSE)</f>
        <v>54</v>
      </c>
      <c r="I108">
        <v>4</v>
      </c>
      <c r="J108" t="s">
        <v>921</v>
      </c>
      <c r="K108">
        <f>VLOOKUP(A108,Item!$A$3:$BO$209,41,FALSE)</f>
        <v>1000</v>
      </c>
    </row>
    <row r="109" spans="1:11" x14ac:dyDescent="0.25">
      <c r="A109" s="69" t="s">
        <v>756</v>
      </c>
      <c r="B109" s="69" t="s">
        <v>756</v>
      </c>
      <c r="C109" t="e">
        <f>VLOOKUP(VLOOKUP(A109,Item!$A$3:$AT$209,43,FALSE),DefaltMaster!$AX$1:$AZ$15,3,FALSE)</f>
        <v>#N/A</v>
      </c>
      <c r="D109" t="e">
        <f>VLOOKUP(VLOOKUP(A109,Item!$A$3:$AT$209,43,FALSE),DefaltMaster!$AX$1:$AZ$15,2,FALSE)</f>
        <v>#N/A</v>
      </c>
      <c r="E109" t="str">
        <f>VLOOKUP(A109,Item!$A$3:$AT$209,4,FALSE)</f>
        <v>*11106</v>
      </c>
      <c r="F109" t="e">
        <f>VLOOKUP(VLOOKUP(A109,Item!$A$3:$BO$209,64,FALSE),DefaltMaster!$BA$1:$BB$20,2,FALSE)</f>
        <v>#N/A</v>
      </c>
      <c r="G109">
        <v>1</v>
      </c>
      <c r="H109">
        <f>VLOOKUP(A109,Item!$A$3:$BO$209,59,FALSE)</f>
        <v>54</v>
      </c>
      <c r="I109">
        <v>4</v>
      </c>
      <c r="J109" t="s">
        <v>921</v>
      </c>
      <c r="K109">
        <f>VLOOKUP(A109,Item!$A$3:$BO$209,41,FALSE)</f>
        <v>1000</v>
      </c>
    </row>
    <row r="110" spans="1:11" x14ac:dyDescent="0.25">
      <c r="A110" s="69" t="s">
        <v>757</v>
      </c>
      <c r="B110" s="69" t="s">
        <v>757</v>
      </c>
      <c r="C110" t="e">
        <f>VLOOKUP(VLOOKUP(A110,Item!$A$3:$AT$209,43,FALSE),DefaltMaster!$AX$1:$AZ$15,3,FALSE)</f>
        <v>#N/A</v>
      </c>
      <c r="D110" t="e">
        <f>VLOOKUP(VLOOKUP(A110,Item!$A$3:$AT$209,43,FALSE),DefaltMaster!$AX$1:$AZ$15,2,FALSE)</f>
        <v>#N/A</v>
      </c>
      <c r="E110">
        <f>VLOOKUP(A110,Item!$A$3:$AT$209,4,FALSE)</f>
        <v>0</v>
      </c>
      <c r="F110" t="e">
        <f>VLOOKUP(VLOOKUP(A110,Item!$A$3:$BO$209,64,FALSE),DefaltMaster!$BA$1:$BB$20,2,FALSE)</f>
        <v>#N/A</v>
      </c>
      <c r="G110">
        <v>1</v>
      </c>
      <c r="H110">
        <f>VLOOKUP(A110,Item!$A$3:$BO$209,59,FALSE)</f>
        <v>54</v>
      </c>
      <c r="I110">
        <v>4</v>
      </c>
      <c r="J110" t="s">
        <v>921</v>
      </c>
      <c r="K110">
        <f>VLOOKUP(A110,Item!$A$3:$BO$209,41,FALSE)</f>
        <v>1000</v>
      </c>
    </row>
    <row r="111" spans="1:11" x14ac:dyDescent="0.25">
      <c r="A111" s="69" t="s">
        <v>758</v>
      </c>
      <c r="B111" s="69" t="s">
        <v>758</v>
      </c>
      <c r="C111" t="e">
        <f>VLOOKUP(VLOOKUP(A111,Item!$A$3:$AT$209,43,FALSE),DefaltMaster!$AX$1:$AZ$15,3,FALSE)</f>
        <v>#N/A</v>
      </c>
      <c r="D111" t="e">
        <f>VLOOKUP(VLOOKUP(A111,Item!$A$3:$AT$209,43,FALSE),DefaltMaster!$AX$1:$AZ$15,2,FALSE)</f>
        <v>#N/A</v>
      </c>
      <c r="E111" t="str">
        <f>VLOOKUP(A111,Item!$A$3:$AT$209,4,FALSE)</f>
        <v>*11106</v>
      </c>
      <c r="F111" t="e">
        <f>VLOOKUP(VLOOKUP(A111,Item!$A$3:$BO$209,64,FALSE),DefaltMaster!$BA$1:$BB$20,2,FALSE)</f>
        <v>#N/A</v>
      </c>
      <c r="G111">
        <v>1</v>
      </c>
      <c r="H111">
        <f>VLOOKUP(A111,Item!$A$3:$BO$209,59,FALSE)</f>
        <v>54</v>
      </c>
      <c r="I111">
        <v>4</v>
      </c>
      <c r="J111" t="s">
        <v>921</v>
      </c>
      <c r="K111">
        <f>VLOOKUP(A111,Item!$A$3:$BO$209,41,FALSE)</f>
        <v>1000</v>
      </c>
    </row>
    <row r="112" spans="1:11" x14ac:dyDescent="0.25">
      <c r="A112" s="69" t="s">
        <v>759</v>
      </c>
      <c r="B112" s="69" t="s">
        <v>759</v>
      </c>
      <c r="C112" t="e">
        <f>VLOOKUP(VLOOKUP(A112,Item!$A$3:$AT$209,43,FALSE),DefaltMaster!$AX$1:$AZ$15,3,FALSE)</f>
        <v>#N/A</v>
      </c>
      <c r="D112" t="e">
        <f>VLOOKUP(VLOOKUP(A112,Item!$A$3:$AT$209,43,FALSE),DefaltMaster!$AX$1:$AZ$15,2,FALSE)</f>
        <v>#N/A</v>
      </c>
      <c r="E112" t="str">
        <f>VLOOKUP(A112,Item!$A$3:$AT$209,4,FALSE)</f>
        <v>*11106</v>
      </c>
      <c r="F112" t="e">
        <f>VLOOKUP(VLOOKUP(A112,Item!$A$3:$BO$209,64,FALSE),DefaltMaster!$BA$1:$BB$20,2,FALSE)</f>
        <v>#N/A</v>
      </c>
      <c r="G112">
        <v>1</v>
      </c>
      <c r="H112">
        <f>VLOOKUP(A112,Item!$A$3:$BO$209,59,FALSE)</f>
        <v>54</v>
      </c>
      <c r="I112">
        <v>4</v>
      </c>
      <c r="J112" t="s">
        <v>921</v>
      </c>
      <c r="K112">
        <f>VLOOKUP(A112,Item!$A$3:$BO$209,41,FALSE)</f>
        <v>1000</v>
      </c>
    </row>
    <row r="113" spans="1:20" x14ac:dyDescent="0.25">
      <c r="A113" s="69" t="s">
        <v>760</v>
      </c>
      <c r="B113" s="69" t="s">
        <v>760</v>
      </c>
      <c r="C113" t="e">
        <f>VLOOKUP(VLOOKUP(A113,Item!$A$3:$AT$209,43,FALSE),DefaltMaster!$AX$1:$AZ$15,3,FALSE)</f>
        <v>#N/A</v>
      </c>
      <c r="D113" t="e">
        <f>VLOOKUP(VLOOKUP(A113,Item!$A$3:$AT$209,43,FALSE),DefaltMaster!$AX$1:$AZ$15,2,FALSE)</f>
        <v>#N/A</v>
      </c>
      <c r="E113">
        <f>VLOOKUP(A113,Item!$A$3:$AT$209,4,FALSE)</f>
        <v>0</v>
      </c>
      <c r="F113" t="e">
        <f>VLOOKUP(VLOOKUP(A113,Item!$A$3:$BO$209,64,FALSE),DefaltMaster!$BA$1:$BB$20,2,FALSE)</f>
        <v>#N/A</v>
      </c>
      <c r="G113">
        <v>1</v>
      </c>
      <c r="H113">
        <f>VLOOKUP(A113,Item!$A$3:$BO$209,59,FALSE)</f>
        <v>54</v>
      </c>
      <c r="I113">
        <v>4</v>
      </c>
      <c r="J113" t="s">
        <v>921</v>
      </c>
      <c r="K113">
        <f>VLOOKUP(A113,Item!$A$3:$BO$209,41,FALSE)</f>
        <v>1000</v>
      </c>
    </row>
    <row r="114" spans="1:20" x14ac:dyDescent="0.25">
      <c r="A114" s="69" t="s">
        <v>761</v>
      </c>
      <c r="B114" s="69" t="s">
        <v>761</v>
      </c>
      <c r="C114" t="e">
        <f>VLOOKUP(VLOOKUP(A114,Item!$A$3:$AT$209,43,FALSE),DefaltMaster!$AX$1:$AZ$15,3,FALSE)</f>
        <v>#N/A</v>
      </c>
      <c r="D114" t="e">
        <f>VLOOKUP(VLOOKUP(A114,Item!$A$3:$AT$209,43,FALSE),DefaltMaster!$AX$1:$AZ$15,2,FALSE)</f>
        <v>#N/A</v>
      </c>
      <c r="E114" t="str">
        <f>VLOOKUP(A114,Item!$A$3:$AT$209,4,FALSE)</f>
        <v>*11106</v>
      </c>
      <c r="F114" t="e">
        <f>VLOOKUP(VLOOKUP(A114,Item!$A$3:$BO$209,64,FALSE),DefaltMaster!$BA$1:$BB$20,2,FALSE)</f>
        <v>#N/A</v>
      </c>
      <c r="G114">
        <v>1</v>
      </c>
      <c r="H114">
        <f>VLOOKUP(A114,Item!$A$3:$BO$209,59,FALSE)</f>
        <v>54</v>
      </c>
      <c r="I114">
        <v>4</v>
      </c>
      <c r="J114" t="s">
        <v>921</v>
      </c>
      <c r="K114">
        <f>VLOOKUP(A114,Item!$A$3:$BO$209,41,FALSE)</f>
        <v>1000</v>
      </c>
    </row>
    <row r="115" spans="1:20" x14ac:dyDescent="0.25">
      <c r="A115" s="69" t="s">
        <v>762</v>
      </c>
      <c r="B115" s="69" t="s">
        <v>762</v>
      </c>
      <c r="C115" t="e">
        <f>VLOOKUP(VLOOKUP(A115,Item!$A$3:$AT$209,43,FALSE),DefaltMaster!$AX$1:$AZ$15,3,FALSE)</f>
        <v>#N/A</v>
      </c>
      <c r="D115" t="e">
        <f>VLOOKUP(VLOOKUP(A115,Item!$A$3:$AT$209,43,FALSE),DefaltMaster!$AX$1:$AZ$15,2,FALSE)</f>
        <v>#N/A</v>
      </c>
      <c r="E115" t="str">
        <f>VLOOKUP(A115,Item!$A$3:$AT$209,4,FALSE)</f>
        <v>*11106</v>
      </c>
      <c r="F115" t="e">
        <f>VLOOKUP(VLOOKUP(A115,Item!$A$3:$BO$209,64,FALSE),DefaltMaster!$BA$1:$BB$20,2,FALSE)</f>
        <v>#N/A</v>
      </c>
      <c r="G115">
        <v>1</v>
      </c>
      <c r="H115">
        <f>VLOOKUP(A115,Item!$A$3:$BO$209,59,FALSE)</f>
        <v>54</v>
      </c>
      <c r="I115">
        <v>4</v>
      </c>
      <c r="J115" t="s">
        <v>921</v>
      </c>
      <c r="K115">
        <f>VLOOKUP(A115,Item!$A$3:$BO$209,41,FALSE)</f>
        <v>1000</v>
      </c>
    </row>
    <row r="116" spans="1:20" x14ac:dyDescent="0.25">
      <c r="A116" s="69" t="s">
        <v>763</v>
      </c>
      <c r="B116" s="69" t="s">
        <v>763</v>
      </c>
      <c r="C116" t="e">
        <f>VLOOKUP(VLOOKUP(A116,Item!$A$3:$AT$209,43,FALSE),DefaltMaster!$AX$1:$AZ$15,3,FALSE)</f>
        <v>#N/A</v>
      </c>
      <c r="D116" t="e">
        <f>VLOOKUP(VLOOKUP(A116,Item!$A$3:$AT$209,43,FALSE),DefaltMaster!$AX$1:$AZ$15,2,FALSE)</f>
        <v>#N/A</v>
      </c>
      <c r="E116" t="str">
        <f>VLOOKUP(A116,Item!$A$3:$AT$209,4,FALSE)</f>
        <v>*11106</v>
      </c>
      <c r="F116" t="e">
        <f>VLOOKUP(VLOOKUP(A116,Item!$A$3:$BO$209,64,FALSE),DefaltMaster!$BA$1:$BB$20,2,FALSE)</f>
        <v>#N/A</v>
      </c>
      <c r="G116">
        <v>1</v>
      </c>
      <c r="H116">
        <f>VLOOKUP(A116,Item!$A$3:$BO$209,59,FALSE)</f>
        <v>54</v>
      </c>
      <c r="I116">
        <v>4</v>
      </c>
      <c r="J116" t="s">
        <v>921</v>
      </c>
      <c r="K116">
        <f>VLOOKUP(A116,Item!$A$3:$BO$209,41,FALSE)</f>
        <v>1000</v>
      </c>
    </row>
    <row r="117" spans="1:20" x14ac:dyDescent="0.25">
      <c r="A117" s="69" t="s">
        <v>764</v>
      </c>
      <c r="B117" s="69" t="s">
        <v>764</v>
      </c>
      <c r="C117" t="e">
        <f>VLOOKUP(VLOOKUP(A117,Item!$A$3:$AT$209,43,FALSE),DefaltMaster!$AX$1:$AZ$15,3,FALSE)</f>
        <v>#N/A</v>
      </c>
      <c r="D117" t="e">
        <f>VLOOKUP(VLOOKUP(A117,Item!$A$3:$AT$209,43,FALSE),DefaltMaster!$AX$1:$AZ$15,2,FALSE)</f>
        <v>#N/A</v>
      </c>
      <c r="E117" t="str">
        <f>VLOOKUP(A117,Item!$A$3:$AT$209,4,FALSE)</f>
        <v>*11106</v>
      </c>
      <c r="F117" t="e">
        <f>VLOOKUP(VLOOKUP(A117,Item!$A$3:$BO$209,64,FALSE),DefaltMaster!$BA$1:$BB$20,2,FALSE)</f>
        <v>#N/A</v>
      </c>
      <c r="G117">
        <v>1</v>
      </c>
      <c r="H117">
        <f>VLOOKUP(A117,Item!$A$3:$BO$209,59,FALSE)</f>
        <v>54</v>
      </c>
      <c r="I117">
        <v>4</v>
      </c>
      <c r="J117" t="s">
        <v>921</v>
      </c>
      <c r="K117">
        <f>VLOOKUP(A117,Item!$A$3:$BO$209,41,FALSE)</f>
        <v>1000</v>
      </c>
    </row>
    <row r="118" spans="1:20" x14ac:dyDescent="0.25">
      <c r="A118" s="69" t="s">
        <v>765</v>
      </c>
      <c r="B118" s="69" t="s">
        <v>765</v>
      </c>
      <c r="C118" t="e">
        <f>VLOOKUP(VLOOKUP(A118,Item!$A$3:$AT$209,43,FALSE),DefaltMaster!$AX$1:$AZ$15,3,FALSE)</f>
        <v>#N/A</v>
      </c>
      <c r="D118" t="e">
        <f>VLOOKUP(VLOOKUP(A118,Item!$A$3:$AT$209,43,FALSE),DefaltMaster!$AX$1:$AZ$15,2,FALSE)</f>
        <v>#N/A</v>
      </c>
      <c r="E118">
        <f>VLOOKUP(A118,Item!$A$3:$AT$209,4,FALSE)</f>
        <v>0</v>
      </c>
      <c r="F118" t="e">
        <f>VLOOKUP(VLOOKUP(A118,Item!$A$3:$BO$209,64,FALSE),DefaltMaster!$BA$1:$BB$20,2,FALSE)</f>
        <v>#N/A</v>
      </c>
      <c r="G118">
        <v>1</v>
      </c>
      <c r="H118">
        <f>VLOOKUP(A118,Item!$A$3:$BO$209,59,FALSE)</f>
        <v>54</v>
      </c>
      <c r="I118">
        <v>4</v>
      </c>
      <c r="J118" t="s">
        <v>921</v>
      </c>
      <c r="K118">
        <f>VLOOKUP(A118,Item!$A$3:$BO$209,41,FALSE)</f>
        <v>1000</v>
      </c>
    </row>
    <row r="119" spans="1:20" x14ac:dyDescent="0.25">
      <c r="A119" s="69" t="s">
        <v>766</v>
      </c>
      <c r="B119" s="69" t="s">
        <v>766</v>
      </c>
      <c r="C119" t="e">
        <f>VLOOKUP(VLOOKUP(A119,Item!$A$3:$AT$209,43,FALSE),DefaltMaster!$AX$1:$AZ$15,3,FALSE)</f>
        <v>#N/A</v>
      </c>
      <c r="D119" t="e">
        <f>VLOOKUP(VLOOKUP(A119,Item!$A$3:$AT$209,43,FALSE),DefaltMaster!$AX$1:$AZ$15,2,FALSE)</f>
        <v>#N/A</v>
      </c>
      <c r="E119">
        <f>VLOOKUP(A119,Item!$A$3:$AT$209,4,FALSE)</f>
        <v>0</v>
      </c>
      <c r="F119" t="e">
        <f>VLOOKUP(VLOOKUP(A119,Item!$A$3:$BO$209,64,FALSE),DefaltMaster!$BA$1:$BB$20,2,FALSE)</f>
        <v>#N/A</v>
      </c>
      <c r="G119">
        <v>1</v>
      </c>
      <c r="H119">
        <f>VLOOKUP(A119,Item!$A$3:$BO$209,59,FALSE)</f>
        <v>54</v>
      </c>
      <c r="I119">
        <v>4</v>
      </c>
      <c r="J119" t="s">
        <v>921</v>
      </c>
      <c r="K119">
        <f>VLOOKUP(A119,Item!$A$3:$BO$209,41,FALSE)</f>
        <v>1000</v>
      </c>
    </row>
    <row r="120" spans="1:20" x14ac:dyDescent="0.25">
      <c r="A120" s="69" t="s">
        <v>767</v>
      </c>
      <c r="B120" s="69" t="s">
        <v>767</v>
      </c>
      <c r="C120" t="e">
        <f>VLOOKUP(VLOOKUP(A120,Item!$A$3:$AT$209,43,FALSE),DefaltMaster!$AX$1:$AZ$15,3,FALSE)</f>
        <v>#N/A</v>
      </c>
      <c r="D120" t="e">
        <f>VLOOKUP(VLOOKUP(A120,Item!$A$3:$AT$209,43,FALSE),DefaltMaster!$AX$1:$AZ$15,2,FALSE)</f>
        <v>#N/A</v>
      </c>
      <c r="E120">
        <f>VLOOKUP(A120,Item!$A$3:$AT$209,4,FALSE)</f>
        <v>0</v>
      </c>
      <c r="F120" t="e">
        <f>VLOOKUP(VLOOKUP(A120,Item!$A$3:$BO$209,64,FALSE),DefaltMaster!$BA$1:$BB$20,2,FALSE)</f>
        <v>#N/A</v>
      </c>
      <c r="G120">
        <v>1</v>
      </c>
      <c r="H120">
        <f>VLOOKUP(A120,Item!$A$3:$BO$209,59,FALSE)</f>
        <v>54</v>
      </c>
      <c r="I120">
        <v>4</v>
      </c>
      <c r="J120" t="s">
        <v>921</v>
      </c>
      <c r="K120">
        <f>VLOOKUP(A120,Item!$A$3:$BO$209,41,FALSE)</f>
        <v>1000</v>
      </c>
    </row>
    <row r="121" spans="1:20" x14ac:dyDescent="0.25">
      <c r="A121" s="69" t="s">
        <v>768</v>
      </c>
      <c r="B121" s="69" t="s">
        <v>768</v>
      </c>
      <c r="C121" t="e">
        <f>VLOOKUP(VLOOKUP(A121,Item!$A$3:$AT$209,43,FALSE),DefaltMaster!$AX$1:$AZ$15,3,FALSE)</f>
        <v>#N/A</v>
      </c>
      <c r="D121" t="e">
        <f>VLOOKUP(VLOOKUP(A121,Item!$A$3:$AT$209,43,FALSE),DefaltMaster!$AX$1:$AZ$15,2,FALSE)</f>
        <v>#N/A</v>
      </c>
      <c r="E121">
        <f>VLOOKUP(A121,Item!$A$3:$AT$209,4,FALSE)</f>
        <v>0</v>
      </c>
      <c r="F121" t="e">
        <f>VLOOKUP(VLOOKUP(A121,Item!$A$3:$BO$209,64,FALSE),DefaltMaster!$BA$1:$BB$20,2,FALSE)</f>
        <v>#N/A</v>
      </c>
      <c r="G121">
        <v>1</v>
      </c>
      <c r="H121">
        <f>VLOOKUP(A121,Item!$A$3:$BO$209,59,FALSE)</f>
        <v>54</v>
      </c>
      <c r="I121">
        <v>4</v>
      </c>
      <c r="J121" t="s">
        <v>921</v>
      </c>
      <c r="K121">
        <f>VLOOKUP(A121,Item!$A$3:$BO$209,41,FALSE)</f>
        <v>1000</v>
      </c>
    </row>
    <row r="122" spans="1:20" x14ac:dyDescent="0.25">
      <c r="A122" s="69" t="s">
        <v>769</v>
      </c>
      <c r="B122" s="69" t="s">
        <v>769</v>
      </c>
      <c r="C122" t="e">
        <f>VLOOKUP(VLOOKUP(A122,Item!$A$3:$AT$209,43,FALSE),DefaltMaster!$AX$1:$AZ$15,3,FALSE)</f>
        <v>#N/A</v>
      </c>
      <c r="D122" t="e">
        <f>VLOOKUP(VLOOKUP(A122,Item!$A$3:$AT$209,43,FALSE),DefaltMaster!$AX$1:$AZ$15,2,FALSE)</f>
        <v>#N/A</v>
      </c>
      <c r="E122">
        <f>VLOOKUP(A122,Item!$A$3:$AT$209,4,FALSE)</f>
        <v>0</v>
      </c>
      <c r="F122" t="e">
        <f>VLOOKUP(VLOOKUP(A122,Item!$A$3:$BO$209,64,FALSE),DefaltMaster!$BA$1:$BB$20,2,FALSE)</f>
        <v>#N/A</v>
      </c>
      <c r="G122">
        <v>1</v>
      </c>
      <c r="H122">
        <f>VLOOKUP(A122,Item!$A$3:$BO$209,59,FALSE)</f>
        <v>54</v>
      </c>
      <c r="I122">
        <v>4</v>
      </c>
      <c r="J122" t="s">
        <v>921</v>
      </c>
      <c r="K122">
        <f>VLOOKUP(A122,Item!$A$3:$BO$209,41,FALSE)</f>
        <v>1000</v>
      </c>
    </row>
    <row r="123" spans="1:20" x14ac:dyDescent="0.25">
      <c r="A123" s="69" t="s">
        <v>770</v>
      </c>
      <c r="B123" s="69" t="s">
        <v>770</v>
      </c>
      <c r="C123" t="e">
        <f>VLOOKUP(VLOOKUP(A123,Item!$A$3:$AT$209,43,FALSE),DefaltMaster!$AX$1:$AZ$15,3,FALSE)</f>
        <v>#N/A</v>
      </c>
      <c r="D123" t="e">
        <f>VLOOKUP(VLOOKUP(A123,Item!$A$3:$AT$209,43,FALSE),DefaltMaster!$AX$1:$AZ$15,2,FALSE)</f>
        <v>#N/A</v>
      </c>
      <c r="E123">
        <f>VLOOKUP(A123,Item!$A$3:$AT$209,4,FALSE)</f>
        <v>0</v>
      </c>
      <c r="F123" t="e">
        <f>VLOOKUP(VLOOKUP(A123,Item!$A$3:$BO$209,64,FALSE),DefaltMaster!$BA$1:$BB$20,2,FALSE)</f>
        <v>#N/A</v>
      </c>
      <c r="G123">
        <v>1</v>
      </c>
      <c r="H123">
        <f>VLOOKUP(A123,Item!$A$3:$BO$209,59,FALSE)</f>
        <v>54</v>
      </c>
      <c r="I123">
        <v>4</v>
      </c>
      <c r="J123" t="s">
        <v>921</v>
      </c>
      <c r="K123">
        <f>VLOOKUP(A123,Item!$A$3:$BO$209,41,FALSE)</f>
        <v>1000</v>
      </c>
    </row>
    <row r="124" spans="1:20" x14ac:dyDescent="0.25">
      <c r="A124" s="69" t="s">
        <v>771</v>
      </c>
      <c r="B124" s="69" t="s">
        <v>771</v>
      </c>
      <c r="C124" t="e">
        <f>VLOOKUP(VLOOKUP(A124,Item!$A$3:$AT$209,43,FALSE),DefaltMaster!$AX$1:$AZ$15,3,FALSE)</f>
        <v>#N/A</v>
      </c>
      <c r="D124" t="e">
        <f>VLOOKUP(VLOOKUP(A124,Item!$A$3:$AT$209,43,FALSE),DefaltMaster!$AX$1:$AZ$15,2,FALSE)</f>
        <v>#N/A</v>
      </c>
      <c r="E124">
        <f>VLOOKUP(A124,Item!$A$3:$AT$209,4,FALSE)</f>
        <v>0</v>
      </c>
      <c r="F124" t="e">
        <f>VLOOKUP(VLOOKUP(A124,Item!$A$3:$BO$209,64,FALSE),DefaltMaster!$BA$1:$BB$20,2,FALSE)</f>
        <v>#N/A</v>
      </c>
      <c r="G124">
        <v>1</v>
      </c>
      <c r="H124">
        <f>VLOOKUP(A124,Item!$A$3:$BO$209,59,FALSE)</f>
        <v>54</v>
      </c>
      <c r="I124">
        <v>4</v>
      </c>
      <c r="J124" t="s">
        <v>921</v>
      </c>
      <c r="K124">
        <f>VLOOKUP(A124,Item!$A$3:$BO$209,41,FALSE)</f>
        <v>1000</v>
      </c>
    </row>
    <row r="125" spans="1:20" x14ac:dyDescent="0.25">
      <c r="A125" s="69"/>
      <c r="B125" s="69"/>
    </row>
    <row r="126" spans="1:20" x14ac:dyDescent="0.25">
      <c r="A126" s="75" t="s">
        <v>923</v>
      </c>
    </row>
    <row r="127" spans="1:20" x14ac:dyDescent="0.25">
      <c r="A127" s="69" t="s">
        <v>802</v>
      </c>
      <c r="B127" s="69" t="s">
        <v>802</v>
      </c>
      <c r="C127" t="e">
        <f>VLOOKUP(VLOOKUP(VLOOKUP(A127,Item!$A$2:$BQ$585,2,FALSE),Item!$AC$2:$BQ$209,38,FALSE),$A$1:$T$124,3,FALSE)</f>
        <v>#N/A</v>
      </c>
      <c r="D127" t="e">
        <f>VLOOKUP(VLOOKUP(VLOOKUP(A127,Item!$A$2:$BQ$585,2,FALSE),Item!$AC$2:$BQ$209,38,FALSE),$A$1:$T$124,4,FALSE)</f>
        <v>#N/A</v>
      </c>
      <c r="E127" t="e">
        <f>VLOOKUP(VLOOKUP(VLOOKUP(A127,Item!$A$2:$BQ$585,2,FALSE),Item!$AC$2:$BQ$209,38,FALSE),$A$1:$T$124,5,FALSE)</f>
        <v>#N/A</v>
      </c>
      <c r="F127" t="e">
        <f>VLOOKUP(VLOOKUP(VLOOKUP(A127,Item!$A$2:$BQ$585,2,FALSE),Item!$AC$2:$BQ$209,38,FALSE),$A$1:$T$124,6,FALSE)</f>
        <v>#N/A</v>
      </c>
      <c r="G127">
        <v>1</v>
      </c>
      <c r="H127" t="e">
        <f>VLOOKUP(VLOOKUP(VLOOKUP(A127,Item!$A$2:$BQ$585,2,FALSE),Item!$AC$2:$BQ$209,38,FALSE),$A$1:$T$124,8,FALSE)</f>
        <v>#N/A</v>
      </c>
      <c r="I127" t="e">
        <f>H127</f>
        <v>#N/A</v>
      </c>
      <c r="J127" t="s">
        <v>921</v>
      </c>
      <c r="K127" t="e">
        <f>I127</f>
        <v>#N/A</v>
      </c>
      <c r="L127" t="e">
        <f>H127/I127</f>
        <v>#N/A</v>
      </c>
      <c r="M127">
        <v>0</v>
      </c>
      <c r="N127">
        <v>0</v>
      </c>
      <c r="O127" t="e">
        <f>L127</f>
        <v>#N/A</v>
      </c>
      <c r="P127">
        <v>0</v>
      </c>
      <c r="Q127" t="s">
        <v>921</v>
      </c>
      <c r="R127">
        <v>1</v>
      </c>
      <c r="S127">
        <v>1</v>
      </c>
      <c r="T127" t="s">
        <v>569</v>
      </c>
    </row>
    <row r="128" spans="1:20" x14ac:dyDescent="0.25">
      <c r="A128" s="69" t="s">
        <v>803</v>
      </c>
      <c r="B128" s="69" t="s">
        <v>803</v>
      </c>
      <c r="C128" t="e">
        <f>VLOOKUP(VLOOKUP(VLOOKUP(A128,Item!$A$2:$BQ$585,2,FALSE),Item!$AC$2:$BQ$209,38,FALSE),$A$1:$T$124,3,FALSE)</f>
        <v>#N/A</v>
      </c>
      <c r="D128" t="e">
        <f>VLOOKUP(VLOOKUP(VLOOKUP(A128,Item!$A$2:$BQ$585,2,FALSE),Item!$AC$2:$BQ$209,38,FALSE),$A$1:$T$124,4,FALSE)</f>
        <v>#N/A</v>
      </c>
      <c r="E128" t="e">
        <f>VLOOKUP(VLOOKUP(VLOOKUP(A128,Item!$A$2:$BQ$585,2,FALSE),Item!$AC$2:$BQ$209,38,FALSE),$A$1:$T$124,5,FALSE)</f>
        <v>#N/A</v>
      </c>
      <c r="F128" t="e">
        <f>VLOOKUP(VLOOKUP(VLOOKUP(A128,Item!$A$2:$BQ$585,2,FALSE),Item!$AC$2:$BQ$209,38,FALSE),$A$1:$T$124,6,FALSE)</f>
        <v>#N/A</v>
      </c>
      <c r="G128">
        <v>1</v>
      </c>
      <c r="H128" t="e">
        <f>VLOOKUP(VLOOKUP(VLOOKUP(A128,Item!$A$2:$BQ$585,2,FALSE),Item!$AC$2:$BQ$209,38,FALSE),$A$1:$T$124,8,FALSE)</f>
        <v>#N/A</v>
      </c>
      <c r="I128" t="e">
        <f t="shared" ref="I128:I156" si="0">H128</f>
        <v>#N/A</v>
      </c>
      <c r="J128" t="s">
        <v>921</v>
      </c>
      <c r="K128" t="e">
        <f t="shared" ref="K128:K156" si="1">I128</f>
        <v>#N/A</v>
      </c>
      <c r="L128" t="e">
        <f t="shared" ref="L128:L156" si="2">H128/I128</f>
        <v>#N/A</v>
      </c>
      <c r="M128">
        <v>0</v>
      </c>
      <c r="N128">
        <v>0</v>
      </c>
      <c r="O128" t="e">
        <f t="shared" ref="O128:O156" si="3">L128</f>
        <v>#N/A</v>
      </c>
      <c r="P128">
        <v>0</v>
      </c>
      <c r="Q128" t="s">
        <v>921</v>
      </c>
      <c r="R128">
        <v>1</v>
      </c>
      <c r="S128">
        <v>1</v>
      </c>
      <c r="T128" t="s">
        <v>569</v>
      </c>
    </row>
    <row r="129" spans="1:20" x14ac:dyDescent="0.25">
      <c r="A129" s="69" t="s">
        <v>804</v>
      </c>
      <c r="B129" s="69" t="s">
        <v>804</v>
      </c>
      <c r="C129" t="e">
        <f>VLOOKUP(VLOOKUP(VLOOKUP(A129,Item!$A$2:$BQ$585,2,FALSE),Item!$AC$2:$BQ$209,38,FALSE),$A$1:$T$124,3,FALSE)</f>
        <v>#N/A</v>
      </c>
      <c r="D129" t="e">
        <f>VLOOKUP(VLOOKUP(VLOOKUP(A129,Item!$A$2:$BQ$585,2,FALSE),Item!$AC$2:$BQ$209,38,FALSE),$A$1:$T$124,4,FALSE)</f>
        <v>#N/A</v>
      </c>
      <c r="E129" t="e">
        <f>VLOOKUP(VLOOKUP(VLOOKUP(A129,Item!$A$2:$BQ$585,2,FALSE),Item!$AC$2:$BQ$209,38,FALSE),$A$1:$T$124,5,FALSE)</f>
        <v>#N/A</v>
      </c>
      <c r="F129" t="e">
        <f>VLOOKUP(VLOOKUP(VLOOKUP(A129,Item!$A$2:$BQ$585,2,FALSE),Item!$AC$2:$BQ$209,38,FALSE),$A$1:$T$124,6,FALSE)</f>
        <v>#N/A</v>
      </c>
      <c r="G129">
        <v>1</v>
      </c>
      <c r="H129" t="e">
        <f>VLOOKUP(VLOOKUP(VLOOKUP(A129,Item!$A$2:$BQ$585,2,FALSE),Item!$AC$2:$BQ$209,38,FALSE),$A$1:$T$124,8,FALSE)</f>
        <v>#N/A</v>
      </c>
      <c r="I129" t="e">
        <f t="shared" si="0"/>
        <v>#N/A</v>
      </c>
      <c r="J129" t="s">
        <v>921</v>
      </c>
      <c r="K129" t="e">
        <f t="shared" si="1"/>
        <v>#N/A</v>
      </c>
      <c r="L129" t="e">
        <f t="shared" si="2"/>
        <v>#N/A</v>
      </c>
      <c r="M129">
        <v>0</v>
      </c>
      <c r="N129">
        <v>0</v>
      </c>
      <c r="O129" t="e">
        <f t="shared" si="3"/>
        <v>#N/A</v>
      </c>
      <c r="P129">
        <v>0</v>
      </c>
      <c r="Q129" t="s">
        <v>921</v>
      </c>
      <c r="R129">
        <v>1</v>
      </c>
      <c r="S129">
        <v>1</v>
      </c>
      <c r="T129" t="s">
        <v>569</v>
      </c>
    </row>
    <row r="130" spans="1:20" x14ac:dyDescent="0.25">
      <c r="A130" s="69" t="s">
        <v>805</v>
      </c>
      <c r="B130" s="69" t="s">
        <v>805</v>
      </c>
      <c r="C130" t="e">
        <f>VLOOKUP(VLOOKUP(VLOOKUP(A130,Item!$A$2:$BQ$585,2,FALSE),Item!$AC$2:$BQ$209,38,FALSE),$A$1:$T$124,3,FALSE)</f>
        <v>#N/A</v>
      </c>
      <c r="D130" t="e">
        <f>VLOOKUP(VLOOKUP(VLOOKUP(A130,Item!$A$2:$BQ$585,2,FALSE),Item!$AC$2:$BQ$209,38,FALSE),$A$1:$T$124,4,FALSE)</f>
        <v>#N/A</v>
      </c>
      <c r="E130" t="e">
        <f>VLOOKUP(VLOOKUP(VLOOKUP(A130,Item!$A$2:$BQ$585,2,FALSE),Item!$AC$2:$BQ$209,38,FALSE),$A$1:$T$124,5,FALSE)</f>
        <v>#N/A</v>
      </c>
      <c r="F130" t="e">
        <f>VLOOKUP(VLOOKUP(VLOOKUP(A130,Item!$A$2:$BQ$585,2,FALSE),Item!$AC$2:$BQ$209,38,FALSE),$A$1:$T$124,6,FALSE)</f>
        <v>#N/A</v>
      </c>
      <c r="G130">
        <v>1</v>
      </c>
      <c r="H130" t="e">
        <f>VLOOKUP(VLOOKUP(VLOOKUP(A130,Item!$A$2:$BQ$585,2,FALSE),Item!$AC$2:$BQ$209,38,FALSE),$A$1:$T$124,8,FALSE)</f>
        <v>#N/A</v>
      </c>
      <c r="I130" t="e">
        <f t="shared" si="0"/>
        <v>#N/A</v>
      </c>
      <c r="J130" t="s">
        <v>921</v>
      </c>
      <c r="K130" t="e">
        <f t="shared" si="1"/>
        <v>#N/A</v>
      </c>
      <c r="L130" t="e">
        <f t="shared" si="2"/>
        <v>#N/A</v>
      </c>
      <c r="M130">
        <v>0</v>
      </c>
      <c r="N130">
        <v>0</v>
      </c>
      <c r="O130" t="e">
        <f t="shared" si="3"/>
        <v>#N/A</v>
      </c>
      <c r="P130">
        <v>0</v>
      </c>
      <c r="Q130" t="s">
        <v>921</v>
      </c>
      <c r="R130">
        <v>1</v>
      </c>
      <c r="S130">
        <v>1</v>
      </c>
      <c r="T130" t="s">
        <v>569</v>
      </c>
    </row>
    <row r="131" spans="1:20" x14ac:dyDescent="0.25">
      <c r="A131" s="69" t="s">
        <v>806</v>
      </c>
      <c r="B131" s="69" t="s">
        <v>806</v>
      </c>
      <c r="C131" t="e">
        <f>VLOOKUP(VLOOKUP(VLOOKUP(A131,Item!$A$2:$BQ$585,2,FALSE),Item!$AC$2:$BQ$209,38,FALSE),$A$1:$T$124,3,FALSE)</f>
        <v>#N/A</v>
      </c>
      <c r="D131" t="e">
        <f>VLOOKUP(VLOOKUP(VLOOKUP(A131,Item!$A$2:$BQ$585,2,FALSE),Item!$AC$2:$BQ$209,38,FALSE),$A$1:$T$124,4,FALSE)</f>
        <v>#N/A</v>
      </c>
      <c r="E131" t="e">
        <f>VLOOKUP(VLOOKUP(VLOOKUP(A131,Item!$A$2:$BQ$585,2,FALSE),Item!$AC$2:$BQ$209,38,FALSE),$A$1:$T$124,5,FALSE)</f>
        <v>#N/A</v>
      </c>
      <c r="F131" t="e">
        <f>VLOOKUP(VLOOKUP(VLOOKUP(A131,Item!$A$2:$BQ$585,2,FALSE),Item!$AC$2:$BQ$209,38,FALSE),$A$1:$T$124,6,FALSE)</f>
        <v>#N/A</v>
      </c>
      <c r="G131">
        <v>1</v>
      </c>
      <c r="H131" t="e">
        <f>VLOOKUP(VLOOKUP(VLOOKUP(A131,Item!$A$2:$BQ$585,2,FALSE),Item!$AC$2:$BQ$209,38,FALSE),$A$1:$T$124,8,FALSE)</f>
        <v>#N/A</v>
      </c>
      <c r="I131" t="e">
        <f t="shared" si="0"/>
        <v>#N/A</v>
      </c>
      <c r="J131" t="s">
        <v>921</v>
      </c>
      <c r="K131" t="e">
        <f t="shared" si="1"/>
        <v>#N/A</v>
      </c>
      <c r="L131" t="e">
        <f t="shared" si="2"/>
        <v>#N/A</v>
      </c>
      <c r="M131">
        <v>0</v>
      </c>
      <c r="N131">
        <v>0</v>
      </c>
      <c r="O131" t="e">
        <f t="shared" si="3"/>
        <v>#N/A</v>
      </c>
      <c r="P131">
        <v>0</v>
      </c>
      <c r="Q131" t="s">
        <v>921</v>
      </c>
      <c r="R131">
        <v>1</v>
      </c>
      <c r="S131">
        <v>1</v>
      </c>
      <c r="T131" t="s">
        <v>569</v>
      </c>
    </row>
    <row r="132" spans="1:20" x14ac:dyDescent="0.25">
      <c r="A132" s="69" t="s">
        <v>807</v>
      </c>
      <c r="B132" s="69" t="s">
        <v>807</v>
      </c>
      <c r="C132" t="e">
        <f>VLOOKUP(VLOOKUP(VLOOKUP(A132,Item!$A$2:$BQ$585,2,FALSE),Item!$AC$2:$BQ$209,38,FALSE),$A$1:$T$124,3,FALSE)</f>
        <v>#N/A</v>
      </c>
      <c r="D132" t="e">
        <f>VLOOKUP(VLOOKUP(VLOOKUP(A132,Item!$A$2:$BQ$585,2,FALSE),Item!$AC$2:$BQ$209,38,FALSE),$A$1:$T$124,4,FALSE)</f>
        <v>#N/A</v>
      </c>
      <c r="E132" t="e">
        <f>VLOOKUP(VLOOKUP(VLOOKUP(A132,Item!$A$2:$BQ$585,2,FALSE),Item!$AC$2:$BQ$209,38,FALSE),$A$1:$T$124,5,FALSE)</f>
        <v>#N/A</v>
      </c>
      <c r="F132" t="e">
        <f>VLOOKUP(VLOOKUP(VLOOKUP(A132,Item!$A$2:$BQ$585,2,FALSE),Item!$AC$2:$BQ$209,38,FALSE),$A$1:$T$124,6,FALSE)</f>
        <v>#N/A</v>
      </c>
      <c r="G132">
        <v>1</v>
      </c>
      <c r="H132" t="e">
        <f>VLOOKUP(VLOOKUP(VLOOKUP(A132,Item!$A$2:$BQ$585,2,FALSE),Item!$AC$2:$BQ$209,38,FALSE),$A$1:$T$124,8,FALSE)</f>
        <v>#N/A</v>
      </c>
      <c r="I132" t="e">
        <f t="shared" si="0"/>
        <v>#N/A</v>
      </c>
      <c r="J132" t="s">
        <v>921</v>
      </c>
      <c r="K132" t="e">
        <f t="shared" si="1"/>
        <v>#N/A</v>
      </c>
      <c r="L132" t="e">
        <f t="shared" si="2"/>
        <v>#N/A</v>
      </c>
      <c r="M132">
        <v>0</v>
      </c>
      <c r="N132">
        <v>0</v>
      </c>
      <c r="O132" t="e">
        <f t="shared" si="3"/>
        <v>#N/A</v>
      </c>
      <c r="P132">
        <v>0</v>
      </c>
      <c r="Q132" t="s">
        <v>921</v>
      </c>
      <c r="R132">
        <v>1</v>
      </c>
      <c r="S132">
        <v>1</v>
      </c>
      <c r="T132" t="s">
        <v>569</v>
      </c>
    </row>
    <row r="133" spans="1:20" x14ac:dyDescent="0.25">
      <c r="A133" s="69" t="s">
        <v>808</v>
      </c>
      <c r="B133" s="69" t="s">
        <v>808</v>
      </c>
      <c r="C133" t="e">
        <f>VLOOKUP(VLOOKUP(VLOOKUP(A133,Item!$A$2:$BQ$585,2,FALSE),Item!$AC$2:$BQ$209,38,FALSE),$A$1:$T$124,3,FALSE)</f>
        <v>#N/A</v>
      </c>
      <c r="D133" t="e">
        <f>VLOOKUP(VLOOKUP(VLOOKUP(A133,Item!$A$2:$BQ$585,2,FALSE),Item!$AC$2:$BQ$209,38,FALSE),$A$1:$T$124,4,FALSE)</f>
        <v>#N/A</v>
      </c>
      <c r="E133" t="e">
        <f>VLOOKUP(VLOOKUP(VLOOKUP(A133,Item!$A$2:$BQ$585,2,FALSE),Item!$AC$2:$BQ$209,38,FALSE),$A$1:$T$124,5,FALSE)</f>
        <v>#N/A</v>
      </c>
      <c r="F133" t="e">
        <f>VLOOKUP(VLOOKUP(VLOOKUP(A133,Item!$A$2:$BQ$585,2,FALSE),Item!$AC$2:$BQ$209,38,FALSE),$A$1:$T$124,6,FALSE)</f>
        <v>#N/A</v>
      </c>
      <c r="G133">
        <v>1</v>
      </c>
      <c r="H133" t="e">
        <f>VLOOKUP(VLOOKUP(VLOOKUP(A133,Item!$A$2:$BQ$585,2,FALSE),Item!$AC$2:$BQ$209,38,FALSE),$A$1:$T$124,8,FALSE)</f>
        <v>#N/A</v>
      </c>
      <c r="I133" t="e">
        <f t="shared" si="0"/>
        <v>#N/A</v>
      </c>
      <c r="J133" t="s">
        <v>921</v>
      </c>
      <c r="K133" t="e">
        <f t="shared" si="1"/>
        <v>#N/A</v>
      </c>
      <c r="L133" t="e">
        <f t="shared" si="2"/>
        <v>#N/A</v>
      </c>
      <c r="M133">
        <v>0</v>
      </c>
      <c r="N133">
        <v>0</v>
      </c>
      <c r="O133" t="e">
        <f t="shared" si="3"/>
        <v>#N/A</v>
      </c>
      <c r="P133">
        <v>0</v>
      </c>
      <c r="Q133" t="s">
        <v>921</v>
      </c>
      <c r="R133">
        <v>1</v>
      </c>
      <c r="S133">
        <v>1</v>
      </c>
      <c r="T133" t="s">
        <v>569</v>
      </c>
    </row>
    <row r="134" spans="1:20" x14ac:dyDescent="0.25">
      <c r="A134" s="69" t="s">
        <v>809</v>
      </c>
      <c r="B134" s="69" t="s">
        <v>809</v>
      </c>
      <c r="C134" t="e">
        <f>VLOOKUP(VLOOKUP(VLOOKUP(A134,Item!$A$2:$BQ$585,2,FALSE),Item!$AC$2:$BQ$209,38,FALSE),$A$1:$T$124,3,FALSE)</f>
        <v>#N/A</v>
      </c>
      <c r="D134" t="e">
        <f>VLOOKUP(VLOOKUP(VLOOKUP(A134,Item!$A$2:$BQ$585,2,FALSE),Item!$AC$2:$BQ$209,38,FALSE),$A$1:$T$124,4,FALSE)</f>
        <v>#N/A</v>
      </c>
      <c r="E134" t="e">
        <f>VLOOKUP(VLOOKUP(VLOOKUP(A134,Item!$A$2:$BQ$585,2,FALSE),Item!$AC$2:$BQ$209,38,FALSE),$A$1:$T$124,5,FALSE)</f>
        <v>#N/A</v>
      </c>
      <c r="F134" t="e">
        <f>VLOOKUP(VLOOKUP(VLOOKUP(A134,Item!$A$2:$BQ$585,2,FALSE),Item!$AC$2:$BQ$209,38,FALSE),$A$1:$T$124,6,FALSE)</f>
        <v>#N/A</v>
      </c>
      <c r="G134">
        <v>1</v>
      </c>
      <c r="H134" t="e">
        <f>VLOOKUP(VLOOKUP(VLOOKUP(A134,Item!$A$2:$BQ$585,2,FALSE),Item!$AC$2:$BQ$209,38,FALSE),$A$1:$T$124,8,FALSE)</f>
        <v>#N/A</v>
      </c>
      <c r="I134" t="e">
        <f t="shared" si="0"/>
        <v>#N/A</v>
      </c>
      <c r="J134" t="s">
        <v>921</v>
      </c>
      <c r="K134" t="e">
        <f t="shared" si="1"/>
        <v>#N/A</v>
      </c>
      <c r="L134" t="e">
        <f t="shared" si="2"/>
        <v>#N/A</v>
      </c>
      <c r="M134">
        <v>0</v>
      </c>
      <c r="N134">
        <v>0</v>
      </c>
      <c r="O134" t="e">
        <f t="shared" si="3"/>
        <v>#N/A</v>
      </c>
      <c r="P134">
        <v>0</v>
      </c>
      <c r="Q134" t="s">
        <v>921</v>
      </c>
      <c r="R134">
        <v>1</v>
      </c>
      <c r="S134">
        <v>1</v>
      </c>
      <c r="T134" t="s">
        <v>569</v>
      </c>
    </row>
    <row r="135" spans="1:20" x14ac:dyDescent="0.25">
      <c r="A135" s="69" t="s">
        <v>810</v>
      </c>
      <c r="B135" s="69" t="s">
        <v>810</v>
      </c>
      <c r="C135" t="e">
        <f>VLOOKUP(VLOOKUP(VLOOKUP(A135,Item!$A$2:$BQ$585,2,FALSE),Item!$AC$2:$BQ$209,38,FALSE),$A$1:$T$124,3,FALSE)</f>
        <v>#N/A</v>
      </c>
      <c r="D135" t="e">
        <f>VLOOKUP(VLOOKUP(VLOOKUP(A135,Item!$A$2:$BQ$585,2,FALSE),Item!$AC$2:$BQ$209,38,FALSE),$A$1:$T$124,4,FALSE)</f>
        <v>#N/A</v>
      </c>
      <c r="E135" t="e">
        <f>VLOOKUP(VLOOKUP(VLOOKUP(A135,Item!$A$2:$BQ$585,2,FALSE),Item!$AC$2:$BQ$209,38,FALSE),$A$1:$T$124,5,FALSE)</f>
        <v>#N/A</v>
      </c>
      <c r="F135" t="e">
        <f>VLOOKUP(VLOOKUP(VLOOKUP(A135,Item!$A$2:$BQ$585,2,FALSE),Item!$AC$2:$BQ$209,38,FALSE),$A$1:$T$124,6,FALSE)</f>
        <v>#N/A</v>
      </c>
      <c r="G135">
        <v>1</v>
      </c>
      <c r="H135" t="e">
        <f>VLOOKUP(VLOOKUP(VLOOKUP(A135,Item!$A$2:$BQ$585,2,FALSE),Item!$AC$2:$BQ$209,38,FALSE),$A$1:$T$124,8,FALSE)</f>
        <v>#N/A</v>
      </c>
      <c r="I135" t="e">
        <f t="shared" si="0"/>
        <v>#N/A</v>
      </c>
      <c r="J135" t="s">
        <v>921</v>
      </c>
      <c r="K135" t="e">
        <f t="shared" si="1"/>
        <v>#N/A</v>
      </c>
      <c r="L135" t="e">
        <f t="shared" si="2"/>
        <v>#N/A</v>
      </c>
      <c r="M135">
        <v>0</v>
      </c>
      <c r="N135">
        <v>0</v>
      </c>
      <c r="O135" t="e">
        <f t="shared" si="3"/>
        <v>#N/A</v>
      </c>
      <c r="P135">
        <v>0</v>
      </c>
      <c r="Q135" t="s">
        <v>921</v>
      </c>
      <c r="R135">
        <v>1</v>
      </c>
      <c r="S135">
        <v>1</v>
      </c>
      <c r="T135" t="s">
        <v>569</v>
      </c>
    </row>
    <row r="136" spans="1:20" x14ac:dyDescent="0.25">
      <c r="A136" s="69" t="s">
        <v>811</v>
      </c>
      <c r="B136" s="69" t="s">
        <v>811</v>
      </c>
      <c r="C136" t="e">
        <f>VLOOKUP(VLOOKUP(VLOOKUP(A136,Item!$A$2:$BQ$585,2,FALSE),Item!$AC$2:$BQ$209,38,FALSE),$A$1:$T$124,3,FALSE)</f>
        <v>#N/A</v>
      </c>
      <c r="D136" t="e">
        <f>VLOOKUP(VLOOKUP(VLOOKUP(A136,Item!$A$2:$BQ$585,2,FALSE),Item!$AC$2:$BQ$209,38,FALSE),$A$1:$T$124,4,FALSE)</f>
        <v>#N/A</v>
      </c>
      <c r="E136" t="e">
        <f>VLOOKUP(VLOOKUP(VLOOKUP(A136,Item!$A$2:$BQ$585,2,FALSE),Item!$AC$2:$BQ$209,38,FALSE),$A$1:$T$124,5,FALSE)</f>
        <v>#N/A</v>
      </c>
      <c r="F136" t="e">
        <f>VLOOKUP(VLOOKUP(VLOOKUP(A136,Item!$A$2:$BQ$585,2,FALSE),Item!$AC$2:$BQ$209,38,FALSE),$A$1:$T$124,6,FALSE)</f>
        <v>#N/A</v>
      </c>
      <c r="G136">
        <v>1</v>
      </c>
      <c r="H136" t="e">
        <f>VLOOKUP(VLOOKUP(VLOOKUP(A136,Item!$A$2:$BQ$585,2,FALSE),Item!$AC$2:$BQ$209,38,FALSE),$A$1:$T$124,8,FALSE)</f>
        <v>#N/A</v>
      </c>
      <c r="I136" t="e">
        <f t="shared" si="0"/>
        <v>#N/A</v>
      </c>
      <c r="J136" t="s">
        <v>921</v>
      </c>
      <c r="K136" t="e">
        <f t="shared" si="1"/>
        <v>#N/A</v>
      </c>
      <c r="L136" t="e">
        <f t="shared" si="2"/>
        <v>#N/A</v>
      </c>
      <c r="M136">
        <v>0</v>
      </c>
      <c r="N136">
        <v>0</v>
      </c>
      <c r="O136" t="e">
        <f t="shared" si="3"/>
        <v>#N/A</v>
      </c>
      <c r="P136">
        <v>0</v>
      </c>
      <c r="Q136" t="s">
        <v>921</v>
      </c>
      <c r="R136">
        <v>1</v>
      </c>
      <c r="S136">
        <v>1</v>
      </c>
      <c r="T136" t="s">
        <v>569</v>
      </c>
    </row>
    <row r="137" spans="1:20" x14ac:dyDescent="0.25">
      <c r="A137" s="69" t="s">
        <v>812</v>
      </c>
      <c r="B137" s="69" t="s">
        <v>812</v>
      </c>
      <c r="C137" t="e">
        <f>VLOOKUP(VLOOKUP(VLOOKUP(A137,Item!$A$2:$BQ$585,2,FALSE),Item!$AC$2:$BQ$209,38,FALSE),$A$1:$T$124,3,FALSE)</f>
        <v>#N/A</v>
      </c>
      <c r="D137" t="e">
        <f>VLOOKUP(VLOOKUP(VLOOKUP(A137,Item!$A$2:$BQ$585,2,FALSE),Item!$AC$2:$BQ$209,38,FALSE),$A$1:$T$124,4,FALSE)</f>
        <v>#N/A</v>
      </c>
      <c r="E137" t="e">
        <f>VLOOKUP(VLOOKUP(VLOOKUP(A137,Item!$A$2:$BQ$585,2,FALSE),Item!$AC$2:$BQ$209,38,FALSE),$A$1:$T$124,5,FALSE)</f>
        <v>#N/A</v>
      </c>
      <c r="F137" t="e">
        <f>VLOOKUP(VLOOKUP(VLOOKUP(A137,Item!$A$2:$BQ$585,2,FALSE),Item!$AC$2:$BQ$209,38,FALSE),$A$1:$T$124,6,FALSE)</f>
        <v>#N/A</v>
      </c>
      <c r="G137">
        <v>1</v>
      </c>
      <c r="H137" t="e">
        <f>VLOOKUP(VLOOKUP(VLOOKUP(A137,Item!$A$2:$BQ$585,2,FALSE),Item!$AC$2:$BQ$209,38,FALSE),$A$1:$T$124,8,FALSE)</f>
        <v>#N/A</v>
      </c>
      <c r="I137" t="e">
        <f t="shared" si="0"/>
        <v>#N/A</v>
      </c>
      <c r="J137" t="s">
        <v>921</v>
      </c>
      <c r="K137" t="e">
        <f t="shared" si="1"/>
        <v>#N/A</v>
      </c>
      <c r="L137" t="e">
        <f t="shared" si="2"/>
        <v>#N/A</v>
      </c>
      <c r="M137">
        <v>0</v>
      </c>
      <c r="N137">
        <v>0</v>
      </c>
      <c r="O137" t="e">
        <f t="shared" si="3"/>
        <v>#N/A</v>
      </c>
      <c r="P137">
        <v>0</v>
      </c>
      <c r="Q137" t="s">
        <v>921</v>
      </c>
      <c r="R137">
        <v>1</v>
      </c>
      <c r="S137">
        <v>1</v>
      </c>
      <c r="T137" t="s">
        <v>569</v>
      </c>
    </row>
    <row r="138" spans="1:20" x14ac:dyDescent="0.25">
      <c r="A138" s="69" t="s">
        <v>813</v>
      </c>
      <c r="B138" s="69" t="s">
        <v>813</v>
      </c>
      <c r="C138" t="e">
        <f>VLOOKUP(VLOOKUP(VLOOKUP(A138,Item!$A$2:$BQ$585,2,FALSE),Item!$AC$2:$BQ$209,38,FALSE),$A$1:$T$124,3,FALSE)</f>
        <v>#N/A</v>
      </c>
      <c r="D138" t="e">
        <f>VLOOKUP(VLOOKUP(VLOOKUP(A138,Item!$A$2:$BQ$585,2,FALSE),Item!$AC$2:$BQ$209,38,FALSE),$A$1:$T$124,4,FALSE)</f>
        <v>#N/A</v>
      </c>
      <c r="E138" t="e">
        <f>VLOOKUP(VLOOKUP(VLOOKUP(A138,Item!$A$2:$BQ$585,2,FALSE),Item!$AC$2:$BQ$209,38,FALSE),$A$1:$T$124,5,FALSE)</f>
        <v>#N/A</v>
      </c>
      <c r="F138" t="e">
        <f>VLOOKUP(VLOOKUP(VLOOKUP(A138,Item!$A$2:$BQ$585,2,FALSE),Item!$AC$2:$BQ$209,38,FALSE),$A$1:$T$124,6,FALSE)</f>
        <v>#N/A</v>
      </c>
      <c r="G138">
        <v>1</v>
      </c>
      <c r="H138" t="e">
        <f>VLOOKUP(VLOOKUP(VLOOKUP(A138,Item!$A$2:$BQ$585,2,FALSE),Item!$AC$2:$BQ$209,38,FALSE),$A$1:$T$124,8,FALSE)</f>
        <v>#N/A</v>
      </c>
      <c r="I138" t="e">
        <f t="shared" si="0"/>
        <v>#N/A</v>
      </c>
      <c r="J138" t="s">
        <v>921</v>
      </c>
      <c r="K138" t="e">
        <f t="shared" si="1"/>
        <v>#N/A</v>
      </c>
      <c r="L138" t="e">
        <f t="shared" si="2"/>
        <v>#N/A</v>
      </c>
      <c r="M138">
        <v>0</v>
      </c>
      <c r="N138">
        <v>0</v>
      </c>
      <c r="O138" t="e">
        <f t="shared" si="3"/>
        <v>#N/A</v>
      </c>
      <c r="P138">
        <v>0</v>
      </c>
      <c r="Q138" t="s">
        <v>921</v>
      </c>
      <c r="R138">
        <v>1</v>
      </c>
      <c r="S138">
        <v>1</v>
      </c>
      <c r="T138" t="s">
        <v>569</v>
      </c>
    </row>
    <row r="139" spans="1:20" x14ac:dyDescent="0.25">
      <c r="A139" s="69" t="s">
        <v>814</v>
      </c>
      <c r="B139" s="69" t="s">
        <v>814</v>
      </c>
      <c r="C139" t="e">
        <f>VLOOKUP(VLOOKUP(VLOOKUP(A139,Item!$A$2:$BQ$585,2,FALSE),Item!$AC$2:$BQ$209,38,FALSE),$A$1:$T$124,3,FALSE)</f>
        <v>#N/A</v>
      </c>
      <c r="D139" t="e">
        <f>VLOOKUP(VLOOKUP(VLOOKUP(A139,Item!$A$2:$BQ$585,2,FALSE),Item!$AC$2:$BQ$209,38,FALSE),$A$1:$T$124,4,FALSE)</f>
        <v>#N/A</v>
      </c>
      <c r="E139" t="e">
        <f>VLOOKUP(VLOOKUP(VLOOKUP(A139,Item!$A$2:$BQ$585,2,FALSE),Item!$AC$2:$BQ$209,38,FALSE),$A$1:$T$124,5,FALSE)</f>
        <v>#N/A</v>
      </c>
      <c r="F139" t="e">
        <f>VLOOKUP(VLOOKUP(VLOOKUP(A139,Item!$A$2:$BQ$585,2,FALSE),Item!$AC$2:$BQ$209,38,FALSE),$A$1:$T$124,6,FALSE)</f>
        <v>#N/A</v>
      </c>
      <c r="G139">
        <v>1</v>
      </c>
      <c r="H139" t="e">
        <f>VLOOKUP(VLOOKUP(VLOOKUP(A139,Item!$A$2:$BQ$585,2,FALSE),Item!$AC$2:$BQ$209,38,FALSE),$A$1:$T$124,8,FALSE)</f>
        <v>#N/A</v>
      </c>
      <c r="I139" t="e">
        <f t="shared" si="0"/>
        <v>#N/A</v>
      </c>
      <c r="J139" t="s">
        <v>921</v>
      </c>
      <c r="K139" t="e">
        <f t="shared" si="1"/>
        <v>#N/A</v>
      </c>
      <c r="L139" t="e">
        <f t="shared" si="2"/>
        <v>#N/A</v>
      </c>
      <c r="M139">
        <v>0</v>
      </c>
      <c r="N139">
        <v>0</v>
      </c>
      <c r="O139" t="e">
        <f t="shared" si="3"/>
        <v>#N/A</v>
      </c>
      <c r="P139">
        <v>0</v>
      </c>
      <c r="Q139" t="s">
        <v>921</v>
      </c>
      <c r="R139">
        <v>1</v>
      </c>
      <c r="S139">
        <v>1</v>
      </c>
      <c r="T139" t="s">
        <v>569</v>
      </c>
    </row>
    <row r="140" spans="1:20" x14ac:dyDescent="0.25">
      <c r="A140" s="69" t="s">
        <v>815</v>
      </c>
      <c r="B140" s="69" t="s">
        <v>815</v>
      </c>
      <c r="C140" t="e">
        <f>VLOOKUP(VLOOKUP(VLOOKUP(A140,Item!$A$2:$BQ$585,2,FALSE),Item!$AC$2:$BQ$209,38,FALSE),$A$1:$T$124,3,FALSE)</f>
        <v>#N/A</v>
      </c>
      <c r="D140" t="e">
        <f>VLOOKUP(VLOOKUP(VLOOKUP(A140,Item!$A$2:$BQ$585,2,FALSE),Item!$AC$2:$BQ$209,38,FALSE),$A$1:$T$124,4,FALSE)</f>
        <v>#N/A</v>
      </c>
      <c r="E140" t="e">
        <f>VLOOKUP(VLOOKUP(VLOOKUP(A140,Item!$A$2:$BQ$585,2,FALSE),Item!$AC$2:$BQ$209,38,FALSE),$A$1:$T$124,5,FALSE)</f>
        <v>#N/A</v>
      </c>
      <c r="F140" t="e">
        <f>VLOOKUP(VLOOKUP(VLOOKUP(A140,Item!$A$2:$BQ$585,2,FALSE),Item!$AC$2:$BQ$209,38,FALSE),$A$1:$T$124,6,FALSE)</f>
        <v>#N/A</v>
      </c>
      <c r="G140">
        <v>1</v>
      </c>
      <c r="H140" t="e">
        <f>VLOOKUP(VLOOKUP(VLOOKUP(A140,Item!$A$2:$BQ$585,2,FALSE),Item!$AC$2:$BQ$209,38,FALSE),$A$1:$T$124,8,FALSE)</f>
        <v>#N/A</v>
      </c>
      <c r="I140" t="e">
        <f t="shared" si="0"/>
        <v>#N/A</v>
      </c>
      <c r="J140" t="s">
        <v>921</v>
      </c>
      <c r="K140" t="e">
        <f t="shared" si="1"/>
        <v>#N/A</v>
      </c>
      <c r="L140" t="e">
        <f t="shared" si="2"/>
        <v>#N/A</v>
      </c>
      <c r="M140">
        <v>0</v>
      </c>
      <c r="N140">
        <v>0</v>
      </c>
      <c r="O140" t="e">
        <f t="shared" si="3"/>
        <v>#N/A</v>
      </c>
      <c r="P140">
        <v>0</v>
      </c>
      <c r="Q140" t="s">
        <v>921</v>
      </c>
      <c r="R140">
        <v>1</v>
      </c>
      <c r="S140">
        <v>1</v>
      </c>
      <c r="T140" t="s">
        <v>569</v>
      </c>
    </row>
    <row r="141" spans="1:20" x14ac:dyDescent="0.25">
      <c r="A141" s="69" t="s">
        <v>816</v>
      </c>
      <c r="B141" s="69" t="s">
        <v>816</v>
      </c>
      <c r="C141" t="e">
        <f>VLOOKUP(VLOOKUP(VLOOKUP(A141,Item!$A$2:$BQ$585,2,FALSE),Item!$AC$2:$BQ$209,38,FALSE),$A$1:$T$124,3,FALSE)</f>
        <v>#N/A</v>
      </c>
      <c r="D141" t="e">
        <f>VLOOKUP(VLOOKUP(VLOOKUP(A141,Item!$A$2:$BQ$585,2,FALSE),Item!$AC$2:$BQ$209,38,FALSE),$A$1:$T$124,4,FALSE)</f>
        <v>#N/A</v>
      </c>
      <c r="E141" t="e">
        <f>VLOOKUP(VLOOKUP(VLOOKUP(A141,Item!$A$2:$BQ$585,2,FALSE),Item!$AC$2:$BQ$209,38,FALSE),$A$1:$T$124,5,FALSE)</f>
        <v>#N/A</v>
      </c>
      <c r="F141" t="e">
        <f>VLOOKUP(VLOOKUP(VLOOKUP(A141,Item!$A$2:$BQ$585,2,FALSE),Item!$AC$2:$BQ$209,38,FALSE),$A$1:$T$124,6,FALSE)</f>
        <v>#N/A</v>
      </c>
      <c r="G141">
        <v>1</v>
      </c>
      <c r="H141" t="e">
        <f>VLOOKUP(VLOOKUP(VLOOKUP(A141,Item!$A$2:$BQ$585,2,FALSE),Item!$AC$2:$BQ$209,38,FALSE),$A$1:$T$124,8,FALSE)</f>
        <v>#N/A</v>
      </c>
      <c r="I141" t="e">
        <f t="shared" si="0"/>
        <v>#N/A</v>
      </c>
      <c r="J141" t="s">
        <v>921</v>
      </c>
      <c r="K141" t="e">
        <f t="shared" si="1"/>
        <v>#N/A</v>
      </c>
      <c r="L141" t="e">
        <f t="shared" si="2"/>
        <v>#N/A</v>
      </c>
      <c r="M141">
        <v>0</v>
      </c>
      <c r="N141">
        <v>0</v>
      </c>
      <c r="O141" t="e">
        <f t="shared" si="3"/>
        <v>#N/A</v>
      </c>
      <c r="P141">
        <v>0</v>
      </c>
      <c r="Q141" t="s">
        <v>921</v>
      </c>
      <c r="R141">
        <v>1</v>
      </c>
      <c r="S141">
        <v>1</v>
      </c>
      <c r="T141" t="s">
        <v>569</v>
      </c>
    </row>
    <row r="142" spans="1:20" x14ac:dyDescent="0.25">
      <c r="A142" s="69" t="s">
        <v>817</v>
      </c>
      <c r="B142" s="69" t="s">
        <v>817</v>
      </c>
      <c r="C142" t="e">
        <f>VLOOKUP(VLOOKUP(VLOOKUP(A142,Item!$A$2:$BQ$585,2,FALSE),Item!$AC$2:$BQ$209,38,FALSE),$A$1:$T$124,3,FALSE)</f>
        <v>#N/A</v>
      </c>
      <c r="D142" t="e">
        <f>VLOOKUP(VLOOKUP(VLOOKUP(A142,Item!$A$2:$BQ$585,2,FALSE),Item!$AC$2:$BQ$209,38,FALSE),$A$1:$T$124,4,FALSE)</f>
        <v>#N/A</v>
      </c>
      <c r="E142" t="e">
        <f>VLOOKUP(VLOOKUP(VLOOKUP(A142,Item!$A$2:$BQ$585,2,FALSE),Item!$AC$2:$BQ$209,38,FALSE),$A$1:$T$124,5,FALSE)</f>
        <v>#N/A</v>
      </c>
      <c r="F142" t="e">
        <f>VLOOKUP(VLOOKUP(VLOOKUP(A142,Item!$A$2:$BQ$585,2,FALSE),Item!$AC$2:$BQ$209,38,FALSE),$A$1:$T$124,6,FALSE)</f>
        <v>#N/A</v>
      </c>
      <c r="G142">
        <v>1</v>
      </c>
      <c r="H142" t="e">
        <f>VLOOKUP(VLOOKUP(VLOOKUP(A142,Item!$A$2:$BQ$585,2,FALSE),Item!$AC$2:$BQ$209,38,FALSE),$A$1:$T$124,8,FALSE)</f>
        <v>#N/A</v>
      </c>
      <c r="I142" t="e">
        <f t="shared" si="0"/>
        <v>#N/A</v>
      </c>
      <c r="J142" t="s">
        <v>921</v>
      </c>
      <c r="K142" t="e">
        <f t="shared" si="1"/>
        <v>#N/A</v>
      </c>
      <c r="L142" t="e">
        <f t="shared" si="2"/>
        <v>#N/A</v>
      </c>
      <c r="M142">
        <v>0</v>
      </c>
      <c r="N142">
        <v>0</v>
      </c>
      <c r="O142" t="e">
        <f t="shared" si="3"/>
        <v>#N/A</v>
      </c>
      <c r="P142">
        <v>0</v>
      </c>
      <c r="Q142" t="s">
        <v>921</v>
      </c>
      <c r="R142">
        <v>1</v>
      </c>
      <c r="S142">
        <v>1</v>
      </c>
      <c r="T142" t="s">
        <v>569</v>
      </c>
    </row>
    <row r="143" spans="1:20" x14ac:dyDescent="0.25">
      <c r="A143" s="69" t="s">
        <v>818</v>
      </c>
      <c r="B143" s="69" t="s">
        <v>818</v>
      </c>
      <c r="C143" t="e">
        <f>VLOOKUP(VLOOKUP(VLOOKUP(A143,Item!$A$2:$BQ$585,2,FALSE),Item!$AC$2:$BQ$209,38,FALSE),$A$1:$T$124,3,FALSE)</f>
        <v>#N/A</v>
      </c>
      <c r="D143" t="e">
        <f>VLOOKUP(VLOOKUP(VLOOKUP(A143,Item!$A$2:$BQ$585,2,FALSE),Item!$AC$2:$BQ$209,38,FALSE),$A$1:$T$124,4,FALSE)</f>
        <v>#N/A</v>
      </c>
      <c r="E143" t="e">
        <f>VLOOKUP(VLOOKUP(VLOOKUP(A143,Item!$A$2:$BQ$585,2,FALSE),Item!$AC$2:$BQ$209,38,FALSE),$A$1:$T$124,5,FALSE)</f>
        <v>#N/A</v>
      </c>
      <c r="F143" t="e">
        <f>VLOOKUP(VLOOKUP(VLOOKUP(A143,Item!$A$2:$BQ$585,2,FALSE),Item!$AC$2:$BQ$209,38,FALSE),$A$1:$T$124,6,FALSE)</f>
        <v>#N/A</v>
      </c>
      <c r="G143">
        <v>1</v>
      </c>
      <c r="H143" t="e">
        <f>VLOOKUP(VLOOKUP(VLOOKUP(A143,Item!$A$2:$BQ$585,2,FALSE),Item!$AC$2:$BQ$209,38,FALSE),$A$1:$T$124,8,FALSE)</f>
        <v>#N/A</v>
      </c>
      <c r="I143" t="e">
        <f t="shared" si="0"/>
        <v>#N/A</v>
      </c>
      <c r="J143" t="s">
        <v>921</v>
      </c>
      <c r="K143" t="e">
        <f t="shared" si="1"/>
        <v>#N/A</v>
      </c>
      <c r="L143" t="e">
        <f t="shared" si="2"/>
        <v>#N/A</v>
      </c>
      <c r="M143">
        <v>0</v>
      </c>
      <c r="N143">
        <v>0</v>
      </c>
      <c r="O143" t="e">
        <f t="shared" si="3"/>
        <v>#N/A</v>
      </c>
      <c r="P143">
        <v>0</v>
      </c>
      <c r="Q143" t="s">
        <v>921</v>
      </c>
      <c r="R143">
        <v>1</v>
      </c>
      <c r="S143">
        <v>1</v>
      </c>
      <c r="T143" t="s">
        <v>569</v>
      </c>
    </row>
    <row r="144" spans="1:20" x14ac:dyDescent="0.25">
      <c r="A144" s="69" t="s">
        <v>819</v>
      </c>
      <c r="B144" s="69" t="s">
        <v>819</v>
      </c>
      <c r="C144" t="e">
        <f>VLOOKUP(VLOOKUP(VLOOKUP(A144,Item!$A$2:$BQ$585,2,FALSE),Item!$AC$2:$BQ$209,38,FALSE),$A$1:$T$124,3,FALSE)</f>
        <v>#N/A</v>
      </c>
      <c r="D144" t="e">
        <f>VLOOKUP(VLOOKUP(VLOOKUP(A144,Item!$A$2:$BQ$585,2,FALSE),Item!$AC$2:$BQ$209,38,FALSE),$A$1:$T$124,4,FALSE)</f>
        <v>#N/A</v>
      </c>
      <c r="E144" t="e">
        <f>VLOOKUP(VLOOKUP(VLOOKUP(A144,Item!$A$2:$BQ$585,2,FALSE),Item!$AC$2:$BQ$209,38,FALSE),$A$1:$T$124,5,FALSE)</f>
        <v>#N/A</v>
      </c>
      <c r="F144" t="e">
        <f>VLOOKUP(VLOOKUP(VLOOKUP(A144,Item!$A$2:$BQ$585,2,FALSE),Item!$AC$2:$BQ$209,38,FALSE),$A$1:$T$124,6,FALSE)</f>
        <v>#N/A</v>
      </c>
      <c r="G144">
        <v>1</v>
      </c>
      <c r="H144" t="e">
        <f>VLOOKUP(VLOOKUP(VLOOKUP(A144,Item!$A$2:$BQ$585,2,FALSE),Item!$AC$2:$BQ$209,38,FALSE),$A$1:$T$124,8,FALSE)</f>
        <v>#N/A</v>
      </c>
      <c r="I144" t="e">
        <f t="shared" si="0"/>
        <v>#N/A</v>
      </c>
      <c r="J144" t="s">
        <v>921</v>
      </c>
      <c r="K144" t="e">
        <f t="shared" si="1"/>
        <v>#N/A</v>
      </c>
      <c r="L144" t="e">
        <f t="shared" si="2"/>
        <v>#N/A</v>
      </c>
      <c r="M144">
        <v>0</v>
      </c>
      <c r="N144">
        <v>0</v>
      </c>
      <c r="O144" t="e">
        <f t="shared" si="3"/>
        <v>#N/A</v>
      </c>
      <c r="P144">
        <v>0</v>
      </c>
      <c r="Q144" t="s">
        <v>921</v>
      </c>
      <c r="R144">
        <v>1</v>
      </c>
      <c r="S144">
        <v>1</v>
      </c>
      <c r="T144" t="s">
        <v>569</v>
      </c>
    </row>
    <row r="145" spans="1:20" x14ac:dyDescent="0.25">
      <c r="A145" s="69" t="s">
        <v>820</v>
      </c>
      <c r="B145" s="69" t="s">
        <v>820</v>
      </c>
      <c r="C145" t="e">
        <f>VLOOKUP(VLOOKUP(VLOOKUP(A145,Item!$A$2:$BQ$585,2,FALSE),Item!$AC$2:$BQ$209,38,FALSE),$A$1:$T$124,3,FALSE)</f>
        <v>#N/A</v>
      </c>
      <c r="D145" t="e">
        <f>VLOOKUP(VLOOKUP(VLOOKUP(A145,Item!$A$2:$BQ$585,2,FALSE),Item!$AC$2:$BQ$209,38,FALSE),$A$1:$T$124,4,FALSE)</f>
        <v>#N/A</v>
      </c>
      <c r="E145" t="e">
        <f>VLOOKUP(VLOOKUP(VLOOKUP(A145,Item!$A$2:$BQ$585,2,FALSE),Item!$AC$2:$BQ$209,38,FALSE),$A$1:$T$124,5,FALSE)</f>
        <v>#N/A</v>
      </c>
      <c r="F145" t="e">
        <f>VLOOKUP(VLOOKUP(VLOOKUP(A145,Item!$A$2:$BQ$585,2,FALSE),Item!$AC$2:$BQ$209,38,FALSE),$A$1:$T$124,6,FALSE)</f>
        <v>#N/A</v>
      </c>
      <c r="G145">
        <v>1</v>
      </c>
      <c r="H145" t="e">
        <f>VLOOKUP(VLOOKUP(VLOOKUP(A145,Item!$A$2:$BQ$585,2,FALSE),Item!$AC$2:$BQ$209,38,FALSE),$A$1:$T$124,8,FALSE)</f>
        <v>#N/A</v>
      </c>
      <c r="I145" t="e">
        <f t="shared" si="0"/>
        <v>#N/A</v>
      </c>
      <c r="J145" t="s">
        <v>921</v>
      </c>
      <c r="K145" t="e">
        <f t="shared" si="1"/>
        <v>#N/A</v>
      </c>
      <c r="L145" t="e">
        <f t="shared" si="2"/>
        <v>#N/A</v>
      </c>
      <c r="M145">
        <v>0</v>
      </c>
      <c r="N145">
        <v>0</v>
      </c>
      <c r="O145" t="e">
        <f t="shared" si="3"/>
        <v>#N/A</v>
      </c>
      <c r="P145">
        <v>0</v>
      </c>
      <c r="Q145" t="s">
        <v>921</v>
      </c>
      <c r="R145">
        <v>1</v>
      </c>
      <c r="S145">
        <v>1</v>
      </c>
      <c r="T145" t="s">
        <v>569</v>
      </c>
    </row>
    <row r="146" spans="1:20" x14ac:dyDescent="0.25">
      <c r="A146" s="69" t="s">
        <v>821</v>
      </c>
      <c r="B146" s="69" t="s">
        <v>821</v>
      </c>
      <c r="C146" t="e">
        <f>VLOOKUP(VLOOKUP(VLOOKUP(A146,Item!$A$2:$BQ$585,2,FALSE),Item!$AC$2:$BQ$209,38,FALSE),$A$1:$T$124,3,FALSE)</f>
        <v>#N/A</v>
      </c>
      <c r="D146" t="e">
        <f>VLOOKUP(VLOOKUP(VLOOKUP(A146,Item!$A$2:$BQ$585,2,FALSE),Item!$AC$2:$BQ$209,38,FALSE),$A$1:$T$124,4,FALSE)</f>
        <v>#N/A</v>
      </c>
      <c r="E146" t="e">
        <f>VLOOKUP(VLOOKUP(VLOOKUP(A146,Item!$A$2:$BQ$585,2,FALSE),Item!$AC$2:$BQ$209,38,FALSE),$A$1:$T$124,5,FALSE)</f>
        <v>#N/A</v>
      </c>
      <c r="F146" t="e">
        <f>VLOOKUP(VLOOKUP(VLOOKUP(A146,Item!$A$2:$BQ$585,2,FALSE),Item!$AC$2:$BQ$209,38,FALSE),$A$1:$T$124,6,FALSE)</f>
        <v>#N/A</v>
      </c>
      <c r="G146">
        <v>1</v>
      </c>
      <c r="H146" t="e">
        <f>VLOOKUP(VLOOKUP(VLOOKUP(A146,Item!$A$2:$BQ$585,2,FALSE),Item!$AC$2:$BQ$209,38,FALSE),$A$1:$T$124,8,FALSE)</f>
        <v>#N/A</v>
      </c>
      <c r="I146" t="e">
        <f t="shared" si="0"/>
        <v>#N/A</v>
      </c>
      <c r="J146" t="s">
        <v>921</v>
      </c>
      <c r="K146" t="e">
        <f t="shared" si="1"/>
        <v>#N/A</v>
      </c>
      <c r="L146" t="e">
        <f t="shared" si="2"/>
        <v>#N/A</v>
      </c>
      <c r="M146">
        <v>0</v>
      </c>
      <c r="N146">
        <v>0</v>
      </c>
      <c r="O146" t="e">
        <f t="shared" si="3"/>
        <v>#N/A</v>
      </c>
      <c r="P146">
        <v>0</v>
      </c>
      <c r="Q146" t="s">
        <v>921</v>
      </c>
      <c r="R146">
        <v>1</v>
      </c>
      <c r="S146">
        <v>1</v>
      </c>
      <c r="T146" t="s">
        <v>569</v>
      </c>
    </row>
    <row r="147" spans="1:20" x14ac:dyDescent="0.25">
      <c r="A147" s="69" t="s">
        <v>822</v>
      </c>
      <c r="B147" s="69" t="s">
        <v>822</v>
      </c>
      <c r="C147" t="e">
        <f>VLOOKUP(VLOOKUP(VLOOKUP(A147,Item!$A$2:$BQ$585,2,FALSE),Item!$AC$2:$BQ$209,38,FALSE),$A$1:$T$124,3,FALSE)</f>
        <v>#N/A</v>
      </c>
      <c r="D147" t="e">
        <f>VLOOKUP(VLOOKUP(VLOOKUP(A147,Item!$A$2:$BQ$585,2,FALSE),Item!$AC$2:$BQ$209,38,FALSE),$A$1:$T$124,4,FALSE)</f>
        <v>#N/A</v>
      </c>
      <c r="E147" t="e">
        <f>VLOOKUP(VLOOKUP(VLOOKUP(A147,Item!$A$2:$BQ$585,2,FALSE),Item!$AC$2:$BQ$209,38,FALSE),$A$1:$T$124,5,FALSE)</f>
        <v>#N/A</v>
      </c>
      <c r="F147" t="e">
        <f>VLOOKUP(VLOOKUP(VLOOKUP(A147,Item!$A$2:$BQ$585,2,FALSE),Item!$AC$2:$BQ$209,38,FALSE),$A$1:$T$124,6,FALSE)</f>
        <v>#N/A</v>
      </c>
      <c r="G147">
        <v>1</v>
      </c>
      <c r="H147" t="e">
        <f>VLOOKUP(VLOOKUP(VLOOKUP(A147,Item!$A$2:$BQ$585,2,FALSE),Item!$AC$2:$BQ$209,38,FALSE),$A$1:$T$124,8,FALSE)</f>
        <v>#N/A</v>
      </c>
      <c r="I147" t="e">
        <f t="shared" si="0"/>
        <v>#N/A</v>
      </c>
      <c r="J147" t="s">
        <v>921</v>
      </c>
      <c r="K147" t="e">
        <f t="shared" si="1"/>
        <v>#N/A</v>
      </c>
      <c r="L147" t="e">
        <f t="shared" si="2"/>
        <v>#N/A</v>
      </c>
      <c r="M147">
        <v>0</v>
      </c>
      <c r="N147">
        <v>0</v>
      </c>
      <c r="O147" t="e">
        <f t="shared" si="3"/>
        <v>#N/A</v>
      </c>
      <c r="P147">
        <v>0</v>
      </c>
      <c r="Q147" t="s">
        <v>921</v>
      </c>
      <c r="R147">
        <v>1</v>
      </c>
      <c r="S147">
        <v>1</v>
      </c>
      <c r="T147" t="s">
        <v>569</v>
      </c>
    </row>
    <row r="148" spans="1:20" x14ac:dyDescent="0.25">
      <c r="A148" s="69" t="s">
        <v>823</v>
      </c>
      <c r="B148" s="69" t="s">
        <v>823</v>
      </c>
      <c r="C148" t="e">
        <f>VLOOKUP(VLOOKUP(VLOOKUP(A148,Item!$A$2:$BQ$585,2,FALSE),Item!$AC$2:$BQ$209,38,FALSE),$A$1:$T$124,3,FALSE)</f>
        <v>#N/A</v>
      </c>
      <c r="D148" t="e">
        <f>VLOOKUP(VLOOKUP(VLOOKUP(A148,Item!$A$2:$BQ$585,2,FALSE),Item!$AC$2:$BQ$209,38,FALSE),$A$1:$T$124,4,FALSE)</f>
        <v>#N/A</v>
      </c>
      <c r="E148" t="e">
        <f>VLOOKUP(VLOOKUP(VLOOKUP(A148,Item!$A$2:$BQ$585,2,FALSE),Item!$AC$2:$BQ$209,38,FALSE),$A$1:$T$124,5,FALSE)</f>
        <v>#N/A</v>
      </c>
      <c r="F148" t="e">
        <f>VLOOKUP(VLOOKUP(VLOOKUP(A148,Item!$A$2:$BQ$585,2,FALSE),Item!$AC$2:$BQ$209,38,FALSE),$A$1:$T$124,6,FALSE)</f>
        <v>#N/A</v>
      </c>
      <c r="G148">
        <v>1</v>
      </c>
      <c r="H148" t="e">
        <f>VLOOKUP(VLOOKUP(VLOOKUP(A148,Item!$A$2:$BQ$585,2,FALSE),Item!$AC$2:$BQ$209,38,FALSE),$A$1:$T$124,8,FALSE)</f>
        <v>#N/A</v>
      </c>
      <c r="I148" t="e">
        <f t="shared" si="0"/>
        <v>#N/A</v>
      </c>
      <c r="J148" t="s">
        <v>921</v>
      </c>
      <c r="K148" t="e">
        <f t="shared" si="1"/>
        <v>#N/A</v>
      </c>
      <c r="L148" t="e">
        <f t="shared" si="2"/>
        <v>#N/A</v>
      </c>
      <c r="M148">
        <v>0</v>
      </c>
      <c r="N148">
        <v>0</v>
      </c>
      <c r="O148" t="e">
        <f t="shared" si="3"/>
        <v>#N/A</v>
      </c>
      <c r="P148">
        <v>0</v>
      </c>
      <c r="Q148" t="s">
        <v>921</v>
      </c>
      <c r="R148">
        <v>1</v>
      </c>
      <c r="S148">
        <v>1</v>
      </c>
      <c r="T148" t="s">
        <v>569</v>
      </c>
    </row>
    <row r="149" spans="1:20" x14ac:dyDescent="0.25">
      <c r="A149" s="69" t="s">
        <v>824</v>
      </c>
      <c r="B149" s="69" t="s">
        <v>824</v>
      </c>
      <c r="C149" t="e">
        <f>VLOOKUP(VLOOKUP(VLOOKUP(A149,Item!$A$2:$BQ$585,2,FALSE),Item!$AC$2:$BQ$209,38,FALSE),$A$1:$T$124,3,FALSE)</f>
        <v>#N/A</v>
      </c>
      <c r="D149" t="e">
        <f>VLOOKUP(VLOOKUP(VLOOKUP(A149,Item!$A$2:$BQ$585,2,FALSE),Item!$AC$2:$BQ$209,38,FALSE),$A$1:$T$124,4,FALSE)</f>
        <v>#N/A</v>
      </c>
      <c r="E149" t="e">
        <f>VLOOKUP(VLOOKUP(VLOOKUP(A149,Item!$A$2:$BQ$585,2,FALSE),Item!$AC$2:$BQ$209,38,FALSE),$A$1:$T$124,5,FALSE)</f>
        <v>#N/A</v>
      </c>
      <c r="F149" t="e">
        <f>VLOOKUP(VLOOKUP(VLOOKUP(A149,Item!$A$2:$BQ$585,2,FALSE),Item!$AC$2:$BQ$209,38,FALSE),$A$1:$T$124,6,FALSE)</f>
        <v>#N/A</v>
      </c>
      <c r="G149">
        <v>1</v>
      </c>
      <c r="H149" t="e">
        <f>VLOOKUP(VLOOKUP(VLOOKUP(A149,Item!$A$2:$BQ$585,2,FALSE),Item!$AC$2:$BQ$209,38,FALSE),$A$1:$T$124,8,FALSE)</f>
        <v>#N/A</v>
      </c>
      <c r="I149" t="e">
        <f t="shared" si="0"/>
        <v>#N/A</v>
      </c>
      <c r="J149" t="s">
        <v>921</v>
      </c>
      <c r="K149" t="e">
        <f t="shared" si="1"/>
        <v>#N/A</v>
      </c>
      <c r="L149" t="e">
        <f t="shared" si="2"/>
        <v>#N/A</v>
      </c>
      <c r="M149">
        <v>0</v>
      </c>
      <c r="N149">
        <v>0</v>
      </c>
      <c r="O149" t="e">
        <f t="shared" si="3"/>
        <v>#N/A</v>
      </c>
      <c r="P149">
        <v>0</v>
      </c>
      <c r="Q149" t="s">
        <v>921</v>
      </c>
      <c r="R149">
        <v>1</v>
      </c>
      <c r="S149">
        <v>1</v>
      </c>
      <c r="T149" t="s">
        <v>569</v>
      </c>
    </row>
    <row r="150" spans="1:20" x14ac:dyDescent="0.25">
      <c r="A150" s="69" t="s">
        <v>825</v>
      </c>
      <c r="B150" s="69" t="s">
        <v>825</v>
      </c>
      <c r="C150" t="e">
        <f>VLOOKUP(VLOOKUP(VLOOKUP(A150,Item!$A$2:$BQ$585,2,FALSE),Item!$AC$2:$BQ$209,38,FALSE),$A$1:$T$124,3,FALSE)</f>
        <v>#N/A</v>
      </c>
      <c r="D150" t="e">
        <f>VLOOKUP(VLOOKUP(VLOOKUP(A150,Item!$A$2:$BQ$585,2,FALSE),Item!$AC$2:$BQ$209,38,FALSE),$A$1:$T$124,4,FALSE)</f>
        <v>#N/A</v>
      </c>
      <c r="E150" t="e">
        <f>VLOOKUP(VLOOKUP(VLOOKUP(A150,Item!$A$2:$BQ$585,2,FALSE),Item!$AC$2:$BQ$209,38,FALSE),$A$1:$T$124,5,FALSE)</f>
        <v>#N/A</v>
      </c>
      <c r="F150" t="e">
        <f>VLOOKUP(VLOOKUP(VLOOKUP(A150,Item!$A$2:$BQ$585,2,FALSE),Item!$AC$2:$BQ$209,38,FALSE),$A$1:$T$124,6,FALSE)</f>
        <v>#N/A</v>
      </c>
      <c r="G150">
        <v>1</v>
      </c>
      <c r="H150" t="e">
        <f>VLOOKUP(VLOOKUP(VLOOKUP(A150,Item!$A$2:$BQ$585,2,FALSE),Item!$AC$2:$BQ$209,38,FALSE),$A$1:$T$124,8,FALSE)</f>
        <v>#N/A</v>
      </c>
      <c r="I150" t="e">
        <f t="shared" si="0"/>
        <v>#N/A</v>
      </c>
      <c r="J150" t="s">
        <v>921</v>
      </c>
      <c r="K150" t="e">
        <f t="shared" si="1"/>
        <v>#N/A</v>
      </c>
      <c r="L150" t="e">
        <f t="shared" si="2"/>
        <v>#N/A</v>
      </c>
      <c r="M150">
        <v>0</v>
      </c>
      <c r="N150">
        <v>0</v>
      </c>
      <c r="O150" t="e">
        <f t="shared" si="3"/>
        <v>#N/A</v>
      </c>
      <c r="P150">
        <v>0</v>
      </c>
      <c r="Q150" t="s">
        <v>921</v>
      </c>
      <c r="R150">
        <v>1</v>
      </c>
      <c r="S150">
        <v>1</v>
      </c>
      <c r="T150" t="s">
        <v>569</v>
      </c>
    </row>
    <row r="151" spans="1:20" x14ac:dyDescent="0.25">
      <c r="A151" s="69" t="s">
        <v>826</v>
      </c>
      <c r="B151" s="69" t="s">
        <v>826</v>
      </c>
      <c r="C151" t="e">
        <f>VLOOKUP(VLOOKUP(VLOOKUP(A151,Item!$A$2:$BQ$585,2,FALSE),Item!$AC$2:$BQ$209,38,FALSE),$A$1:$T$124,3,FALSE)</f>
        <v>#N/A</v>
      </c>
      <c r="D151" t="e">
        <f>VLOOKUP(VLOOKUP(VLOOKUP(A151,Item!$A$2:$BQ$585,2,FALSE),Item!$AC$2:$BQ$209,38,FALSE),$A$1:$T$124,4,FALSE)</f>
        <v>#N/A</v>
      </c>
      <c r="E151" t="e">
        <f>VLOOKUP(VLOOKUP(VLOOKUP(A151,Item!$A$2:$BQ$585,2,FALSE),Item!$AC$2:$BQ$209,38,FALSE),$A$1:$T$124,5,FALSE)</f>
        <v>#N/A</v>
      </c>
      <c r="F151" t="e">
        <f>VLOOKUP(VLOOKUP(VLOOKUP(A151,Item!$A$2:$BQ$585,2,FALSE),Item!$AC$2:$BQ$209,38,FALSE),$A$1:$T$124,6,FALSE)</f>
        <v>#N/A</v>
      </c>
      <c r="G151">
        <v>1</v>
      </c>
      <c r="H151" t="e">
        <f>VLOOKUP(VLOOKUP(VLOOKUP(A151,Item!$A$2:$BQ$585,2,FALSE),Item!$AC$2:$BQ$209,38,FALSE),$A$1:$T$124,8,FALSE)</f>
        <v>#N/A</v>
      </c>
      <c r="I151" t="e">
        <f t="shared" si="0"/>
        <v>#N/A</v>
      </c>
      <c r="J151" t="s">
        <v>921</v>
      </c>
      <c r="K151" t="e">
        <f t="shared" si="1"/>
        <v>#N/A</v>
      </c>
      <c r="L151" t="e">
        <f t="shared" si="2"/>
        <v>#N/A</v>
      </c>
      <c r="M151">
        <v>0</v>
      </c>
      <c r="N151">
        <v>0</v>
      </c>
      <c r="O151" t="e">
        <f t="shared" si="3"/>
        <v>#N/A</v>
      </c>
      <c r="P151">
        <v>0</v>
      </c>
      <c r="Q151" t="s">
        <v>921</v>
      </c>
      <c r="R151">
        <v>1</v>
      </c>
      <c r="S151">
        <v>1</v>
      </c>
      <c r="T151" t="s">
        <v>569</v>
      </c>
    </row>
    <row r="152" spans="1:20" x14ac:dyDescent="0.25">
      <c r="A152" s="69" t="s">
        <v>827</v>
      </c>
      <c r="B152" s="69" t="s">
        <v>827</v>
      </c>
      <c r="C152" t="e">
        <f>VLOOKUP(VLOOKUP(VLOOKUP(A152,Item!$A$2:$BQ$585,2,FALSE),Item!$AC$2:$BQ$209,38,FALSE),$A$1:$T$124,3,FALSE)</f>
        <v>#N/A</v>
      </c>
      <c r="D152" t="e">
        <f>VLOOKUP(VLOOKUP(VLOOKUP(A152,Item!$A$2:$BQ$585,2,FALSE),Item!$AC$2:$BQ$209,38,FALSE),$A$1:$T$124,4,FALSE)</f>
        <v>#N/A</v>
      </c>
      <c r="E152" t="e">
        <f>VLOOKUP(VLOOKUP(VLOOKUP(A152,Item!$A$2:$BQ$585,2,FALSE),Item!$AC$2:$BQ$209,38,FALSE),$A$1:$T$124,5,FALSE)</f>
        <v>#N/A</v>
      </c>
      <c r="F152" t="e">
        <f>VLOOKUP(VLOOKUP(VLOOKUP(A152,Item!$A$2:$BQ$585,2,FALSE),Item!$AC$2:$BQ$209,38,FALSE),$A$1:$T$124,6,FALSE)</f>
        <v>#N/A</v>
      </c>
      <c r="G152">
        <v>1</v>
      </c>
      <c r="H152" t="e">
        <f>VLOOKUP(VLOOKUP(VLOOKUP(A152,Item!$A$2:$BQ$585,2,FALSE),Item!$AC$2:$BQ$209,38,FALSE),$A$1:$T$124,8,FALSE)</f>
        <v>#N/A</v>
      </c>
      <c r="I152" t="e">
        <f t="shared" si="0"/>
        <v>#N/A</v>
      </c>
      <c r="J152" t="s">
        <v>921</v>
      </c>
      <c r="K152" t="e">
        <f t="shared" si="1"/>
        <v>#N/A</v>
      </c>
      <c r="L152" t="e">
        <f t="shared" si="2"/>
        <v>#N/A</v>
      </c>
      <c r="M152">
        <v>0</v>
      </c>
      <c r="N152">
        <v>0</v>
      </c>
      <c r="O152" t="e">
        <f t="shared" si="3"/>
        <v>#N/A</v>
      </c>
      <c r="P152">
        <v>0</v>
      </c>
      <c r="Q152" t="s">
        <v>921</v>
      </c>
      <c r="R152">
        <v>1</v>
      </c>
      <c r="S152">
        <v>1</v>
      </c>
      <c r="T152" t="s">
        <v>569</v>
      </c>
    </row>
    <row r="153" spans="1:20" x14ac:dyDescent="0.25">
      <c r="A153" s="69" t="s">
        <v>828</v>
      </c>
      <c r="B153" s="69" t="s">
        <v>828</v>
      </c>
      <c r="C153" t="e">
        <f>VLOOKUP(VLOOKUP(VLOOKUP(A153,Item!$A$2:$BQ$585,2,FALSE),Item!$AC$2:$BQ$209,38,FALSE),$A$1:$T$124,3,FALSE)</f>
        <v>#N/A</v>
      </c>
      <c r="D153" t="e">
        <f>VLOOKUP(VLOOKUP(VLOOKUP(A153,Item!$A$2:$BQ$585,2,FALSE),Item!$AC$2:$BQ$209,38,FALSE),$A$1:$T$124,4,FALSE)</f>
        <v>#N/A</v>
      </c>
      <c r="E153" t="e">
        <f>VLOOKUP(VLOOKUP(VLOOKUP(A153,Item!$A$2:$BQ$585,2,FALSE),Item!$AC$2:$BQ$209,38,FALSE),$A$1:$T$124,5,FALSE)</f>
        <v>#N/A</v>
      </c>
      <c r="F153" t="e">
        <f>VLOOKUP(VLOOKUP(VLOOKUP(A153,Item!$A$2:$BQ$585,2,FALSE),Item!$AC$2:$BQ$209,38,FALSE),$A$1:$T$124,6,FALSE)</f>
        <v>#N/A</v>
      </c>
      <c r="G153">
        <v>1</v>
      </c>
      <c r="H153" t="e">
        <f>VLOOKUP(VLOOKUP(VLOOKUP(A153,Item!$A$2:$BQ$585,2,FALSE),Item!$AC$2:$BQ$209,38,FALSE),$A$1:$T$124,8,FALSE)</f>
        <v>#N/A</v>
      </c>
      <c r="I153" t="e">
        <f t="shared" si="0"/>
        <v>#N/A</v>
      </c>
      <c r="J153" t="s">
        <v>921</v>
      </c>
      <c r="K153" t="e">
        <f t="shared" si="1"/>
        <v>#N/A</v>
      </c>
      <c r="L153" t="e">
        <f t="shared" si="2"/>
        <v>#N/A</v>
      </c>
      <c r="M153">
        <v>0</v>
      </c>
      <c r="N153">
        <v>0</v>
      </c>
      <c r="O153" t="e">
        <f t="shared" si="3"/>
        <v>#N/A</v>
      </c>
      <c r="P153">
        <v>0</v>
      </c>
      <c r="Q153" t="s">
        <v>921</v>
      </c>
      <c r="R153">
        <v>1</v>
      </c>
      <c r="S153">
        <v>1</v>
      </c>
      <c r="T153" t="s">
        <v>569</v>
      </c>
    </row>
    <row r="154" spans="1:20" x14ac:dyDescent="0.25">
      <c r="A154" s="69" t="s">
        <v>829</v>
      </c>
      <c r="B154" s="69" t="s">
        <v>829</v>
      </c>
      <c r="C154" t="e">
        <f>VLOOKUP(VLOOKUP(VLOOKUP(A154,Item!$A$2:$BQ$585,2,FALSE),Item!$AC$2:$BQ$209,38,FALSE),$A$1:$T$124,3,FALSE)</f>
        <v>#N/A</v>
      </c>
      <c r="D154" t="e">
        <f>VLOOKUP(VLOOKUP(VLOOKUP(A154,Item!$A$2:$BQ$585,2,FALSE),Item!$AC$2:$BQ$209,38,FALSE),$A$1:$T$124,4,FALSE)</f>
        <v>#N/A</v>
      </c>
      <c r="E154" t="e">
        <f>VLOOKUP(VLOOKUP(VLOOKUP(A154,Item!$A$2:$BQ$585,2,FALSE),Item!$AC$2:$BQ$209,38,FALSE),$A$1:$T$124,5,FALSE)</f>
        <v>#N/A</v>
      </c>
      <c r="F154" t="e">
        <f>VLOOKUP(VLOOKUP(VLOOKUP(A154,Item!$A$2:$BQ$585,2,FALSE),Item!$AC$2:$BQ$209,38,FALSE),$A$1:$T$124,6,FALSE)</f>
        <v>#N/A</v>
      </c>
      <c r="G154">
        <v>1</v>
      </c>
      <c r="H154" t="e">
        <f>VLOOKUP(VLOOKUP(VLOOKUP(A154,Item!$A$2:$BQ$585,2,FALSE),Item!$AC$2:$BQ$209,38,FALSE),$A$1:$T$124,8,FALSE)</f>
        <v>#N/A</v>
      </c>
      <c r="I154" t="e">
        <f t="shared" si="0"/>
        <v>#N/A</v>
      </c>
      <c r="J154" t="s">
        <v>921</v>
      </c>
      <c r="K154" t="e">
        <f t="shared" si="1"/>
        <v>#N/A</v>
      </c>
      <c r="L154" t="e">
        <f t="shared" si="2"/>
        <v>#N/A</v>
      </c>
      <c r="M154">
        <v>0</v>
      </c>
      <c r="N154">
        <v>0</v>
      </c>
      <c r="O154" t="e">
        <f t="shared" si="3"/>
        <v>#N/A</v>
      </c>
      <c r="P154">
        <v>0</v>
      </c>
      <c r="Q154" t="s">
        <v>921</v>
      </c>
      <c r="R154">
        <v>1</v>
      </c>
      <c r="S154">
        <v>1</v>
      </c>
      <c r="T154" t="s">
        <v>569</v>
      </c>
    </row>
    <row r="155" spans="1:20" x14ac:dyDescent="0.25">
      <c r="A155" s="69" t="s">
        <v>830</v>
      </c>
      <c r="B155" s="69" t="s">
        <v>830</v>
      </c>
      <c r="C155" t="e">
        <f>VLOOKUP(VLOOKUP(VLOOKUP(A155,Item!$A$2:$BQ$585,2,FALSE),Item!$AC$2:$BQ$209,38,FALSE),$A$1:$T$124,3,FALSE)</f>
        <v>#N/A</v>
      </c>
      <c r="D155" t="e">
        <f>VLOOKUP(VLOOKUP(VLOOKUP(A155,Item!$A$2:$BQ$585,2,FALSE),Item!$AC$2:$BQ$209,38,FALSE),$A$1:$T$124,4,FALSE)</f>
        <v>#N/A</v>
      </c>
      <c r="E155" t="e">
        <f>VLOOKUP(VLOOKUP(VLOOKUP(A155,Item!$A$2:$BQ$585,2,FALSE),Item!$AC$2:$BQ$209,38,FALSE),$A$1:$T$124,5,FALSE)</f>
        <v>#N/A</v>
      </c>
      <c r="F155" t="e">
        <f>VLOOKUP(VLOOKUP(VLOOKUP(A155,Item!$A$2:$BQ$585,2,FALSE),Item!$AC$2:$BQ$209,38,FALSE),$A$1:$T$124,6,FALSE)</f>
        <v>#N/A</v>
      </c>
      <c r="G155">
        <v>1</v>
      </c>
      <c r="H155" t="e">
        <f>VLOOKUP(VLOOKUP(VLOOKUP(A155,Item!$A$2:$BQ$585,2,FALSE),Item!$AC$2:$BQ$209,38,FALSE),$A$1:$T$124,8,FALSE)</f>
        <v>#N/A</v>
      </c>
      <c r="I155" t="e">
        <f t="shared" si="0"/>
        <v>#N/A</v>
      </c>
      <c r="J155" t="s">
        <v>921</v>
      </c>
      <c r="K155" t="e">
        <f t="shared" si="1"/>
        <v>#N/A</v>
      </c>
      <c r="L155" t="e">
        <f t="shared" si="2"/>
        <v>#N/A</v>
      </c>
      <c r="M155">
        <v>0</v>
      </c>
      <c r="N155">
        <v>0</v>
      </c>
      <c r="O155" t="e">
        <f t="shared" si="3"/>
        <v>#N/A</v>
      </c>
      <c r="P155">
        <v>0</v>
      </c>
      <c r="Q155" t="s">
        <v>921</v>
      </c>
      <c r="R155">
        <v>1</v>
      </c>
      <c r="S155">
        <v>1</v>
      </c>
      <c r="T155" t="s">
        <v>569</v>
      </c>
    </row>
    <row r="156" spans="1:20" x14ac:dyDescent="0.25">
      <c r="A156" s="69" t="s">
        <v>831</v>
      </c>
      <c r="B156" s="69" t="s">
        <v>831</v>
      </c>
      <c r="C156" t="e">
        <f>VLOOKUP(VLOOKUP(VLOOKUP(A156,Item!$A$2:$BQ$585,2,FALSE),Item!$AC$2:$BQ$209,38,FALSE),$A$1:$T$124,3,FALSE)</f>
        <v>#N/A</v>
      </c>
      <c r="D156" t="e">
        <f>VLOOKUP(VLOOKUP(VLOOKUP(A156,Item!$A$2:$BQ$585,2,FALSE),Item!$AC$2:$BQ$209,38,FALSE),$A$1:$T$124,4,FALSE)</f>
        <v>#N/A</v>
      </c>
      <c r="E156" t="e">
        <f>VLOOKUP(VLOOKUP(VLOOKUP(A156,Item!$A$2:$BQ$585,2,FALSE),Item!$AC$2:$BQ$209,38,FALSE),$A$1:$T$124,5,FALSE)</f>
        <v>#N/A</v>
      </c>
      <c r="F156" t="e">
        <f>VLOOKUP(VLOOKUP(VLOOKUP(A156,Item!$A$2:$BQ$585,2,FALSE),Item!$AC$2:$BQ$209,38,FALSE),$A$1:$T$124,6,FALSE)</f>
        <v>#N/A</v>
      </c>
      <c r="G156">
        <v>1</v>
      </c>
      <c r="H156" t="e">
        <f>VLOOKUP(VLOOKUP(VLOOKUP(A156,Item!$A$2:$BQ$585,2,FALSE),Item!$AC$2:$BQ$209,38,FALSE),$A$1:$T$124,8,FALSE)</f>
        <v>#N/A</v>
      </c>
      <c r="I156" t="e">
        <f t="shared" si="0"/>
        <v>#N/A</v>
      </c>
      <c r="J156" t="s">
        <v>921</v>
      </c>
      <c r="K156" t="e">
        <f t="shared" si="1"/>
        <v>#N/A</v>
      </c>
      <c r="L156" t="e">
        <f t="shared" si="2"/>
        <v>#N/A</v>
      </c>
      <c r="M156">
        <v>0</v>
      </c>
      <c r="N156">
        <v>0</v>
      </c>
      <c r="O156" t="e">
        <f t="shared" si="3"/>
        <v>#N/A</v>
      </c>
      <c r="P156">
        <v>0</v>
      </c>
      <c r="Q156" t="s">
        <v>921</v>
      </c>
      <c r="R156">
        <v>1</v>
      </c>
      <c r="S156">
        <v>1</v>
      </c>
      <c r="T156" t="s">
        <v>569</v>
      </c>
    </row>
  </sheetData>
  <autoFilter ref="A1:T1" xr:uid="{00000000-0009-0000-0000-000004000000}"/>
  <conditionalFormatting sqref="A2 A4 A6 A8 A10 A12 A14 A16 A18 A20 A22 A24 A26 A28 A30 A32 A34 A36 A38 A40 A42 A44 A46 A48 A50 A52 A54 A56 A58 A60 A62 A64 A66 A68 A70 A72 A74 A76 A78 A80 A82 A84 A86 A88 A90 A92 A94 A96 A98 A100 A102 A104 A106 A108 A110 A112 A114 A116 A118 A120 A122 A124:A126">
    <cfRule type="duplicateValues" dxfId="15" priority="6"/>
  </conditionalFormatting>
  <conditionalFormatting sqref="A3 A5 A7 A9 A11 A13 A15 A17 A19 A21 A23 A25 A27 A29 A31 A33 A35 A37 A39 A41 A43 A45 A47 A49 A51 A53 A55 A57 A59 A61 A63 A65 A67 A69 A71 A73 A75 A77 A79 A81 A83 A85 A87 A89 A91 A93 A95 A97 A99 A101 A103 A105 A107 A109 A111 A113 A115 A117 A119 A121 A123">
    <cfRule type="duplicateValues" dxfId="14" priority="5"/>
  </conditionalFormatting>
  <conditionalFormatting sqref="A127:A156">
    <cfRule type="duplicateValues" dxfId="13" priority="2"/>
  </conditionalFormatting>
  <conditionalFormatting sqref="B2 B4 B6 B8 B10 B12 B14 B16 B18 B20 B22 B24 B26 B28 B30 B32 B34 B36 B38 B40 B42 B44 B46 B48 B50 B52 B54 B56 B58 B60 B62 B64 B66 B68 B70 B72 B74 B76 B78 B80 B82 B84 B86 B88 B90 B92 B94 B96 B98 B100 B102 B104 B106 B108 B110 B112 B114 B116 B118 B120 B122 B124:B125">
    <cfRule type="duplicateValues" dxfId="12" priority="4"/>
  </conditionalFormatting>
  <conditionalFormatting sqref="B3 B5 B7 B9 B11 B13 B15 B17 B19 B21 B23 B25 B27 B29 B31 B33 B35 B37 B39 B41 B43 B45 B47 B49 B51 B53 B55 B57 B59 B61 B63 B65 B67 B69 B71 B73 B75 B77 B79 B81 B83 B85 B87 B89 B91 B93 B95 B97 B99 B101 B103 B105 B107 B109 B111 B113 B115 B117 B119 B121 B123">
    <cfRule type="duplicateValues" dxfId="11" priority="3"/>
  </conditionalFormatting>
  <conditionalFormatting sqref="B127:B156">
    <cfRule type="duplicateValues" dxfId="10" priority="1"/>
  </conditionalFormatting>
  <pageMargins left="0.7" right="0.7" top="0.75" bottom="0.75" header="0.3" footer="0.3"/>
  <pageSetup paperSize="9" orientation="portrait" horizontalDpi="30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24"/>
  <sheetViews>
    <sheetView workbookViewId="0">
      <pane xSplit="4" ySplit="1" topLeftCell="E48" activePane="bottomRight" state="frozen"/>
      <selection pane="topRight" activeCell="E1" sqref="E1"/>
      <selection pane="bottomLeft" activeCell="A2" sqref="A2"/>
      <selection pane="bottomRight" activeCell="A5" sqref="A5"/>
    </sheetView>
  </sheetViews>
  <sheetFormatPr defaultRowHeight="15" x14ac:dyDescent="0.25"/>
  <cols>
    <col min="1" max="1" width="7.85546875" bestFit="1" customWidth="1"/>
    <col min="2" max="3" width="10.7109375" bestFit="1" customWidth="1"/>
    <col min="4" max="4" width="20.5703125" bestFit="1" customWidth="1"/>
    <col min="5" max="5" width="8.42578125" bestFit="1" customWidth="1"/>
    <col min="6" max="6" width="12.140625" bestFit="1" customWidth="1"/>
    <col min="7" max="7" width="7" bestFit="1" customWidth="1"/>
    <col min="8" max="8" width="12.85546875" bestFit="1" customWidth="1"/>
    <col min="9" max="9" width="19.5703125" bestFit="1" customWidth="1"/>
    <col min="10" max="10" width="18.7109375" bestFit="1" customWidth="1"/>
    <col min="11" max="11" width="12.140625" bestFit="1" customWidth="1"/>
    <col min="12" max="12" width="16.28515625" bestFit="1" customWidth="1"/>
    <col min="13" max="13" width="6.5703125" bestFit="1" customWidth="1"/>
    <col min="14" max="14" width="7" bestFit="1" customWidth="1"/>
    <col min="15" max="15" width="15.5703125" bestFit="1" customWidth="1"/>
    <col min="16" max="16" width="7.5703125" bestFit="1" customWidth="1"/>
    <col min="17" max="17" width="13.28515625" bestFit="1" customWidth="1"/>
    <col min="18" max="18" width="5.28515625" bestFit="1" customWidth="1"/>
    <col min="19" max="19" width="9.85546875" bestFit="1" customWidth="1"/>
    <col min="20" max="20" width="4.28515625" bestFit="1" customWidth="1"/>
    <col min="21" max="21" width="13.28515625" bestFit="1" customWidth="1"/>
    <col min="22" max="22" width="5.28515625" bestFit="1" customWidth="1"/>
  </cols>
  <sheetData>
    <row r="1" spans="1:16" x14ac:dyDescent="0.25">
      <c r="A1" s="76" t="s">
        <v>0</v>
      </c>
      <c r="B1" s="76" t="s">
        <v>832</v>
      </c>
      <c r="C1" s="76" t="s">
        <v>833</v>
      </c>
      <c r="D1" s="76" t="s">
        <v>834</v>
      </c>
      <c r="E1" s="76" t="s">
        <v>840</v>
      </c>
      <c r="F1" s="76" t="s">
        <v>3</v>
      </c>
      <c r="G1" s="76" t="s">
        <v>835</v>
      </c>
      <c r="H1" s="5" t="s">
        <v>952</v>
      </c>
      <c r="I1" s="5" t="s">
        <v>953</v>
      </c>
      <c r="J1" s="5" t="s">
        <v>954</v>
      </c>
      <c r="K1" s="5" t="s">
        <v>846</v>
      </c>
      <c r="L1" s="5" t="s">
        <v>955</v>
      </c>
      <c r="M1" s="5" t="s">
        <v>847</v>
      </c>
      <c r="N1" s="5" t="s">
        <v>383</v>
      </c>
      <c r="O1" s="5" t="s">
        <v>848</v>
      </c>
      <c r="P1" s="5" t="s">
        <v>21</v>
      </c>
    </row>
    <row r="2" spans="1:16" x14ac:dyDescent="0.25">
      <c r="A2" s="77" t="s">
        <v>606</v>
      </c>
      <c r="B2" s="77" t="s">
        <v>606</v>
      </c>
      <c r="C2" s="5" t="s">
        <v>924</v>
      </c>
      <c r="D2" s="5" t="s">
        <v>925</v>
      </c>
      <c r="E2" s="5">
        <v>4</v>
      </c>
      <c r="F2" s="5" t="str">
        <f>VLOOKUP(A2,Item!$A$3:$AT$209,4,FALSE)</f>
        <v>*11107</v>
      </c>
      <c r="G2" s="5" t="e">
        <f>VLOOKUP(VLOOKUP(A2,Item!$A$3:$BO$209,51,FALSE),DefaltMaster!$BJ$1:$BL$18,3,FALSE)</f>
        <v>#N/A</v>
      </c>
      <c r="H2" s="5" t="s">
        <v>34</v>
      </c>
      <c r="I2" s="5" t="e">
        <f>VLOOKUP(LEFT(VLOOKUP(A2,Item!$A$3:$BO$209,47,FALSE),1),DefaltMaster!$BC$1:$BH$11,2,FALSE)</f>
        <v>#N/A</v>
      </c>
      <c r="J2" s="5" t="e">
        <f>VLOOKUP(RIGHT(VLOOKUP(A2,Item!$A$3:$BO$209,47,FALSE),1),DefaltMaster!$BC$1:$BH$11,2,FALSE)</f>
        <v>#N/A</v>
      </c>
      <c r="K2" s="5" t="s">
        <v>948</v>
      </c>
      <c r="L2" s="5" t="s">
        <v>948</v>
      </c>
      <c r="M2" s="5" t="str">
        <f>VLOOKUP(A2,Item!$A$3:$BO$209,52,FALSE)</f>
        <v>WB</v>
      </c>
      <c r="N2" s="5">
        <v>1</v>
      </c>
      <c r="O2" s="5">
        <v>0</v>
      </c>
      <c r="P2" s="5" t="s">
        <v>569</v>
      </c>
    </row>
    <row r="3" spans="1:16" x14ac:dyDescent="0.25">
      <c r="A3" s="77" t="s">
        <v>650</v>
      </c>
      <c r="B3" s="77" t="s">
        <v>650</v>
      </c>
      <c r="C3" s="5" t="s">
        <v>924</v>
      </c>
      <c r="D3" s="5" t="s">
        <v>925</v>
      </c>
      <c r="E3" s="5">
        <v>4</v>
      </c>
      <c r="F3" s="5" t="str">
        <f>VLOOKUP(A3,Item!$A$3:$AT$209,4,FALSE)</f>
        <v>*11107</v>
      </c>
      <c r="G3" s="5" t="e">
        <f>VLOOKUP(VLOOKUP(A3,Item!$A$3:$BO$209,51,FALSE),DefaltMaster!$BJ$1:$BL$18,3,FALSE)</f>
        <v>#N/A</v>
      </c>
      <c r="H3" s="5" t="s">
        <v>34</v>
      </c>
      <c r="I3" s="5" t="e">
        <f>VLOOKUP(LEFT(VLOOKUP(A3,Item!$A$3:$BO$209,47,FALSE),1),DefaltMaster!$BC$1:$BH$11,2,FALSE)</f>
        <v>#N/A</v>
      </c>
      <c r="J3" s="5" t="e">
        <f>VLOOKUP(RIGHT(VLOOKUP(A3,Item!$A$3:$BO$209,47,FALSE),1),DefaltMaster!$BC$1:$BH$11,2,FALSE)</f>
        <v>#N/A</v>
      </c>
      <c r="K3" s="5" t="s">
        <v>948</v>
      </c>
      <c r="L3" s="5" t="s">
        <v>948</v>
      </c>
      <c r="M3" s="5" t="str">
        <f>VLOOKUP(A3,Item!$A$3:$BO$209,52,FALSE)</f>
        <v>WB</v>
      </c>
      <c r="N3" s="5">
        <v>1</v>
      </c>
      <c r="O3" s="5">
        <v>0</v>
      </c>
      <c r="P3" s="5" t="s">
        <v>569</v>
      </c>
    </row>
    <row r="4" spans="1:16" x14ac:dyDescent="0.25">
      <c r="A4" s="77" t="s">
        <v>651</v>
      </c>
      <c r="B4" s="77" t="s">
        <v>651</v>
      </c>
      <c r="C4" s="5" t="s">
        <v>924</v>
      </c>
      <c r="D4" s="5" t="s">
        <v>925</v>
      </c>
      <c r="E4" s="5">
        <v>4</v>
      </c>
      <c r="F4" s="5" t="str">
        <f>VLOOKUP(A4,Item!$A$3:$AT$209,4,FALSE)</f>
        <v>*11107</v>
      </c>
      <c r="G4" s="5" t="e">
        <f>VLOOKUP(VLOOKUP(A4,Item!$A$3:$BO$209,51,FALSE),DefaltMaster!$BJ$1:$BL$18,3,FALSE)</f>
        <v>#N/A</v>
      </c>
      <c r="H4" s="5" t="s">
        <v>34</v>
      </c>
      <c r="I4" s="5" t="e">
        <f>VLOOKUP(LEFT(VLOOKUP(A4,Item!$A$3:$BO$209,47,FALSE),1),DefaltMaster!$BC$1:$BH$11,2,FALSE)</f>
        <v>#N/A</v>
      </c>
      <c r="J4" s="5" t="e">
        <f>VLOOKUP(RIGHT(VLOOKUP(A4,Item!$A$3:$BO$209,47,FALSE),1),DefaltMaster!$BC$1:$BH$11,2,FALSE)</f>
        <v>#N/A</v>
      </c>
      <c r="K4" s="5" t="s">
        <v>948</v>
      </c>
      <c r="L4" s="5" t="s">
        <v>948</v>
      </c>
      <c r="M4" s="5" t="str">
        <f>VLOOKUP(A4,Item!$A$3:$BO$209,52,FALSE)</f>
        <v>WB</v>
      </c>
      <c r="N4" s="5">
        <v>1</v>
      </c>
      <c r="O4" s="5">
        <v>0</v>
      </c>
      <c r="P4" s="5" t="s">
        <v>569</v>
      </c>
    </row>
    <row r="5" spans="1:16" x14ac:dyDescent="0.25">
      <c r="A5" s="77" t="s">
        <v>652</v>
      </c>
      <c r="B5" s="77" t="s">
        <v>652</v>
      </c>
      <c r="C5" s="5" t="s">
        <v>924</v>
      </c>
      <c r="D5" s="5" t="s">
        <v>925</v>
      </c>
      <c r="E5" s="5">
        <v>4</v>
      </c>
      <c r="F5" s="5" t="str">
        <f>VLOOKUP(A5,Item!$A$3:$AT$209,4,FALSE)</f>
        <v>*11107</v>
      </c>
      <c r="G5" s="5" t="e">
        <f>VLOOKUP(VLOOKUP(A5,Item!$A$3:$BO$209,51,FALSE),DefaltMaster!$BJ$1:$BL$18,3,FALSE)</f>
        <v>#N/A</v>
      </c>
      <c r="H5" s="5" t="s">
        <v>34</v>
      </c>
      <c r="I5" s="5" t="e">
        <f>VLOOKUP(LEFT(VLOOKUP(A5,Item!$A$3:$BO$209,47,FALSE),1),DefaltMaster!$BC$1:$BH$11,2,FALSE)</f>
        <v>#N/A</v>
      </c>
      <c r="J5" s="5" t="e">
        <f>VLOOKUP(RIGHT(VLOOKUP(A5,Item!$A$3:$BO$209,47,FALSE),1),DefaltMaster!$BC$1:$BH$11,2,FALSE)</f>
        <v>#N/A</v>
      </c>
      <c r="K5" s="5" t="s">
        <v>948</v>
      </c>
      <c r="L5" s="5" t="s">
        <v>948</v>
      </c>
      <c r="M5" s="5" t="str">
        <f>VLOOKUP(A5,Item!$A$3:$BO$209,52,FALSE)</f>
        <v>WB</v>
      </c>
      <c r="N5" s="5">
        <v>1</v>
      </c>
      <c r="O5" s="5">
        <v>0</v>
      </c>
      <c r="P5" s="5" t="s">
        <v>569</v>
      </c>
    </row>
    <row r="6" spans="1:16" x14ac:dyDescent="0.25">
      <c r="A6" s="77" t="s">
        <v>653</v>
      </c>
      <c r="B6" s="77" t="s">
        <v>653</v>
      </c>
      <c r="C6" s="5" t="s">
        <v>924</v>
      </c>
      <c r="D6" s="5" t="s">
        <v>925</v>
      </c>
      <c r="E6" s="5">
        <v>4</v>
      </c>
      <c r="F6" s="5" t="str">
        <f>VLOOKUP(A6,Item!$A$3:$AT$209,4,FALSE)</f>
        <v>*11107</v>
      </c>
      <c r="G6" s="5" t="e">
        <f>VLOOKUP(VLOOKUP(A6,Item!$A$3:$BO$209,51,FALSE),DefaltMaster!$BJ$1:$BL$18,3,FALSE)</f>
        <v>#N/A</v>
      </c>
      <c r="H6" s="5" t="s">
        <v>34</v>
      </c>
      <c r="I6" s="5" t="e">
        <f>VLOOKUP(LEFT(VLOOKUP(A6,Item!$A$3:$BO$209,47,FALSE),1),DefaltMaster!$BC$1:$BH$11,2,FALSE)</f>
        <v>#N/A</v>
      </c>
      <c r="J6" s="5" t="e">
        <f>VLOOKUP(RIGHT(VLOOKUP(A6,Item!$A$3:$BO$209,47,FALSE),1),DefaltMaster!$BC$1:$BH$11,2,FALSE)</f>
        <v>#N/A</v>
      </c>
      <c r="K6" s="5" t="s">
        <v>948</v>
      </c>
      <c r="L6" s="5" t="s">
        <v>948</v>
      </c>
      <c r="M6" s="5" t="str">
        <f>VLOOKUP(A6,Item!$A$3:$BO$209,52,FALSE)</f>
        <v>WB</v>
      </c>
      <c r="N6" s="5">
        <v>1</v>
      </c>
      <c r="O6" s="5">
        <v>0</v>
      </c>
      <c r="P6" s="5" t="s">
        <v>569</v>
      </c>
    </row>
    <row r="7" spans="1:16" x14ac:dyDescent="0.25">
      <c r="A7" s="77" t="s">
        <v>654</v>
      </c>
      <c r="B7" s="77" t="s">
        <v>654</v>
      </c>
      <c r="C7" s="5" t="s">
        <v>924</v>
      </c>
      <c r="D7" s="5" t="s">
        <v>925</v>
      </c>
      <c r="E7" s="5">
        <v>4</v>
      </c>
      <c r="F7" s="5" t="str">
        <f>VLOOKUP(A7,Item!$A$3:$AT$209,4,FALSE)</f>
        <v>*11107</v>
      </c>
      <c r="G7" s="5" t="e">
        <f>VLOOKUP(VLOOKUP(A7,Item!$A$3:$BO$209,51,FALSE),DefaltMaster!$BJ$1:$BL$18,3,FALSE)</f>
        <v>#N/A</v>
      </c>
      <c r="H7" s="5" t="s">
        <v>34</v>
      </c>
      <c r="I7" s="5" t="e">
        <f>VLOOKUP(LEFT(VLOOKUP(A7,Item!$A$3:$BO$209,47,FALSE),1),DefaltMaster!$BC$1:$BH$11,2,FALSE)</f>
        <v>#N/A</v>
      </c>
      <c r="J7" s="5" t="e">
        <f>VLOOKUP(RIGHT(VLOOKUP(A7,Item!$A$3:$BO$209,47,FALSE),1),DefaltMaster!$BC$1:$BH$11,2,FALSE)</f>
        <v>#N/A</v>
      </c>
      <c r="K7" s="5" t="s">
        <v>948</v>
      </c>
      <c r="L7" s="5" t="s">
        <v>948</v>
      </c>
      <c r="M7" s="5" t="str">
        <f>VLOOKUP(A7,Item!$A$3:$BO$209,52,FALSE)</f>
        <v>WB</v>
      </c>
      <c r="N7" s="5">
        <v>1</v>
      </c>
      <c r="O7" s="5">
        <v>0</v>
      </c>
      <c r="P7" s="5" t="s">
        <v>569</v>
      </c>
    </row>
    <row r="8" spans="1:16" x14ac:dyDescent="0.25">
      <c r="A8" s="77" t="s">
        <v>655</v>
      </c>
      <c r="B8" s="77" t="s">
        <v>655</v>
      </c>
      <c r="C8" s="5" t="s">
        <v>924</v>
      </c>
      <c r="D8" s="5" t="s">
        <v>925</v>
      </c>
      <c r="E8" s="5">
        <v>4</v>
      </c>
      <c r="F8" s="5" t="str">
        <f>VLOOKUP(A8,Item!$A$3:$AT$209,4,FALSE)</f>
        <v>*11107</v>
      </c>
      <c r="G8" s="5" t="e">
        <f>VLOOKUP(VLOOKUP(A8,Item!$A$3:$BO$209,51,FALSE),DefaltMaster!$BJ$1:$BL$18,3,FALSE)</f>
        <v>#N/A</v>
      </c>
      <c r="H8" s="5" t="s">
        <v>34</v>
      </c>
      <c r="I8" s="5" t="e">
        <f>VLOOKUP(LEFT(VLOOKUP(A8,Item!$A$3:$BO$209,47,FALSE),1),DefaltMaster!$BC$1:$BH$11,2,FALSE)</f>
        <v>#N/A</v>
      </c>
      <c r="J8" s="5" t="e">
        <f>VLOOKUP(RIGHT(VLOOKUP(A8,Item!$A$3:$BO$209,47,FALSE),1),DefaltMaster!$BC$1:$BH$11,2,FALSE)</f>
        <v>#N/A</v>
      </c>
      <c r="K8" s="5" t="s">
        <v>948</v>
      </c>
      <c r="L8" s="5" t="s">
        <v>948</v>
      </c>
      <c r="M8" s="5" t="str">
        <f>VLOOKUP(A8,Item!$A$3:$BO$209,52,FALSE)</f>
        <v>WB</v>
      </c>
      <c r="N8" s="5">
        <v>1</v>
      </c>
      <c r="O8" s="5">
        <v>0</v>
      </c>
      <c r="P8" s="5" t="s">
        <v>569</v>
      </c>
    </row>
    <row r="9" spans="1:16" x14ac:dyDescent="0.25">
      <c r="A9" s="77" t="s">
        <v>656</v>
      </c>
      <c r="B9" s="77" t="s">
        <v>656</v>
      </c>
      <c r="C9" s="5" t="s">
        <v>924</v>
      </c>
      <c r="D9" s="5" t="s">
        <v>925</v>
      </c>
      <c r="E9" s="5">
        <v>4</v>
      </c>
      <c r="F9" s="5" t="str">
        <f>VLOOKUP(A9,Item!$A$3:$AT$209,4,FALSE)</f>
        <v>*11107</v>
      </c>
      <c r="G9" s="5" t="e">
        <f>VLOOKUP(VLOOKUP(A9,Item!$A$3:$BO$209,51,FALSE),DefaltMaster!$BJ$1:$BL$18,3,FALSE)</f>
        <v>#N/A</v>
      </c>
      <c r="H9" s="5" t="s">
        <v>34</v>
      </c>
      <c r="I9" s="5" t="e">
        <f>VLOOKUP(LEFT(VLOOKUP(A9,Item!$A$3:$BO$209,47,FALSE),1),DefaltMaster!$BC$1:$BH$11,2,FALSE)</f>
        <v>#N/A</v>
      </c>
      <c r="J9" s="5" t="e">
        <f>VLOOKUP(RIGHT(VLOOKUP(A9,Item!$A$3:$BO$209,47,FALSE),1),DefaltMaster!$BC$1:$BH$11,2,FALSE)</f>
        <v>#N/A</v>
      </c>
      <c r="K9" s="5" t="s">
        <v>948</v>
      </c>
      <c r="L9" s="5" t="s">
        <v>948</v>
      </c>
      <c r="M9" s="5" t="str">
        <f>VLOOKUP(A9,Item!$A$3:$BO$209,52,FALSE)</f>
        <v>WB</v>
      </c>
      <c r="N9" s="5">
        <v>1</v>
      </c>
      <c r="O9" s="5">
        <v>0</v>
      </c>
      <c r="P9" s="5" t="s">
        <v>569</v>
      </c>
    </row>
    <row r="10" spans="1:16" x14ac:dyDescent="0.25">
      <c r="A10" s="77" t="s">
        <v>657</v>
      </c>
      <c r="B10" s="77" t="s">
        <v>657</v>
      </c>
      <c r="C10" s="5" t="s">
        <v>924</v>
      </c>
      <c r="D10" s="5" t="s">
        <v>925</v>
      </c>
      <c r="E10" s="5">
        <v>4</v>
      </c>
      <c r="F10" s="5" t="str">
        <f>VLOOKUP(A10,Item!$A$3:$AT$209,4,FALSE)</f>
        <v>*11107</v>
      </c>
      <c r="G10" s="5" t="e">
        <f>VLOOKUP(VLOOKUP(A10,Item!$A$3:$BO$209,51,FALSE),DefaltMaster!$BJ$1:$BL$18,3,FALSE)</f>
        <v>#N/A</v>
      </c>
      <c r="H10" s="5" t="s">
        <v>34</v>
      </c>
      <c r="I10" s="5" t="e">
        <f>VLOOKUP(LEFT(VLOOKUP(A10,Item!$A$3:$BO$209,47,FALSE),1),DefaltMaster!$BC$1:$BH$11,2,FALSE)</f>
        <v>#N/A</v>
      </c>
      <c r="J10" s="5" t="e">
        <f>VLOOKUP(RIGHT(VLOOKUP(A10,Item!$A$3:$BO$209,47,FALSE),1),DefaltMaster!$BC$1:$BH$11,2,FALSE)</f>
        <v>#N/A</v>
      </c>
      <c r="K10" s="5" t="s">
        <v>948</v>
      </c>
      <c r="L10" s="5" t="s">
        <v>948</v>
      </c>
      <c r="M10" s="5" t="str">
        <f>VLOOKUP(A10,Item!$A$3:$BO$209,52,FALSE)</f>
        <v>WB</v>
      </c>
      <c r="N10" s="5">
        <v>1</v>
      </c>
      <c r="O10" s="5">
        <v>0</v>
      </c>
      <c r="P10" s="5" t="s">
        <v>569</v>
      </c>
    </row>
    <row r="11" spans="1:16" x14ac:dyDescent="0.25">
      <c r="A11" s="77" t="s">
        <v>658</v>
      </c>
      <c r="B11" s="77" t="s">
        <v>658</v>
      </c>
      <c r="C11" s="5" t="s">
        <v>924</v>
      </c>
      <c r="D11" s="5" t="s">
        <v>925</v>
      </c>
      <c r="E11" s="5">
        <v>4</v>
      </c>
      <c r="F11" s="5" t="str">
        <f>VLOOKUP(A11,Item!$A$3:$AT$209,4,FALSE)</f>
        <v>*11107</v>
      </c>
      <c r="G11" s="5" t="e">
        <f>VLOOKUP(VLOOKUP(A11,Item!$A$3:$BO$209,51,FALSE),DefaltMaster!$BJ$1:$BL$18,3,FALSE)</f>
        <v>#N/A</v>
      </c>
      <c r="H11" s="5" t="s">
        <v>34</v>
      </c>
      <c r="I11" s="5" t="e">
        <f>VLOOKUP(LEFT(VLOOKUP(A11,Item!$A$3:$BO$209,47,FALSE),1),DefaltMaster!$BC$1:$BH$11,2,FALSE)</f>
        <v>#N/A</v>
      </c>
      <c r="J11" s="5" t="e">
        <f>VLOOKUP(RIGHT(VLOOKUP(A11,Item!$A$3:$BO$209,47,FALSE),1),DefaltMaster!$BC$1:$BH$11,2,FALSE)</f>
        <v>#N/A</v>
      </c>
      <c r="K11" s="5" t="s">
        <v>948</v>
      </c>
      <c r="L11" s="5" t="s">
        <v>948</v>
      </c>
      <c r="M11" s="5" t="str">
        <f>VLOOKUP(A11,Item!$A$3:$BO$209,52,FALSE)</f>
        <v>WB</v>
      </c>
      <c r="N11" s="5">
        <v>1</v>
      </c>
      <c r="O11" s="5">
        <v>0</v>
      </c>
      <c r="P11" s="5" t="s">
        <v>569</v>
      </c>
    </row>
    <row r="12" spans="1:16" x14ac:dyDescent="0.25">
      <c r="A12" s="77" t="s">
        <v>659</v>
      </c>
      <c r="B12" s="77" t="s">
        <v>659</v>
      </c>
      <c r="C12" s="5" t="s">
        <v>924</v>
      </c>
      <c r="D12" s="5" t="s">
        <v>925</v>
      </c>
      <c r="E12" s="5">
        <v>4</v>
      </c>
      <c r="F12" s="5" t="str">
        <f>VLOOKUP(A12,Item!$A$3:$AT$209,4,FALSE)</f>
        <v>*11107</v>
      </c>
      <c r="G12" s="5" t="e">
        <f>VLOOKUP(VLOOKUP(A12,Item!$A$3:$BO$209,51,FALSE),DefaltMaster!$BJ$1:$BL$18,3,FALSE)</f>
        <v>#N/A</v>
      </c>
      <c r="H12" s="5" t="s">
        <v>34</v>
      </c>
      <c r="I12" s="5" t="e">
        <f>VLOOKUP(LEFT(VLOOKUP(A12,Item!$A$3:$BO$209,47,FALSE),1),DefaltMaster!$BC$1:$BH$11,2,FALSE)</f>
        <v>#N/A</v>
      </c>
      <c r="J12" s="5" t="e">
        <f>VLOOKUP(RIGHT(VLOOKUP(A12,Item!$A$3:$BO$209,47,FALSE),1),DefaltMaster!$BC$1:$BH$11,2,FALSE)</f>
        <v>#N/A</v>
      </c>
      <c r="K12" s="5" t="s">
        <v>948</v>
      </c>
      <c r="L12" s="5" t="s">
        <v>948</v>
      </c>
      <c r="M12" s="5" t="str">
        <f>VLOOKUP(A12,Item!$A$3:$BO$209,52,FALSE)</f>
        <v>WB</v>
      </c>
      <c r="N12" s="5">
        <v>1</v>
      </c>
      <c r="O12" s="5">
        <v>0</v>
      </c>
      <c r="P12" s="5" t="s">
        <v>569</v>
      </c>
    </row>
    <row r="13" spans="1:16" x14ac:dyDescent="0.25">
      <c r="A13" s="77" t="s">
        <v>660</v>
      </c>
      <c r="B13" s="77" t="s">
        <v>660</v>
      </c>
      <c r="C13" s="5" t="s">
        <v>924</v>
      </c>
      <c r="D13" s="5" t="s">
        <v>925</v>
      </c>
      <c r="E13" s="5">
        <v>4</v>
      </c>
      <c r="F13" s="5" t="str">
        <f>VLOOKUP(A13,Item!$A$3:$AT$209,4,FALSE)</f>
        <v>*11107</v>
      </c>
      <c r="G13" s="5" t="e">
        <f>VLOOKUP(VLOOKUP(A13,Item!$A$3:$BO$209,51,FALSE),DefaltMaster!$BJ$1:$BL$18,3,FALSE)</f>
        <v>#N/A</v>
      </c>
      <c r="H13" s="5" t="s">
        <v>34</v>
      </c>
      <c r="I13" s="5" t="e">
        <f>VLOOKUP(LEFT(VLOOKUP(A13,Item!$A$3:$BO$209,47,FALSE),1),DefaltMaster!$BC$1:$BH$11,2,FALSE)</f>
        <v>#N/A</v>
      </c>
      <c r="J13" s="5" t="e">
        <f>VLOOKUP(RIGHT(VLOOKUP(A13,Item!$A$3:$BO$209,47,FALSE),1),DefaltMaster!$BC$1:$BH$11,2,FALSE)</f>
        <v>#N/A</v>
      </c>
      <c r="K13" s="5" t="s">
        <v>948</v>
      </c>
      <c r="L13" s="5" t="s">
        <v>948</v>
      </c>
      <c r="M13" s="5" t="str">
        <f>VLOOKUP(A13,Item!$A$3:$BO$209,52,FALSE)</f>
        <v>WB</v>
      </c>
      <c r="N13" s="5">
        <v>1</v>
      </c>
      <c r="O13" s="5">
        <v>0</v>
      </c>
      <c r="P13" s="5" t="s">
        <v>569</v>
      </c>
    </row>
    <row r="14" spans="1:16" x14ac:dyDescent="0.25">
      <c r="A14" s="77" t="s">
        <v>661</v>
      </c>
      <c r="B14" s="77" t="s">
        <v>661</v>
      </c>
      <c r="C14" s="5" t="s">
        <v>924</v>
      </c>
      <c r="D14" s="5" t="s">
        <v>925</v>
      </c>
      <c r="E14" s="5">
        <v>4</v>
      </c>
      <c r="F14" s="5" t="str">
        <f>VLOOKUP(A14,Item!$A$3:$AT$209,4,FALSE)</f>
        <v>*11107</v>
      </c>
      <c r="G14" s="5" t="e">
        <f>VLOOKUP(VLOOKUP(A14,Item!$A$3:$BO$209,51,FALSE),DefaltMaster!$BJ$1:$BL$18,3,FALSE)</f>
        <v>#N/A</v>
      </c>
      <c r="H14" s="5" t="s">
        <v>34</v>
      </c>
      <c r="I14" s="5" t="e">
        <f>VLOOKUP(LEFT(VLOOKUP(A14,Item!$A$3:$BO$209,47,FALSE),1),DefaltMaster!$BC$1:$BH$11,2,FALSE)</f>
        <v>#N/A</v>
      </c>
      <c r="J14" s="5" t="e">
        <f>VLOOKUP(RIGHT(VLOOKUP(A14,Item!$A$3:$BO$209,47,FALSE),1),DefaltMaster!$BC$1:$BH$11,2,FALSE)</f>
        <v>#N/A</v>
      </c>
      <c r="K14" s="5" t="s">
        <v>948</v>
      </c>
      <c r="L14" s="5" t="s">
        <v>948</v>
      </c>
      <c r="M14" s="5" t="str">
        <f>VLOOKUP(A14,Item!$A$3:$BO$209,52,FALSE)</f>
        <v>WB</v>
      </c>
      <c r="N14" s="5">
        <v>1</v>
      </c>
      <c r="O14" s="5">
        <v>0</v>
      </c>
      <c r="P14" s="5" t="s">
        <v>569</v>
      </c>
    </row>
    <row r="15" spans="1:16" x14ac:dyDescent="0.25">
      <c r="A15" s="77" t="s">
        <v>662</v>
      </c>
      <c r="B15" s="77" t="s">
        <v>662</v>
      </c>
      <c r="C15" s="5" t="s">
        <v>924</v>
      </c>
      <c r="D15" s="5" t="s">
        <v>925</v>
      </c>
      <c r="E15" s="5">
        <v>4</v>
      </c>
      <c r="F15" s="5" t="str">
        <f>VLOOKUP(A15,Item!$A$3:$AT$209,4,FALSE)</f>
        <v>*11107</v>
      </c>
      <c r="G15" s="5" t="e">
        <f>VLOOKUP(VLOOKUP(A15,Item!$A$3:$BO$209,51,FALSE),DefaltMaster!$BJ$1:$BL$18,3,FALSE)</f>
        <v>#N/A</v>
      </c>
      <c r="H15" s="5" t="s">
        <v>34</v>
      </c>
      <c r="I15" s="5" t="e">
        <f>VLOOKUP(LEFT(VLOOKUP(A15,Item!$A$3:$BO$209,47,FALSE),1),DefaltMaster!$BC$1:$BH$11,2,FALSE)</f>
        <v>#N/A</v>
      </c>
      <c r="J15" s="5" t="e">
        <f>VLOOKUP(RIGHT(VLOOKUP(A15,Item!$A$3:$BO$209,47,FALSE),1),DefaltMaster!$BC$1:$BH$11,2,FALSE)</f>
        <v>#N/A</v>
      </c>
      <c r="K15" s="5" t="s">
        <v>948</v>
      </c>
      <c r="L15" s="5" t="s">
        <v>948</v>
      </c>
      <c r="M15" s="5" t="str">
        <f>VLOOKUP(A15,Item!$A$3:$BO$209,52,FALSE)</f>
        <v>WB</v>
      </c>
      <c r="N15" s="5">
        <v>1</v>
      </c>
      <c r="O15" s="5">
        <v>0</v>
      </c>
      <c r="P15" s="5" t="s">
        <v>569</v>
      </c>
    </row>
    <row r="16" spans="1:16" x14ac:dyDescent="0.25">
      <c r="A16" s="77" t="s">
        <v>663</v>
      </c>
      <c r="B16" s="77" t="s">
        <v>663</v>
      </c>
      <c r="C16" s="5" t="s">
        <v>924</v>
      </c>
      <c r="D16" s="5" t="s">
        <v>925</v>
      </c>
      <c r="E16" s="5">
        <v>4</v>
      </c>
      <c r="F16" s="5" t="str">
        <f>VLOOKUP(A16,Item!$A$3:$AT$209,4,FALSE)</f>
        <v>*11107</v>
      </c>
      <c r="G16" s="5" t="e">
        <f>VLOOKUP(VLOOKUP(A16,Item!$A$3:$BO$209,51,FALSE),DefaltMaster!$BJ$1:$BL$18,3,FALSE)</f>
        <v>#N/A</v>
      </c>
      <c r="H16" s="5" t="s">
        <v>34</v>
      </c>
      <c r="I16" s="5" t="e">
        <f>VLOOKUP(LEFT(VLOOKUP(A16,Item!$A$3:$BO$209,47,FALSE),1),DefaltMaster!$BC$1:$BH$11,2,FALSE)</f>
        <v>#N/A</v>
      </c>
      <c r="J16" s="5" t="e">
        <f>VLOOKUP(RIGHT(VLOOKUP(A16,Item!$A$3:$BO$209,47,FALSE),1),DefaltMaster!$BC$1:$BH$11,2,FALSE)</f>
        <v>#N/A</v>
      </c>
      <c r="K16" s="5" t="s">
        <v>948</v>
      </c>
      <c r="L16" s="5" t="s">
        <v>948</v>
      </c>
      <c r="M16" s="5" t="str">
        <f>VLOOKUP(A16,Item!$A$3:$BO$209,52,FALSE)</f>
        <v>WB</v>
      </c>
      <c r="N16" s="5">
        <v>1</v>
      </c>
      <c r="O16" s="5">
        <v>0</v>
      </c>
      <c r="P16" s="5" t="s">
        <v>569</v>
      </c>
    </row>
    <row r="17" spans="1:16" x14ac:dyDescent="0.25">
      <c r="A17" s="77" t="s">
        <v>664</v>
      </c>
      <c r="B17" s="77" t="s">
        <v>664</v>
      </c>
      <c r="C17" s="5" t="s">
        <v>924</v>
      </c>
      <c r="D17" s="5" t="s">
        <v>925</v>
      </c>
      <c r="E17" s="5">
        <v>4</v>
      </c>
      <c r="F17" s="5" t="str">
        <f>VLOOKUP(A17,Item!$A$3:$AT$209,4,FALSE)</f>
        <v>*11107</v>
      </c>
      <c r="G17" s="5" t="e">
        <f>VLOOKUP(VLOOKUP(A17,Item!$A$3:$BO$209,51,FALSE),DefaltMaster!$BJ$1:$BL$18,3,FALSE)</f>
        <v>#N/A</v>
      </c>
      <c r="H17" s="5" t="s">
        <v>34</v>
      </c>
      <c r="I17" s="5" t="e">
        <f>VLOOKUP(LEFT(VLOOKUP(A17,Item!$A$3:$BO$209,47,FALSE),1),DefaltMaster!$BC$1:$BH$11,2,FALSE)</f>
        <v>#N/A</v>
      </c>
      <c r="J17" s="5" t="e">
        <f>VLOOKUP(RIGHT(VLOOKUP(A17,Item!$A$3:$BO$209,47,FALSE),1),DefaltMaster!$BC$1:$BH$11,2,FALSE)</f>
        <v>#N/A</v>
      </c>
      <c r="K17" s="5" t="s">
        <v>948</v>
      </c>
      <c r="L17" s="5" t="s">
        <v>948</v>
      </c>
      <c r="M17" s="5" t="str">
        <f>VLOOKUP(A17,Item!$A$3:$BO$209,52,FALSE)</f>
        <v>WB</v>
      </c>
      <c r="N17" s="5">
        <v>1</v>
      </c>
      <c r="O17" s="5">
        <v>0</v>
      </c>
      <c r="P17" s="5" t="s">
        <v>569</v>
      </c>
    </row>
    <row r="18" spans="1:16" x14ac:dyDescent="0.25">
      <c r="A18" s="77" t="s">
        <v>665</v>
      </c>
      <c r="B18" s="77" t="s">
        <v>665</v>
      </c>
      <c r="C18" s="5" t="s">
        <v>924</v>
      </c>
      <c r="D18" s="5" t="s">
        <v>925</v>
      </c>
      <c r="E18" s="5">
        <v>4</v>
      </c>
      <c r="F18" s="5" t="str">
        <f>VLOOKUP(A18,Item!$A$3:$AT$209,4,FALSE)</f>
        <v>*11107</v>
      </c>
      <c r="G18" s="5" t="e">
        <f>VLOOKUP(VLOOKUP(A18,Item!$A$3:$BO$209,51,FALSE),DefaltMaster!$BJ$1:$BL$18,3,FALSE)</f>
        <v>#N/A</v>
      </c>
      <c r="H18" s="5" t="s">
        <v>34</v>
      </c>
      <c r="I18" s="5" t="e">
        <f>VLOOKUP(LEFT(VLOOKUP(A18,Item!$A$3:$BO$209,47,FALSE),1),DefaltMaster!$BC$1:$BH$11,2,FALSE)</f>
        <v>#N/A</v>
      </c>
      <c r="J18" s="5" t="e">
        <f>VLOOKUP(RIGHT(VLOOKUP(A18,Item!$A$3:$BO$209,47,FALSE),1),DefaltMaster!$BC$1:$BH$11,2,FALSE)</f>
        <v>#N/A</v>
      </c>
      <c r="K18" s="5" t="s">
        <v>948</v>
      </c>
      <c r="L18" s="5" t="s">
        <v>948</v>
      </c>
      <c r="M18" s="5" t="str">
        <f>VLOOKUP(A18,Item!$A$3:$BO$209,52,FALSE)</f>
        <v>WB</v>
      </c>
      <c r="N18" s="5">
        <v>1</v>
      </c>
      <c r="O18" s="5">
        <v>0</v>
      </c>
      <c r="P18" s="5" t="s">
        <v>569</v>
      </c>
    </row>
    <row r="19" spans="1:16" x14ac:dyDescent="0.25">
      <c r="A19" s="77" t="s">
        <v>666</v>
      </c>
      <c r="B19" s="77" t="s">
        <v>666</v>
      </c>
      <c r="C19" s="5" t="s">
        <v>924</v>
      </c>
      <c r="D19" s="5" t="s">
        <v>925</v>
      </c>
      <c r="E19" s="5">
        <v>4</v>
      </c>
      <c r="F19" s="5" t="str">
        <f>VLOOKUP(A19,Item!$A$3:$AT$209,4,FALSE)</f>
        <v>*11107</v>
      </c>
      <c r="G19" s="5" t="e">
        <f>VLOOKUP(VLOOKUP(A19,Item!$A$3:$BO$209,51,FALSE),DefaltMaster!$BJ$1:$BL$18,3,FALSE)</f>
        <v>#N/A</v>
      </c>
      <c r="H19" s="5" t="s">
        <v>34</v>
      </c>
      <c r="I19" s="5" t="e">
        <f>VLOOKUP(LEFT(VLOOKUP(A19,Item!$A$3:$BO$209,47,FALSE),1),DefaltMaster!$BC$1:$BH$11,2,FALSE)</f>
        <v>#N/A</v>
      </c>
      <c r="J19" s="5" t="e">
        <f>VLOOKUP(RIGHT(VLOOKUP(A19,Item!$A$3:$BO$209,47,FALSE),1),DefaltMaster!$BC$1:$BH$11,2,FALSE)</f>
        <v>#N/A</v>
      </c>
      <c r="K19" s="5" t="s">
        <v>948</v>
      </c>
      <c r="L19" s="5" t="s">
        <v>948</v>
      </c>
      <c r="M19" s="5" t="str">
        <f>VLOOKUP(A19,Item!$A$3:$BO$209,52,FALSE)</f>
        <v>WB</v>
      </c>
      <c r="N19" s="5">
        <v>1</v>
      </c>
      <c r="O19" s="5">
        <v>0</v>
      </c>
      <c r="P19" s="5" t="s">
        <v>569</v>
      </c>
    </row>
    <row r="20" spans="1:16" x14ac:dyDescent="0.25">
      <c r="A20" s="77" t="s">
        <v>667</v>
      </c>
      <c r="B20" s="77" t="s">
        <v>667</v>
      </c>
      <c r="C20" s="5" t="s">
        <v>924</v>
      </c>
      <c r="D20" s="5" t="s">
        <v>925</v>
      </c>
      <c r="E20" s="5">
        <v>4</v>
      </c>
      <c r="F20" s="5" t="str">
        <f>VLOOKUP(A20,Item!$A$3:$AT$209,4,FALSE)</f>
        <v>*11107</v>
      </c>
      <c r="G20" s="5" t="e">
        <f>VLOOKUP(VLOOKUP(A20,Item!$A$3:$BO$209,51,FALSE),DefaltMaster!$BJ$1:$BL$18,3,FALSE)</f>
        <v>#N/A</v>
      </c>
      <c r="H20" s="5" t="s">
        <v>34</v>
      </c>
      <c r="I20" s="5" t="e">
        <f>VLOOKUP(LEFT(VLOOKUP(A20,Item!$A$3:$BO$209,47,FALSE),1),DefaltMaster!$BC$1:$BH$11,2,FALSE)</f>
        <v>#N/A</v>
      </c>
      <c r="J20" s="5" t="e">
        <f>VLOOKUP(RIGHT(VLOOKUP(A20,Item!$A$3:$BO$209,47,FALSE),1),DefaltMaster!$BC$1:$BH$11,2,FALSE)</f>
        <v>#N/A</v>
      </c>
      <c r="K20" s="5" t="s">
        <v>948</v>
      </c>
      <c r="L20" s="5" t="s">
        <v>948</v>
      </c>
      <c r="M20" s="5" t="str">
        <f>VLOOKUP(A20,Item!$A$3:$BO$209,52,FALSE)</f>
        <v>WB</v>
      </c>
      <c r="N20" s="5">
        <v>1</v>
      </c>
      <c r="O20" s="5">
        <v>0</v>
      </c>
      <c r="P20" s="5" t="s">
        <v>569</v>
      </c>
    </row>
    <row r="21" spans="1:16" x14ac:dyDescent="0.25">
      <c r="A21" s="77" t="s">
        <v>668</v>
      </c>
      <c r="B21" s="77" t="s">
        <v>668</v>
      </c>
      <c r="C21" s="5" t="s">
        <v>924</v>
      </c>
      <c r="D21" s="5" t="s">
        <v>925</v>
      </c>
      <c r="E21" s="5">
        <v>4</v>
      </c>
      <c r="F21" s="5">
        <f>VLOOKUP(A21,Item!$A$3:$AT$209,4,FALSE)</f>
        <v>0</v>
      </c>
      <c r="G21" s="5" t="e">
        <f>VLOOKUP(VLOOKUP(A21,Item!$A$3:$BO$209,51,FALSE),DefaltMaster!$BJ$1:$BL$18,3,FALSE)</f>
        <v>#N/A</v>
      </c>
      <c r="H21" s="5" t="s">
        <v>34</v>
      </c>
      <c r="I21" s="5" t="e">
        <f>VLOOKUP(LEFT(VLOOKUP(A21,Item!$A$3:$BO$209,47,FALSE),1),DefaltMaster!$BC$1:$BH$11,2,FALSE)</f>
        <v>#N/A</v>
      </c>
      <c r="J21" s="5" t="e">
        <f>VLOOKUP(RIGHT(VLOOKUP(A21,Item!$A$3:$BO$209,47,FALSE),1),DefaltMaster!$BC$1:$BH$11,2,FALSE)</f>
        <v>#N/A</v>
      </c>
      <c r="K21" s="5" t="s">
        <v>948</v>
      </c>
      <c r="L21" s="5" t="s">
        <v>948</v>
      </c>
      <c r="M21" s="5" t="str">
        <f>VLOOKUP(A21,Item!$A$3:$BO$209,52,FALSE)</f>
        <v>WB</v>
      </c>
      <c r="N21" s="5">
        <v>1</v>
      </c>
      <c r="O21" s="5">
        <v>0</v>
      </c>
      <c r="P21" s="5" t="s">
        <v>569</v>
      </c>
    </row>
    <row r="22" spans="1:16" x14ac:dyDescent="0.25">
      <c r="A22" s="77" t="s">
        <v>669</v>
      </c>
      <c r="B22" s="77" t="s">
        <v>669</v>
      </c>
      <c r="C22" s="5" t="s">
        <v>924</v>
      </c>
      <c r="D22" s="5" t="s">
        <v>925</v>
      </c>
      <c r="E22" s="5">
        <v>4</v>
      </c>
      <c r="F22" s="5">
        <f>VLOOKUP(A22,Item!$A$3:$AT$209,4,FALSE)</f>
        <v>0</v>
      </c>
      <c r="G22" s="5" t="e">
        <f>VLOOKUP(VLOOKUP(A22,Item!$A$3:$BO$209,51,FALSE),DefaltMaster!$BJ$1:$BL$18,3,FALSE)</f>
        <v>#N/A</v>
      </c>
      <c r="H22" s="5" t="s">
        <v>34</v>
      </c>
      <c r="I22" s="5" t="e">
        <f>VLOOKUP(LEFT(VLOOKUP(A22,Item!$A$3:$BO$209,47,FALSE),1),DefaltMaster!$BC$1:$BH$11,2,FALSE)</f>
        <v>#N/A</v>
      </c>
      <c r="J22" s="5" t="e">
        <f>VLOOKUP(RIGHT(VLOOKUP(A22,Item!$A$3:$BO$209,47,FALSE),1),DefaltMaster!$BC$1:$BH$11,2,FALSE)</f>
        <v>#N/A</v>
      </c>
      <c r="K22" s="5" t="s">
        <v>948</v>
      </c>
      <c r="L22" s="5" t="s">
        <v>948</v>
      </c>
      <c r="M22" s="5" t="str">
        <f>VLOOKUP(A22,Item!$A$3:$BO$209,52,FALSE)</f>
        <v>WB</v>
      </c>
      <c r="N22" s="5">
        <v>1</v>
      </c>
      <c r="O22" s="5">
        <v>0</v>
      </c>
      <c r="P22" s="5" t="s">
        <v>569</v>
      </c>
    </row>
    <row r="23" spans="1:16" x14ac:dyDescent="0.25">
      <c r="A23" s="77" t="s">
        <v>670</v>
      </c>
      <c r="B23" s="77" t="s">
        <v>670</v>
      </c>
      <c r="C23" s="5" t="s">
        <v>924</v>
      </c>
      <c r="D23" s="5" t="s">
        <v>925</v>
      </c>
      <c r="E23" s="5">
        <v>4</v>
      </c>
      <c r="F23" s="5">
        <f>VLOOKUP(A23,Item!$A$3:$AT$209,4,FALSE)</f>
        <v>0</v>
      </c>
      <c r="G23" s="5" t="e">
        <f>VLOOKUP(VLOOKUP(A23,Item!$A$3:$BO$209,51,FALSE),DefaltMaster!$BJ$1:$BL$18,3,FALSE)</f>
        <v>#N/A</v>
      </c>
      <c r="H23" s="5" t="s">
        <v>34</v>
      </c>
      <c r="I23" s="5" t="e">
        <f>VLOOKUP(LEFT(VLOOKUP(A23,Item!$A$3:$BO$209,47,FALSE),1),DefaltMaster!$BC$1:$BH$11,2,FALSE)</f>
        <v>#N/A</v>
      </c>
      <c r="J23" s="5" t="e">
        <f>VLOOKUP(RIGHT(VLOOKUP(A23,Item!$A$3:$BO$209,47,FALSE),1),DefaltMaster!$BC$1:$BH$11,2,FALSE)</f>
        <v>#N/A</v>
      </c>
      <c r="K23" s="5" t="s">
        <v>948</v>
      </c>
      <c r="L23" s="5" t="s">
        <v>948</v>
      </c>
      <c r="M23" s="5" t="str">
        <f>VLOOKUP(A23,Item!$A$3:$BO$209,52,FALSE)</f>
        <v>WB</v>
      </c>
      <c r="N23" s="5">
        <v>1</v>
      </c>
      <c r="O23" s="5">
        <v>0</v>
      </c>
      <c r="P23" s="5" t="s">
        <v>569</v>
      </c>
    </row>
    <row r="24" spans="1:16" x14ac:dyDescent="0.25">
      <c r="A24" s="77" t="s">
        <v>671</v>
      </c>
      <c r="B24" s="77" t="s">
        <v>671</v>
      </c>
      <c r="C24" s="5" t="s">
        <v>924</v>
      </c>
      <c r="D24" s="5" t="s">
        <v>925</v>
      </c>
      <c r="E24" s="5">
        <v>4</v>
      </c>
      <c r="F24" s="5">
        <f>VLOOKUP(A24,Item!$A$3:$AT$209,4,FALSE)</f>
        <v>0</v>
      </c>
      <c r="G24" s="5" t="e">
        <f>VLOOKUP(VLOOKUP(A24,Item!$A$3:$BO$209,51,FALSE),DefaltMaster!$BJ$1:$BL$18,3,FALSE)</f>
        <v>#N/A</v>
      </c>
      <c r="H24" s="5" t="s">
        <v>34</v>
      </c>
      <c r="I24" s="5" t="e">
        <f>VLOOKUP(LEFT(VLOOKUP(A24,Item!$A$3:$BO$209,47,FALSE),1),DefaltMaster!$BC$1:$BH$11,2,FALSE)</f>
        <v>#N/A</v>
      </c>
      <c r="J24" s="5" t="e">
        <f>VLOOKUP(RIGHT(VLOOKUP(A24,Item!$A$3:$BO$209,47,FALSE),1),DefaltMaster!$BC$1:$BH$11,2,FALSE)</f>
        <v>#N/A</v>
      </c>
      <c r="K24" s="5" t="s">
        <v>948</v>
      </c>
      <c r="L24" s="5" t="s">
        <v>948</v>
      </c>
      <c r="M24" s="5" t="str">
        <f>VLOOKUP(A24,Item!$A$3:$BO$209,52,FALSE)</f>
        <v>WB</v>
      </c>
      <c r="N24" s="5">
        <v>1</v>
      </c>
      <c r="O24" s="5">
        <v>0</v>
      </c>
      <c r="P24" s="5" t="s">
        <v>569</v>
      </c>
    </row>
    <row r="25" spans="1:16" x14ac:dyDescent="0.25">
      <c r="A25" s="77" t="s">
        <v>672</v>
      </c>
      <c r="B25" s="77" t="s">
        <v>672</v>
      </c>
      <c r="C25" s="5" t="s">
        <v>924</v>
      </c>
      <c r="D25" s="5" t="s">
        <v>925</v>
      </c>
      <c r="E25" s="5">
        <v>4</v>
      </c>
      <c r="F25" s="5">
        <f>VLOOKUP(A25,Item!$A$3:$AT$209,4,FALSE)</f>
        <v>0</v>
      </c>
      <c r="G25" s="5" t="e">
        <f>VLOOKUP(VLOOKUP(A25,Item!$A$3:$BO$209,51,FALSE),DefaltMaster!$BJ$1:$BL$18,3,FALSE)</f>
        <v>#N/A</v>
      </c>
      <c r="H25" s="5" t="s">
        <v>34</v>
      </c>
      <c r="I25" s="5" t="e">
        <f>VLOOKUP(LEFT(VLOOKUP(A25,Item!$A$3:$BO$209,47,FALSE),1),DefaltMaster!$BC$1:$BH$11,2,FALSE)</f>
        <v>#N/A</v>
      </c>
      <c r="J25" s="5" t="e">
        <f>VLOOKUP(RIGHT(VLOOKUP(A25,Item!$A$3:$BO$209,47,FALSE),1),DefaltMaster!$BC$1:$BH$11,2,FALSE)</f>
        <v>#N/A</v>
      </c>
      <c r="K25" s="5" t="s">
        <v>948</v>
      </c>
      <c r="L25" s="5" t="s">
        <v>948</v>
      </c>
      <c r="M25" s="5" t="str">
        <f>VLOOKUP(A25,Item!$A$3:$BO$209,52,FALSE)</f>
        <v>WB</v>
      </c>
      <c r="N25" s="5">
        <v>1</v>
      </c>
      <c r="O25" s="5">
        <v>0</v>
      </c>
      <c r="P25" s="5" t="s">
        <v>569</v>
      </c>
    </row>
    <row r="26" spans="1:16" x14ac:dyDescent="0.25">
      <c r="A26" s="77" t="s">
        <v>673</v>
      </c>
      <c r="B26" s="77" t="s">
        <v>673</v>
      </c>
      <c r="C26" s="5" t="s">
        <v>924</v>
      </c>
      <c r="D26" s="5" t="s">
        <v>925</v>
      </c>
      <c r="E26" s="5">
        <v>4</v>
      </c>
      <c r="F26" s="5">
        <f>VLOOKUP(A26,Item!$A$3:$AT$209,4,FALSE)</f>
        <v>0</v>
      </c>
      <c r="G26" s="5" t="e">
        <f>VLOOKUP(VLOOKUP(A26,Item!$A$3:$BO$209,51,FALSE),DefaltMaster!$BJ$1:$BL$18,3,FALSE)</f>
        <v>#N/A</v>
      </c>
      <c r="H26" s="5" t="s">
        <v>34</v>
      </c>
      <c r="I26" s="5" t="e">
        <f>VLOOKUP(LEFT(VLOOKUP(A26,Item!$A$3:$BO$209,47,FALSE),1),DefaltMaster!$BC$1:$BH$11,2,FALSE)</f>
        <v>#N/A</v>
      </c>
      <c r="J26" s="5" t="e">
        <f>VLOOKUP(RIGHT(VLOOKUP(A26,Item!$A$3:$BO$209,47,FALSE),1),DefaltMaster!$BC$1:$BH$11,2,FALSE)</f>
        <v>#N/A</v>
      </c>
      <c r="K26" s="5" t="s">
        <v>948</v>
      </c>
      <c r="L26" s="5" t="s">
        <v>948</v>
      </c>
      <c r="M26" s="5" t="str">
        <f>VLOOKUP(A26,Item!$A$3:$BO$209,52,FALSE)</f>
        <v>WB</v>
      </c>
      <c r="N26" s="5">
        <v>1</v>
      </c>
      <c r="O26" s="5">
        <v>0</v>
      </c>
      <c r="P26" s="5" t="s">
        <v>569</v>
      </c>
    </row>
    <row r="27" spans="1:16" x14ac:dyDescent="0.25">
      <c r="A27" s="77" t="s">
        <v>674</v>
      </c>
      <c r="B27" s="77" t="s">
        <v>674</v>
      </c>
      <c r="C27" s="5" t="s">
        <v>924</v>
      </c>
      <c r="D27" s="5" t="s">
        <v>925</v>
      </c>
      <c r="E27" s="5">
        <v>4</v>
      </c>
      <c r="F27" s="5">
        <f>VLOOKUP(A27,Item!$A$3:$AT$209,4,FALSE)</f>
        <v>0</v>
      </c>
      <c r="G27" s="5" t="e">
        <f>VLOOKUP(VLOOKUP(A27,Item!$A$3:$BO$209,51,FALSE),DefaltMaster!$BJ$1:$BL$18,3,FALSE)</f>
        <v>#N/A</v>
      </c>
      <c r="H27" s="5" t="s">
        <v>34</v>
      </c>
      <c r="I27" s="5" t="e">
        <f>VLOOKUP(LEFT(VLOOKUP(A27,Item!$A$3:$BO$209,47,FALSE),1),DefaltMaster!$BC$1:$BH$11,2,FALSE)</f>
        <v>#N/A</v>
      </c>
      <c r="J27" s="5" t="e">
        <f>VLOOKUP(RIGHT(VLOOKUP(A27,Item!$A$3:$BO$209,47,FALSE),1),DefaltMaster!$BC$1:$BH$11,2,FALSE)</f>
        <v>#N/A</v>
      </c>
      <c r="K27" s="5" t="s">
        <v>948</v>
      </c>
      <c r="L27" s="5" t="s">
        <v>948</v>
      </c>
      <c r="M27" s="5" t="str">
        <f>VLOOKUP(A27,Item!$A$3:$BO$209,52,FALSE)</f>
        <v>WB</v>
      </c>
      <c r="N27" s="5">
        <v>1</v>
      </c>
      <c r="O27" s="5">
        <v>0</v>
      </c>
      <c r="P27" s="5" t="s">
        <v>569</v>
      </c>
    </row>
    <row r="28" spans="1:16" x14ac:dyDescent="0.25">
      <c r="A28" s="77" t="s">
        <v>675</v>
      </c>
      <c r="B28" s="77" t="s">
        <v>675</v>
      </c>
      <c r="C28" s="5" t="s">
        <v>924</v>
      </c>
      <c r="D28" s="5" t="s">
        <v>925</v>
      </c>
      <c r="E28" s="5">
        <v>4</v>
      </c>
      <c r="F28" s="5">
        <f>VLOOKUP(A28,Item!$A$3:$AT$209,4,FALSE)</f>
        <v>0</v>
      </c>
      <c r="G28" s="5" t="e">
        <f>VLOOKUP(VLOOKUP(A28,Item!$A$3:$BO$209,51,FALSE),DefaltMaster!$BJ$1:$BL$18,3,FALSE)</f>
        <v>#N/A</v>
      </c>
      <c r="H28" s="5" t="s">
        <v>34</v>
      </c>
      <c r="I28" s="5" t="e">
        <f>VLOOKUP(LEFT(VLOOKUP(A28,Item!$A$3:$BO$209,47,FALSE),1),DefaltMaster!$BC$1:$BH$11,2,FALSE)</f>
        <v>#N/A</v>
      </c>
      <c r="J28" s="5" t="e">
        <f>VLOOKUP(RIGHT(VLOOKUP(A28,Item!$A$3:$BO$209,47,FALSE),1),DefaltMaster!$BC$1:$BH$11,2,FALSE)</f>
        <v>#N/A</v>
      </c>
      <c r="K28" s="5" t="s">
        <v>948</v>
      </c>
      <c r="L28" s="5" t="s">
        <v>948</v>
      </c>
      <c r="M28" s="5" t="str">
        <f>VLOOKUP(A28,Item!$A$3:$BO$209,52,FALSE)</f>
        <v>WB</v>
      </c>
      <c r="N28" s="5">
        <v>1</v>
      </c>
      <c r="O28" s="5">
        <v>0</v>
      </c>
      <c r="P28" s="5" t="s">
        <v>569</v>
      </c>
    </row>
    <row r="29" spans="1:16" x14ac:dyDescent="0.25">
      <c r="A29" s="77" t="s">
        <v>676</v>
      </c>
      <c r="B29" s="77" t="s">
        <v>676</v>
      </c>
      <c r="C29" s="5" t="s">
        <v>924</v>
      </c>
      <c r="D29" s="5" t="s">
        <v>925</v>
      </c>
      <c r="E29" s="5">
        <v>4</v>
      </c>
      <c r="F29" s="5">
        <f>VLOOKUP(A29,Item!$A$3:$AT$209,4,FALSE)</f>
        <v>0</v>
      </c>
      <c r="G29" s="5" t="e">
        <f>VLOOKUP(VLOOKUP(A29,Item!$A$3:$BO$209,51,FALSE),DefaltMaster!$BJ$1:$BL$18,3,FALSE)</f>
        <v>#N/A</v>
      </c>
      <c r="H29" s="5" t="s">
        <v>34</v>
      </c>
      <c r="I29" s="5" t="e">
        <f>VLOOKUP(LEFT(VLOOKUP(A29,Item!$A$3:$BO$209,47,FALSE),1),DefaltMaster!$BC$1:$BH$11,2,FALSE)</f>
        <v>#N/A</v>
      </c>
      <c r="J29" s="5" t="e">
        <f>VLOOKUP(RIGHT(VLOOKUP(A29,Item!$A$3:$BO$209,47,FALSE),1),DefaltMaster!$BC$1:$BH$11,2,FALSE)</f>
        <v>#N/A</v>
      </c>
      <c r="K29" s="5" t="s">
        <v>948</v>
      </c>
      <c r="L29" s="5" t="s">
        <v>948</v>
      </c>
      <c r="M29" s="5" t="str">
        <f>VLOOKUP(A29,Item!$A$3:$BO$209,52,FALSE)</f>
        <v>WB</v>
      </c>
      <c r="N29" s="5">
        <v>1</v>
      </c>
      <c r="O29" s="5">
        <v>0</v>
      </c>
      <c r="P29" s="5" t="s">
        <v>569</v>
      </c>
    </row>
    <row r="30" spans="1:16" x14ac:dyDescent="0.25">
      <c r="A30" s="77" t="s">
        <v>677</v>
      </c>
      <c r="B30" s="77" t="s">
        <v>677</v>
      </c>
      <c r="C30" s="5" t="s">
        <v>924</v>
      </c>
      <c r="D30" s="5" t="s">
        <v>925</v>
      </c>
      <c r="E30" s="5">
        <v>4</v>
      </c>
      <c r="F30" s="5">
        <f>VLOOKUP(A30,Item!$A$3:$AT$209,4,FALSE)</f>
        <v>0</v>
      </c>
      <c r="G30" s="5" t="e">
        <f>VLOOKUP(VLOOKUP(A30,Item!$A$3:$BO$209,51,FALSE),DefaltMaster!$BJ$1:$BL$18,3,FALSE)</f>
        <v>#N/A</v>
      </c>
      <c r="H30" s="5" t="s">
        <v>34</v>
      </c>
      <c r="I30" s="5" t="e">
        <f>VLOOKUP(LEFT(VLOOKUP(A30,Item!$A$3:$BO$209,47,FALSE),1),DefaltMaster!$BC$1:$BH$11,2,FALSE)</f>
        <v>#N/A</v>
      </c>
      <c r="J30" s="5" t="e">
        <f>VLOOKUP(RIGHT(VLOOKUP(A30,Item!$A$3:$BO$209,47,FALSE),1),DefaltMaster!$BC$1:$BH$11,2,FALSE)</f>
        <v>#N/A</v>
      </c>
      <c r="K30" s="5" t="s">
        <v>948</v>
      </c>
      <c r="L30" s="5" t="s">
        <v>948</v>
      </c>
      <c r="M30" s="5" t="str">
        <f>VLOOKUP(A30,Item!$A$3:$BO$209,52,FALSE)</f>
        <v>WB</v>
      </c>
      <c r="N30" s="5">
        <v>1</v>
      </c>
      <c r="O30" s="5">
        <v>0</v>
      </c>
      <c r="P30" s="5" t="s">
        <v>569</v>
      </c>
    </row>
    <row r="31" spans="1:16" x14ac:dyDescent="0.25">
      <c r="A31" s="77" t="s">
        <v>678</v>
      </c>
      <c r="B31" s="77" t="s">
        <v>678</v>
      </c>
      <c r="C31" s="5" t="s">
        <v>924</v>
      </c>
      <c r="D31" s="5" t="s">
        <v>925</v>
      </c>
      <c r="E31" s="5">
        <v>4</v>
      </c>
      <c r="F31" s="5">
        <f>VLOOKUP(A31,Item!$A$3:$AT$209,4,FALSE)</f>
        <v>0</v>
      </c>
      <c r="G31" s="5" t="e">
        <f>VLOOKUP(VLOOKUP(A31,Item!$A$3:$BO$209,51,FALSE),DefaltMaster!$BJ$1:$BL$18,3,FALSE)</f>
        <v>#N/A</v>
      </c>
      <c r="H31" s="5" t="s">
        <v>34</v>
      </c>
      <c r="I31" s="5" t="e">
        <f>VLOOKUP(LEFT(VLOOKUP(A31,Item!$A$3:$BO$209,47,FALSE),1),DefaltMaster!$BC$1:$BH$11,2,FALSE)</f>
        <v>#N/A</v>
      </c>
      <c r="J31" s="5" t="e">
        <f>VLOOKUP(RIGHT(VLOOKUP(A31,Item!$A$3:$BO$209,47,FALSE),1),DefaltMaster!$BC$1:$BH$11,2,FALSE)</f>
        <v>#N/A</v>
      </c>
      <c r="K31" s="5" t="s">
        <v>948</v>
      </c>
      <c r="L31" s="5" t="s">
        <v>948</v>
      </c>
      <c r="M31" s="5" t="str">
        <f>VLOOKUP(A31,Item!$A$3:$BO$209,52,FALSE)</f>
        <v>WB</v>
      </c>
      <c r="N31" s="5">
        <v>1</v>
      </c>
      <c r="O31" s="5">
        <v>0</v>
      </c>
      <c r="P31" s="5" t="s">
        <v>569</v>
      </c>
    </row>
    <row r="32" spans="1:16" x14ac:dyDescent="0.25">
      <c r="A32" s="77" t="s">
        <v>679</v>
      </c>
      <c r="B32" s="77" t="s">
        <v>679</v>
      </c>
      <c r="C32" s="5" t="s">
        <v>924</v>
      </c>
      <c r="D32" s="5" t="s">
        <v>925</v>
      </c>
      <c r="E32" s="5">
        <v>4</v>
      </c>
      <c r="F32" s="5">
        <f>VLOOKUP(A32,Item!$A$3:$AT$209,4,FALSE)</f>
        <v>0</v>
      </c>
      <c r="G32" s="5" t="e">
        <f>VLOOKUP(VLOOKUP(A32,Item!$A$3:$BO$209,51,FALSE),DefaltMaster!$BJ$1:$BL$18,3,FALSE)</f>
        <v>#N/A</v>
      </c>
      <c r="H32" s="5" t="s">
        <v>34</v>
      </c>
      <c r="I32" s="5" t="e">
        <f>VLOOKUP(LEFT(VLOOKUP(A32,Item!$A$3:$BO$209,47,FALSE),1),DefaltMaster!$BC$1:$BH$11,2,FALSE)</f>
        <v>#N/A</v>
      </c>
      <c r="J32" s="5" t="e">
        <f>VLOOKUP(RIGHT(VLOOKUP(A32,Item!$A$3:$BO$209,47,FALSE),1),DefaltMaster!$BC$1:$BH$11,2,FALSE)</f>
        <v>#N/A</v>
      </c>
      <c r="K32" s="5" t="s">
        <v>948</v>
      </c>
      <c r="L32" s="5" t="s">
        <v>948</v>
      </c>
      <c r="M32" s="5" t="str">
        <f>VLOOKUP(A32,Item!$A$3:$BO$209,52,FALSE)</f>
        <v>WB</v>
      </c>
      <c r="N32" s="5">
        <v>1</v>
      </c>
      <c r="O32" s="5">
        <v>0</v>
      </c>
      <c r="P32" s="5" t="s">
        <v>569</v>
      </c>
    </row>
    <row r="33" spans="1:16" x14ac:dyDescent="0.25">
      <c r="A33" s="77" t="s">
        <v>680</v>
      </c>
      <c r="B33" s="77" t="s">
        <v>680</v>
      </c>
      <c r="C33" s="5" t="s">
        <v>924</v>
      </c>
      <c r="D33" s="5" t="s">
        <v>925</v>
      </c>
      <c r="E33" s="5">
        <v>4</v>
      </c>
      <c r="F33" s="5">
        <f>VLOOKUP(A33,Item!$A$3:$AT$209,4,FALSE)</f>
        <v>0</v>
      </c>
      <c r="G33" s="5" t="e">
        <f>VLOOKUP(VLOOKUP(A33,Item!$A$3:$BO$209,51,FALSE),DefaltMaster!$BJ$1:$BL$18,3,FALSE)</f>
        <v>#N/A</v>
      </c>
      <c r="H33" s="5" t="s">
        <v>34</v>
      </c>
      <c r="I33" s="5" t="e">
        <f>VLOOKUP(LEFT(VLOOKUP(A33,Item!$A$3:$BO$209,47,FALSE),1),DefaltMaster!$BC$1:$BH$11,2,FALSE)</f>
        <v>#N/A</v>
      </c>
      <c r="J33" s="5" t="e">
        <f>VLOOKUP(RIGHT(VLOOKUP(A33,Item!$A$3:$BO$209,47,FALSE),1),DefaltMaster!$BC$1:$BH$11,2,FALSE)</f>
        <v>#N/A</v>
      </c>
      <c r="K33" s="5" t="s">
        <v>948</v>
      </c>
      <c r="L33" s="5" t="s">
        <v>948</v>
      </c>
      <c r="M33" s="5" t="str">
        <f>VLOOKUP(A33,Item!$A$3:$BO$209,52,FALSE)</f>
        <v>WB</v>
      </c>
      <c r="N33" s="5">
        <v>1</v>
      </c>
      <c r="O33" s="5">
        <v>0</v>
      </c>
      <c r="P33" s="5" t="s">
        <v>569</v>
      </c>
    </row>
    <row r="34" spans="1:16" x14ac:dyDescent="0.25">
      <c r="A34" s="77" t="s">
        <v>681</v>
      </c>
      <c r="B34" s="77" t="s">
        <v>681</v>
      </c>
      <c r="C34" s="5" t="s">
        <v>924</v>
      </c>
      <c r="D34" s="5" t="s">
        <v>925</v>
      </c>
      <c r="E34" s="5">
        <v>4</v>
      </c>
      <c r="F34" s="5">
        <f>VLOOKUP(A34,Item!$A$3:$AT$209,4,FALSE)</f>
        <v>0</v>
      </c>
      <c r="G34" s="5" t="e">
        <f>VLOOKUP(VLOOKUP(A34,Item!$A$3:$BO$209,51,FALSE),DefaltMaster!$BJ$1:$BL$18,3,FALSE)</f>
        <v>#N/A</v>
      </c>
      <c r="H34" s="5" t="s">
        <v>34</v>
      </c>
      <c r="I34" s="5" t="e">
        <f>VLOOKUP(LEFT(VLOOKUP(A34,Item!$A$3:$BO$209,47,FALSE),1),DefaltMaster!$BC$1:$BH$11,2,FALSE)</f>
        <v>#N/A</v>
      </c>
      <c r="J34" s="5" t="e">
        <f>VLOOKUP(RIGHT(VLOOKUP(A34,Item!$A$3:$BO$209,47,FALSE),1),DefaltMaster!$BC$1:$BH$11,2,FALSE)</f>
        <v>#N/A</v>
      </c>
      <c r="K34" s="5" t="s">
        <v>948</v>
      </c>
      <c r="L34" s="5" t="s">
        <v>948</v>
      </c>
      <c r="M34" s="5" t="str">
        <f>VLOOKUP(A34,Item!$A$3:$BO$209,52,FALSE)</f>
        <v>WB</v>
      </c>
      <c r="N34" s="5">
        <v>1</v>
      </c>
      <c r="O34" s="5">
        <v>0</v>
      </c>
      <c r="P34" s="5" t="s">
        <v>569</v>
      </c>
    </row>
    <row r="35" spans="1:16" x14ac:dyDescent="0.25">
      <c r="A35" s="77" t="s">
        <v>682</v>
      </c>
      <c r="B35" s="77" t="s">
        <v>682</v>
      </c>
      <c r="C35" s="5" t="s">
        <v>924</v>
      </c>
      <c r="D35" s="5" t="s">
        <v>925</v>
      </c>
      <c r="E35" s="5">
        <v>4</v>
      </c>
      <c r="F35" s="5">
        <f>VLOOKUP(A35,Item!$A$3:$AT$209,4,FALSE)</f>
        <v>0</v>
      </c>
      <c r="G35" s="5" t="e">
        <f>VLOOKUP(VLOOKUP(A35,Item!$A$3:$BO$209,51,FALSE),DefaltMaster!$BJ$1:$BL$18,3,FALSE)</f>
        <v>#N/A</v>
      </c>
      <c r="H35" s="5" t="s">
        <v>34</v>
      </c>
      <c r="I35" s="5" t="e">
        <f>VLOOKUP(LEFT(VLOOKUP(A35,Item!$A$3:$BO$209,47,FALSE),1),DefaltMaster!$BC$1:$BH$11,2,FALSE)</f>
        <v>#N/A</v>
      </c>
      <c r="J35" s="5" t="e">
        <f>VLOOKUP(RIGHT(VLOOKUP(A35,Item!$A$3:$BO$209,47,FALSE),1),DefaltMaster!$BC$1:$BH$11,2,FALSE)</f>
        <v>#N/A</v>
      </c>
      <c r="K35" s="5" t="s">
        <v>948</v>
      </c>
      <c r="L35" s="5" t="s">
        <v>948</v>
      </c>
      <c r="M35" s="5" t="str">
        <f>VLOOKUP(A35,Item!$A$3:$BO$209,52,FALSE)</f>
        <v>WB</v>
      </c>
      <c r="N35" s="5">
        <v>1</v>
      </c>
      <c r="O35" s="5">
        <v>0</v>
      </c>
      <c r="P35" s="5" t="s">
        <v>569</v>
      </c>
    </row>
    <row r="36" spans="1:16" x14ac:dyDescent="0.25">
      <c r="A36" s="77" t="s">
        <v>683</v>
      </c>
      <c r="B36" s="77" t="s">
        <v>683</v>
      </c>
      <c r="C36" s="5" t="s">
        <v>924</v>
      </c>
      <c r="D36" s="5" t="s">
        <v>925</v>
      </c>
      <c r="E36" s="5">
        <v>4</v>
      </c>
      <c r="F36" s="5">
        <f>VLOOKUP(A36,Item!$A$3:$AT$209,4,FALSE)</f>
        <v>0</v>
      </c>
      <c r="G36" s="5" t="e">
        <f>VLOOKUP(VLOOKUP(A36,Item!$A$3:$BO$209,51,FALSE),DefaltMaster!$BJ$1:$BL$18,3,FALSE)</f>
        <v>#N/A</v>
      </c>
      <c r="H36" s="5" t="s">
        <v>34</v>
      </c>
      <c r="I36" s="5" t="e">
        <f>VLOOKUP(LEFT(VLOOKUP(A36,Item!$A$3:$BO$209,47,FALSE),1),DefaltMaster!$BC$1:$BH$11,2,FALSE)</f>
        <v>#N/A</v>
      </c>
      <c r="J36" s="5" t="e">
        <f>VLOOKUP(RIGHT(VLOOKUP(A36,Item!$A$3:$BO$209,47,FALSE),1),DefaltMaster!$BC$1:$BH$11,2,FALSE)</f>
        <v>#N/A</v>
      </c>
      <c r="K36" s="5" t="s">
        <v>948</v>
      </c>
      <c r="L36" s="5" t="s">
        <v>948</v>
      </c>
      <c r="M36" s="5" t="str">
        <f>VLOOKUP(A36,Item!$A$3:$BO$209,52,FALSE)</f>
        <v>WB</v>
      </c>
      <c r="N36" s="5">
        <v>1</v>
      </c>
      <c r="O36" s="5">
        <v>0</v>
      </c>
      <c r="P36" s="5" t="s">
        <v>569</v>
      </c>
    </row>
    <row r="37" spans="1:16" x14ac:dyDescent="0.25">
      <c r="A37" s="77" t="s">
        <v>684</v>
      </c>
      <c r="B37" s="77" t="s">
        <v>684</v>
      </c>
      <c r="C37" s="5" t="s">
        <v>924</v>
      </c>
      <c r="D37" s="5" t="s">
        <v>925</v>
      </c>
      <c r="E37" s="5">
        <v>4</v>
      </c>
      <c r="F37" s="5">
        <f>VLOOKUP(A37,Item!$A$3:$AT$209,4,FALSE)</f>
        <v>0</v>
      </c>
      <c r="G37" s="5" t="e">
        <f>VLOOKUP(VLOOKUP(A37,Item!$A$3:$BO$209,51,FALSE),DefaltMaster!$BJ$1:$BL$18,3,FALSE)</f>
        <v>#N/A</v>
      </c>
      <c r="H37" s="5" t="s">
        <v>34</v>
      </c>
      <c r="I37" s="5" t="e">
        <f>VLOOKUP(LEFT(VLOOKUP(A37,Item!$A$3:$BO$209,47,FALSE),1),DefaltMaster!$BC$1:$BH$11,2,FALSE)</f>
        <v>#N/A</v>
      </c>
      <c r="J37" s="5" t="e">
        <f>VLOOKUP(RIGHT(VLOOKUP(A37,Item!$A$3:$BO$209,47,FALSE),1),DefaltMaster!$BC$1:$BH$11,2,FALSE)</f>
        <v>#N/A</v>
      </c>
      <c r="K37" s="5" t="s">
        <v>948</v>
      </c>
      <c r="L37" s="5" t="s">
        <v>948</v>
      </c>
      <c r="M37" s="5" t="str">
        <f>VLOOKUP(A37,Item!$A$3:$BO$209,52,FALSE)</f>
        <v>WB</v>
      </c>
      <c r="N37" s="5">
        <v>1</v>
      </c>
      <c r="O37" s="5">
        <v>0</v>
      </c>
      <c r="P37" s="5" t="s">
        <v>569</v>
      </c>
    </row>
    <row r="38" spans="1:16" x14ac:dyDescent="0.25">
      <c r="A38" s="77" t="s">
        <v>685</v>
      </c>
      <c r="B38" s="77" t="s">
        <v>685</v>
      </c>
      <c r="C38" s="5" t="s">
        <v>924</v>
      </c>
      <c r="D38" s="5" t="s">
        <v>925</v>
      </c>
      <c r="E38" s="5">
        <v>4</v>
      </c>
      <c r="F38" s="5">
        <f>VLOOKUP(A38,Item!$A$3:$AT$209,4,FALSE)</f>
        <v>0</v>
      </c>
      <c r="G38" s="5" t="e">
        <f>VLOOKUP(VLOOKUP(A38,Item!$A$3:$BO$209,51,FALSE),DefaltMaster!$BJ$1:$BL$18,3,FALSE)</f>
        <v>#N/A</v>
      </c>
      <c r="H38" s="5" t="s">
        <v>34</v>
      </c>
      <c r="I38" s="5" t="e">
        <f>VLOOKUP(LEFT(VLOOKUP(A38,Item!$A$3:$BO$209,47,FALSE),1),DefaltMaster!$BC$1:$BH$11,2,FALSE)</f>
        <v>#N/A</v>
      </c>
      <c r="J38" s="5" t="e">
        <f>VLOOKUP(RIGHT(VLOOKUP(A38,Item!$A$3:$BO$209,47,FALSE),1),DefaltMaster!$BC$1:$BH$11,2,FALSE)</f>
        <v>#N/A</v>
      </c>
      <c r="K38" s="5" t="s">
        <v>948</v>
      </c>
      <c r="L38" s="5" t="s">
        <v>948</v>
      </c>
      <c r="M38" s="5" t="str">
        <f>VLOOKUP(A38,Item!$A$3:$BO$209,52,FALSE)</f>
        <v>WB</v>
      </c>
      <c r="N38" s="5">
        <v>1</v>
      </c>
      <c r="O38" s="5">
        <v>0</v>
      </c>
      <c r="P38" s="5" t="s">
        <v>569</v>
      </c>
    </row>
    <row r="39" spans="1:16" x14ac:dyDescent="0.25">
      <c r="A39" s="77" t="s">
        <v>686</v>
      </c>
      <c r="B39" s="77" t="s">
        <v>686</v>
      </c>
      <c r="C39" s="5" t="s">
        <v>924</v>
      </c>
      <c r="D39" s="5" t="s">
        <v>925</v>
      </c>
      <c r="E39" s="5">
        <v>4</v>
      </c>
      <c r="F39" s="5">
        <f>VLOOKUP(A39,Item!$A$3:$AT$209,4,FALSE)</f>
        <v>0</v>
      </c>
      <c r="G39" s="5" t="e">
        <f>VLOOKUP(VLOOKUP(A39,Item!$A$3:$BO$209,51,FALSE),DefaltMaster!$BJ$1:$BL$18,3,FALSE)</f>
        <v>#N/A</v>
      </c>
      <c r="H39" s="5" t="s">
        <v>34</v>
      </c>
      <c r="I39" s="5" t="e">
        <f>VLOOKUP(LEFT(VLOOKUP(A39,Item!$A$3:$BO$209,47,FALSE),1),DefaltMaster!$BC$1:$BH$11,2,FALSE)</f>
        <v>#N/A</v>
      </c>
      <c r="J39" s="5" t="e">
        <f>VLOOKUP(RIGHT(VLOOKUP(A39,Item!$A$3:$BO$209,47,FALSE),1),DefaltMaster!$BC$1:$BH$11,2,FALSE)</f>
        <v>#N/A</v>
      </c>
      <c r="K39" s="5" t="s">
        <v>948</v>
      </c>
      <c r="L39" s="5" t="s">
        <v>948</v>
      </c>
      <c r="M39" s="5" t="str">
        <f>VLOOKUP(A39,Item!$A$3:$BO$209,52,FALSE)</f>
        <v>WB</v>
      </c>
      <c r="N39" s="5">
        <v>1</v>
      </c>
      <c r="O39" s="5">
        <v>0</v>
      </c>
      <c r="P39" s="5" t="s">
        <v>569</v>
      </c>
    </row>
    <row r="40" spans="1:16" x14ac:dyDescent="0.25">
      <c r="A40" s="77" t="s">
        <v>687</v>
      </c>
      <c r="B40" s="77" t="s">
        <v>687</v>
      </c>
      <c r="C40" s="5" t="s">
        <v>924</v>
      </c>
      <c r="D40" s="5" t="s">
        <v>925</v>
      </c>
      <c r="E40" s="5">
        <v>4</v>
      </c>
      <c r="F40" s="5">
        <f>VLOOKUP(A40,Item!$A$3:$AT$209,4,FALSE)</f>
        <v>0</v>
      </c>
      <c r="G40" s="5" t="e">
        <f>VLOOKUP(VLOOKUP(A40,Item!$A$3:$BO$209,51,FALSE),DefaltMaster!$BJ$1:$BL$18,3,FALSE)</f>
        <v>#N/A</v>
      </c>
      <c r="H40" s="5" t="s">
        <v>34</v>
      </c>
      <c r="I40" s="5" t="e">
        <f>VLOOKUP(LEFT(VLOOKUP(A40,Item!$A$3:$BO$209,47,FALSE),1),DefaltMaster!$BC$1:$BH$11,2,FALSE)</f>
        <v>#N/A</v>
      </c>
      <c r="J40" s="5" t="e">
        <f>VLOOKUP(RIGHT(VLOOKUP(A40,Item!$A$3:$BO$209,47,FALSE),1),DefaltMaster!$BC$1:$BH$11,2,FALSE)</f>
        <v>#N/A</v>
      </c>
      <c r="K40" s="5" t="s">
        <v>948</v>
      </c>
      <c r="L40" s="5" t="s">
        <v>948</v>
      </c>
      <c r="M40" s="5" t="str">
        <f>VLOOKUP(A40,Item!$A$3:$BO$209,52,FALSE)</f>
        <v>WB</v>
      </c>
      <c r="N40" s="5">
        <v>1</v>
      </c>
      <c r="O40" s="5">
        <v>0</v>
      </c>
      <c r="P40" s="5" t="s">
        <v>569</v>
      </c>
    </row>
    <row r="41" spans="1:16" x14ac:dyDescent="0.25">
      <c r="A41" s="77" t="s">
        <v>688</v>
      </c>
      <c r="B41" s="77" t="s">
        <v>688</v>
      </c>
      <c r="C41" s="5" t="s">
        <v>924</v>
      </c>
      <c r="D41" s="5" t="s">
        <v>925</v>
      </c>
      <c r="E41" s="5">
        <v>4</v>
      </c>
      <c r="F41" s="5">
        <f>VLOOKUP(A41,Item!$A$3:$AT$209,4,FALSE)</f>
        <v>0</v>
      </c>
      <c r="G41" s="5" t="e">
        <f>VLOOKUP(VLOOKUP(A41,Item!$A$3:$BO$209,51,FALSE),DefaltMaster!$BJ$1:$BL$18,3,FALSE)</f>
        <v>#N/A</v>
      </c>
      <c r="H41" s="5" t="s">
        <v>34</v>
      </c>
      <c r="I41" s="5" t="e">
        <f>VLOOKUP(LEFT(VLOOKUP(A41,Item!$A$3:$BO$209,47,FALSE),1),DefaltMaster!$BC$1:$BH$11,2,FALSE)</f>
        <v>#N/A</v>
      </c>
      <c r="J41" s="5" t="e">
        <f>VLOOKUP(RIGHT(VLOOKUP(A41,Item!$A$3:$BO$209,47,FALSE),1),DefaltMaster!$BC$1:$BH$11,2,FALSE)</f>
        <v>#N/A</v>
      </c>
      <c r="K41" s="5" t="s">
        <v>948</v>
      </c>
      <c r="L41" s="5" t="s">
        <v>948</v>
      </c>
      <c r="M41" s="5" t="str">
        <f>VLOOKUP(A41,Item!$A$3:$BO$209,52,FALSE)</f>
        <v>WB</v>
      </c>
      <c r="N41" s="5">
        <v>1</v>
      </c>
      <c r="O41" s="5">
        <v>0</v>
      </c>
      <c r="P41" s="5" t="s">
        <v>569</v>
      </c>
    </row>
    <row r="42" spans="1:16" x14ac:dyDescent="0.25">
      <c r="A42" s="77" t="s">
        <v>689</v>
      </c>
      <c r="B42" s="77" t="s">
        <v>689</v>
      </c>
      <c r="C42" s="5" t="s">
        <v>924</v>
      </c>
      <c r="D42" s="5" t="s">
        <v>925</v>
      </c>
      <c r="E42" s="5">
        <v>4</v>
      </c>
      <c r="F42" s="5">
        <f>VLOOKUP(A42,Item!$A$3:$AT$209,4,FALSE)</f>
        <v>0</v>
      </c>
      <c r="G42" s="5" t="e">
        <f>VLOOKUP(VLOOKUP(A42,Item!$A$3:$BO$209,51,FALSE),DefaltMaster!$BJ$1:$BL$18,3,FALSE)</f>
        <v>#N/A</v>
      </c>
      <c r="H42" s="5" t="s">
        <v>34</v>
      </c>
      <c r="I42" s="5" t="e">
        <f>VLOOKUP(LEFT(VLOOKUP(A42,Item!$A$3:$BO$209,47,FALSE),1),DefaltMaster!$BC$1:$BH$11,2,FALSE)</f>
        <v>#N/A</v>
      </c>
      <c r="J42" s="5" t="e">
        <f>VLOOKUP(RIGHT(VLOOKUP(A42,Item!$A$3:$BO$209,47,FALSE),1),DefaltMaster!$BC$1:$BH$11,2,FALSE)</f>
        <v>#N/A</v>
      </c>
      <c r="K42" s="5" t="s">
        <v>948</v>
      </c>
      <c r="L42" s="5" t="s">
        <v>948</v>
      </c>
      <c r="M42" s="5" t="str">
        <f>VLOOKUP(A42,Item!$A$3:$BO$209,52,FALSE)</f>
        <v>WB</v>
      </c>
      <c r="N42" s="5">
        <v>1</v>
      </c>
      <c r="O42" s="5">
        <v>0</v>
      </c>
      <c r="P42" s="5" t="s">
        <v>569</v>
      </c>
    </row>
    <row r="43" spans="1:16" x14ac:dyDescent="0.25">
      <c r="A43" s="77" t="s">
        <v>690</v>
      </c>
      <c r="B43" s="77" t="s">
        <v>690</v>
      </c>
      <c r="C43" s="5" t="s">
        <v>924</v>
      </c>
      <c r="D43" s="5" t="s">
        <v>925</v>
      </c>
      <c r="E43" s="5">
        <v>4</v>
      </c>
      <c r="F43" s="5">
        <f>VLOOKUP(A43,Item!$A$3:$AT$209,4,FALSE)</f>
        <v>0</v>
      </c>
      <c r="G43" s="5" t="e">
        <f>VLOOKUP(VLOOKUP(A43,Item!$A$3:$BO$209,51,FALSE),DefaltMaster!$BJ$1:$BL$18,3,FALSE)</f>
        <v>#N/A</v>
      </c>
      <c r="H43" s="5" t="s">
        <v>34</v>
      </c>
      <c r="I43" s="5" t="e">
        <f>VLOOKUP(LEFT(VLOOKUP(A43,Item!$A$3:$BO$209,47,FALSE),1),DefaltMaster!$BC$1:$BH$11,2,FALSE)</f>
        <v>#N/A</v>
      </c>
      <c r="J43" s="5" t="e">
        <f>VLOOKUP(RIGHT(VLOOKUP(A43,Item!$A$3:$BO$209,47,FALSE),1),DefaltMaster!$BC$1:$BH$11,2,FALSE)</f>
        <v>#N/A</v>
      </c>
      <c r="K43" s="5" t="s">
        <v>948</v>
      </c>
      <c r="L43" s="5" t="s">
        <v>948</v>
      </c>
      <c r="M43" s="5" t="str">
        <f>VLOOKUP(A43,Item!$A$3:$BO$209,52,FALSE)</f>
        <v>WB</v>
      </c>
      <c r="N43" s="5">
        <v>1</v>
      </c>
      <c r="O43" s="5">
        <v>0</v>
      </c>
      <c r="P43" s="5" t="s">
        <v>569</v>
      </c>
    </row>
    <row r="44" spans="1:16" x14ac:dyDescent="0.25">
      <c r="A44" s="77" t="s">
        <v>691</v>
      </c>
      <c r="B44" s="77" t="s">
        <v>691</v>
      </c>
      <c r="C44" s="5" t="s">
        <v>924</v>
      </c>
      <c r="D44" s="5" t="s">
        <v>925</v>
      </c>
      <c r="E44" s="5">
        <v>4</v>
      </c>
      <c r="F44" s="5">
        <f>VLOOKUP(A44,Item!$A$3:$AT$209,4,FALSE)</f>
        <v>0</v>
      </c>
      <c r="G44" s="5" t="e">
        <f>VLOOKUP(VLOOKUP(A44,Item!$A$3:$BO$209,51,FALSE),DefaltMaster!$BJ$1:$BL$18,3,FALSE)</f>
        <v>#N/A</v>
      </c>
      <c r="H44" s="5" t="s">
        <v>34</v>
      </c>
      <c r="I44" s="5" t="e">
        <f>VLOOKUP(LEFT(VLOOKUP(A44,Item!$A$3:$BO$209,47,FALSE),1),DefaltMaster!$BC$1:$BH$11,2,FALSE)</f>
        <v>#N/A</v>
      </c>
      <c r="J44" s="5" t="e">
        <f>VLOOKUP(RIGHT(VLOOKUP(A44,Item!$A$3:$BO$209,47,FALSE),1),DefaltMaster!$BC$1:$BH$11,2,FALSE)</f>
        <v>#N/A</v>
      </c>
      <c r="K44" s="5" t="s">
        <v>948</v>
      </c>
      <c r="L44" s="5" t="s">
        <v>948</v>
      </c>
      <c r="M44" s="5" t="str">
        <f>VLOOKUP(A44,Item!$A$3:$BO$209,52,FALSE)</f>
        <v>WB</v>
      </c>
      <c r="N44" s="5">
        <v>1</v>
      </c>
      <c r="O44" s="5">
        <v>0</v>
      </c>
      <c r="P44" s="5" t="s">
        <v>569</v>
      </c>
    </row>
    <row r="45" spans="1:16" x14ac:dyDescent="0.25">
      <c r="A45" s="77" t="s">
        <v>692</v>
      </c>
      <c r="B45" s="77" t="s">
        <v>692</v>
      </c>
      <c r="C45" s="5" t="s">
        <v>924</v>
      </c>
      <c r="D45" s="5" t="s">
        <v>925</v>
      </c>
      <c r="E45" s="5">
        <v>4</v>
      </c>
      <c r="F45" s="5">
        <f>VLOOKUP(A45,Item!$A$3:$AT$209,4,FALSE)</f>
        <v>0</v>
      </c>
      <c r="G45" s="5" t="e">
        <f>VLOOKUP(VLOOKUP(A45,Item!$A$3:$BO$209,51,FALSE),DefaltMaster!$BJ$1:$BL$18,3,FALSE)</f>
        <v>#N/A</v>
      </c>
      <c r="H45" s="5" t="s">
        <v>34</v>
      </c>
      <c r="I45" s="5" t="e">
        <f>VLOOKUP(LEFT(VLOOKUP(A45,Item!$A$3:$BO$209,47,FALSE),1),DefaltMaster!$BC$1:$BH$11,2,FALSE)</f>
        <v>#N/A</v>
      </c>
      <c r="J45" s="5" t="e">
        <f>VLOOKUP(RIGHT(VLOOKUP(A45,Item!$A$3:$BO$209,47,FALSE),1),DefaltMaster!$BC$1:$BH$11,2,FALSE)</f>
        <v>#N/A</v>
      </c>
      <c r="K45" s="5" t="s">
        <v>948</v>
      </c>
      <c r="L45" s="5" t="s">
        <v>948</v>
      </c>
      <c r="M45" s="5" t="str">
        <f>VLOOKUP(A45,Item!$A$3:$BO$209,52,FALSE)</f>
        <v>WB</v>
      </c>
      <c r="N45" s="5">
        <v>1</v>
      </c>
      <c r="O45" s="5">
        <v>0</v>
      </c>
      <c r="P45" s="5" t="s">
        <v>569</v>
      </c>
    </row>
    <row r="46" spans="1:16" x14ac:dyDescent="0.25">
      <c r="A46" s="77" t="s">
        <v>693</v>
      </c>
      <c r="B46" s="77" t="s">
        <v>693</v>
      </c>
      <c r="C46" s="5" t="s">
        <v>924</v>
      </c>
      <c r="D46" s="5" t="s">
        <v>925</v>
      </c>
      <c r="E46" s="5">
        <v>4</v>
      </c>
      <c r="F46" s="5">
        <f>VLOOKUP(A46,Item!$A$3:$AT$209,4,FALSE)</f>
        <v>0</v>
      </c>
      <c r="G46" s="5" t="e">
        <f>VLOOKUP(VLOOKUP(A46,Item!$A$3:$BO$209,51,FALSE),DefaltMaster!$BJ$1:$BL$18,3,FALSE)</f>
        <v>#N/A</v>
      </c>
      <c r="H46" s="5" t="s">
        <v>34</v>
      </c>
      <c r="I46" s="5" t="e">
        <f>VLOOKUP(LEFT(VLOOKUP(A46,Item!$A$3:$BO$209,47,FALSE),1),DefaltMaster!$BC$1:$BH$11,2,FALSE)</f>
        <v>#N/A</v>
      </c>
      <c r="J46" s="5" t="e">
        <f>VLOOKUP(RIGHT(VLOOKUP(A46,Item!$A$3:$BO$209,47,FALSE),1),DefaltMaster!$BC$1:$BH$11,2,FALSE)</f>
        <v>#N/A</v>
      </c>
      <c r="K46" s="5" t="s">
        <v>948</v>
      </c>
      <c r="L46" s="5" t="s">
        <v>948</v>
      </c>
      <c r="M46" s="5" t="str">
        <f>VLOOKUP(A46,Item!$A$3:$BO$209,52,FALSE)</f>
        <v>WB</v>
      </c>
      <c r="N46" s="5">
        <v>1</v>
      </c>
      <c r="O46" s="5">
        <v>0</v>
      </c>
      <c r="P46" s="5" t="s">
        <v>569</v>
      </c>
    </row>
    <row r="47" spans="1:16" x14ac:dyDescent="0.25">
      <c r="A47" s="77" t="s">
        <v>694</v>
      </c>
      <c r="B47" s="77" t="s">
        <v>694</v>
      </c>
      <c r="C47" s="5" t="s">
        <v>924</v>
      </c>
      <c r="D47" s="5" t="s">
        <v>925</v>
      </c>
      <c r="E47" s="5">
        <v>4</v>
      </c>
      <c r="F47" s="5">
        <f>VLOOKUP(A47,Item!$A$3:$AT$209,4,FALSE)</f>
        <v>0</v>
      </c>
      <c r="G47" s="5" t="e">
        <f>VLOOKUP(VLOOKUP(A47,Item!$A$3:$BO$209,51,FALSE),DefaltMaster!$BJ$1:$BL$18,3,FALSE)</f>
        <v>#N/A</v>
      </c>
      <c r="H47" s="5" t="s">
        <v>34</v>
      </c>
      <c r="I47" s="5" t="e">
        <f>VLOOKUP(LEFT(VLOOKUP(A47,Item!$A$3:$BO$209,47,FALSE),1),DefaltMaster!$BC$1:$BH$11,2,FALSE)</f>
        <v>#N/A</v>
      </c>
      <c r="J47" s="5" t="e">
        <f>VLOOKUP(RIGHT(VLOOKUP(A47,Item!$A$3:$BO$209,47,FALSE),1),DefaltMaster!$BC$1:$BH$11,2,FALSE)</f>
        <v>#N/A</v>
      </c>
      <c r="K47" s="5" t="s">
        <v>948</v>
      </c>
      <c r="L47" s="5" t="s">
        <v>948</v>
      </c>
      <c r="M47" s="5" t="str">
        <f>VLOOKUP(A47,Item!$A$3:$BO$209,52,FALSE)</f>
        <v>WB</v>
      </c>
      <c r="N47" s="5">
        <v>1</v>
      </c>
      <c r="O47" s="5">
        <v>0</v>
      </c>
      <c r="P47" s="5" t="s">
        <v>569</v>
      </c>
    </row>
    <row r="48" spans="1:16" x14ac:dyDescent="0.25">
      <c r="A48" s="77" t="s">
        <v>695</v>
      </c>
      <c r="B48" s="77" t="s">
        <v>695</v>
      </c>
      <c r="C48" s="5" t="s">
        <v>924</v>
      </c>
      <c r="D48" s="5" t="s">
        <v>925</v>
      </c>
      <c r="E48" s="5">
        <v>4</v>
      </c>
      <c r="F48" s="5">
        <f>VLOOKUP(A48,Item!$A$3:$AT$209,4,FALSE)</f>
        <v>0</v>
      </c>
      <c r="G48" s="5" t="e">
        <f>VLOOKUP(VLOOKUP(A48,Item!$A$3:$BO$209,51,FALSE),DefaltMaster!$BJ$1:$BL$18,3,FALSE)</f>
        <v>#N/A</v>
      </c>
      <c r="H48" s="5" t="s">
        <v>34</v>
      </c>
      <c r="I48" s="5" t="e">
        <f>VLOOKUP(LEFT(VLOOKUP(A48,Item!$A$3:$BO$209,47,FALSE),1),DefaltMaster!$BC$1:$BH$11,2,FALSE)</f>
        <v>#N/A</v>
      </c>
      <c r="J48" s="5" t="e">
        <f>VLOOKUP(RIGHT(VLOOKUP(A48,Item!$A$3:$BO$209,47,FALSE),1),DefaltMaster!$BC$1:$BH$11,2,FALSE)</f>
        <v>#N/A</v>
      </c>
      <c r="K48" s="5" t="s">
        <v>948</v>
      </c>
      <c r="L48" s="5" t="s">
        <v>948</v>
      </c>
      <c r="M48" s="5" t="str">
        <f>VLOOKUP(A48,Item!$A$3:$BO$209,52,FALSE)</f>
        <v>WB</v>
      </c>
      <c r="N48" s="5">
        <v>1</v>
      </c>
      <c r="O48" s="5">
        <v>0</v>
      </c>
      <c r="P48" s="5" t="s">
        <v>569</v>
      </c>
    </row>
    <row r="49" spans="1:16" x14ac:dyDescent="0.25">
      <c r="A49" s="77" t="s">
        <v>696</v>
      </c>
      <c r="B49" s="77" t="s">
        <v>696</v>
      </c>
      <c r="C49" s="5" t="s">
        <v>924</v>
      </c>
      <c r="D49" s="5" t="s">
        <v>925</v>
      </c>
      <c r="E49" s="5">
        <v>4</v>
      </c>
      <c r="F49" s="5">
        <f>VLOOKUP(A49,Item!$A$3:$AT$209,4,FALSE)</f>
        <v>0</v>
      </c>
      <c r="G49" s="5" t="e">
        <f>VLOOKUP(VLOOKUP(A49,Item!$A$3:$BO$209,51,FALSE),DefaltMaster!$BJ$1:$BL$18,3,FALSE)</f>
        <v>#N/A</v>
      </c>
      <c r="H49" s="5" t="s">
        <v>34</v>
      </c>
      <c r="I49" s="5" t="e">
        <f>VLOOKUP(LEFT(VLOOKUP(A49,Item!$A$3:$BO$209,47,FALSE),1),DefaltMaster!$BC$1:$BH$11,2,FALSE)</f>
        <v>#N/A</v>
      </c>
      <c r="J49" s="5" t="e">
        <f>VLOOKUP(RIGHT(VLOOKUP(A49,Item!$A$3:$BO$209,47,FALSE),1),DefaltMaster!$BC$1:$BH$11,2,FALSE)</f>
        <v>#N/A</v>
      </c>
      <c r="K49" s="5" t="s">
        <v>948</v>
      </c>
      <c r="L49" s="5" t="s">
        <v>948</v>
      </c>
      <c r="M49" s="5" t="str">
        <f>VLOOKUP(A49,Item!$A$3:$BO$209,52,FALSE)</f>
        <v>WB</v>
      </c>
      <c r="N49" s="5">
        <v>1</v>
      </c>
      <c r="O49" s="5">
        <v>0</v>
      </c>
      <c r="P49" s="5" t="s">
        <v>569</v>
      </c>
    </row>
    <row r="50" spans="1:16" x14ac:dyDescent="0.25">
      <c r="A50" s="77" t="s">
        <v>697</v>
      </c>
      <c r="B50" s="77" t="s">
        <v>697</v>
      </c>
      <c r="C50" s="5" t="s">
        <v>924</v>
      </c>
      <c r="D50" s="5" t="s">
        <v>925</v>
      </c>
      <c r="E50" s="5">
        <v>4</v>
      </c>
      <c r="F50" s="5">
        <f>VLOOKUP(A50,Item!$A$3:$AT$209,4,FALSE)</f>
        <v>0</v>
      </c>
      <c r="G50" s="5" t="e">
        <f>VLOOKUP(VLOOKUP(A50,Item!$A$3:$BO$209,51,FALSE),DefaltMaster!$BJ$1:$BL$18,3,FALSE)</f>
        <v>#N/A</v>
      </c>
      <c r="H50" s="5" t="s">
        <v>34</v>
      </c>
      <c r="I50" s="5" t="e">
        <f>VLOOKUP(LEFT(VLOOKUP(A50,Item!$A$3:$BO$209,47,FALSE),1),DefaltMaster!$BC$1:$BH$11,2,FALSE)</f>
        <v>#N/A</v>
      </c>
      <c r="J50" s="5" t="e">
        <f>VLOOKUP(RIGHT(VLOOKUP(A50,Item!$A$3:$BO$209,47,FALSE),1),DefaltMaster!$BC$1:$BH$11,2,FALSE)</f>
        <v>#N/A</v>
      </c>
      <c r="K50" s="5" t="s">
        <v>948</v>
      </c>
      <c r="L50" s="5" t="s">
        <v>948</v>
      </c>
      <c r="M50" s="5" t="str">
        <f>VLOOKUP(A50,Item!$A$3:$BO$209,52,FALSE)</f>
        <v>WB</v>
      </c>
      <c r="N50" s="5">
        <v>1</v>
      </c>
      <c r="O50" s="5">
        <v>0</v>
      </c>
      <c r="P50" s="5" t="s">
        <v>569</v>
      </c>
    </row>
    <row r="51" spans="1:16" x14ac:dyDescent="0.25">
      <c r="A51" s="77" t="s">
        <v>698</v>
      </c>
      <c r="B51" s="77" t="s">
        <v>698</v>
      </c>
      <c r="C51" s="5" t="s">
        <v>924</v>
      </c>
      <c r="D51" s="5" t="s">
        <v>925</v>
      </c>
      <c r="E51" s="5">
        <v>4</v>
      </c>
      <c r="F51" s="5">
        <f>VLOOKUP(A51,Item!$A$3:$AT$209,4,FALSE)</f>
        <v>0</v>
      </c>
      <c r="G51" s="5" t="e">
        <f>VLOOKUP(VLOOKUP(A51,Item!$A$3:$BO$209,51,FALSE),DefaltMaster!$BJ$1:$BL$18,3,FALSE)</f>
        <v>#N/A</v>
      </c>
      <c r="H51" s="5" t="s">
        <v>34</v>
      </c>
      <c r="I51" s="5" t="e">
        <f>VLOOKUP(LEFT(VLOOKUP(A51,Item!$A$3:$BO$209,47,FALSE),1),DefaltMaster!$BC$1:$BH$11,2,FALSE)</f>
        <v>#N/A</v>
      </c>
      <c r="J51" s="5" t="e">
        <f>VLOOKUP(RIGHT(VLOOKUP(A51,Item!$A$3:$BO$209,47,FALSE),1),DefaltMaster!$BC$1:$BH$11,2,FALSE)</f>
        <v>#N/A</v>
      </c>
      <c r="K51" s="5" t="s">
        <v>948</v>
      </c>
      <c r="L51" s="5" t="s">
        <v>948</v>
      </c>
      <c r="M51" s="5" t="str">
        <f>VLOOKUP(A51,Item!$A$3:$BO$209,52,FALSE)</f>
        <v>WB</v>
      </c>
      <c r="N51" s="5">
        <v>1</v>
      </c>
      <c r="O51" s="5">
        <v>0</v>
      </c>
      <c r="P51" s="5" t="s">
        <v>569</v>
      </c>
    </row>
    <row r="52" spans="1:16" x14ac:dyDescent="0.25">
      <c r="A52" s="77" t="s">
        <v>699</v>
      </c>
      <c r="B52" s="77" t="s">
        <v>699</v>
      </c>
      <c r="C52" s="5" t="s">
        <v>924</v>
      </c>
      <c r="D52" s="5" t="s">
        <v>925</v>
      </c>
      <c r="E52" s="5">
        <v>4</v>
      </c>
      <c r="F52" s="5">
        <f>VLOOKUP(A52,Item!$A$3:$AT$209,4,FALSE)</f>
        <v>0</v>
      </c>
      <c r="G52" s="5" t="e">
        <f>VLOOKUP(VLOOKUP(A52,Item!$A$3:$BO$209,51,FALSE),DefaltMaster!$BJ$1:$BL$18,3,FALSE)</f>
        <v>#N/A</v>
      </c>
      <c r="H52" s="5" t="s">
        <v>34</v>
      </c>
      <c r="I52" s="5" t="e">
        <f>VLOOKUP(LEFT(VLOOKUP(A52,Item!$A$3:$BO$209,47,FALSE),1),DefaltMaster!$BC$1:$BH$11,2,FALSE)</f>
        <v>#N/A</v>
      </c>
      <c r="J52" s="5" t="e">
        <f>VLOOKUP(RIGHT(VLOOKUP(A52,Item!$A$3:$BO$209,47,FALSE),1),DefaltMaster!$BC$1:$BH$11,2,FALSE)</f>
        <v>#N/A</v>
      </c>
      <c r="K52" s="5" t="s">
        <v>948</v>
      </c>
      <c r="L52" s="5" t="s">
        <v>948</v>
      </c>
      <c r="M52" s="5" t="str">
        <f>VLOOKUP(A52,Item!$A$3:$BO$209,52,FALSE)</f>
        <v>WB</v>
      </c>
      <c r="N52" s="5">
        <v>1</v>
      </c>
      <c r="O52" s="5">
        <v>0</v>
      </c>
      <c r="P52" s="5" t="s">
        <v>569</v>
      </c>
    </row>
    <row r="53" spans="1:16" x14ac:dyDescent="0.25">
      <c r="A53" s="77" t="s">
        <v>700</v>
      </c>
      <c r="B53" s="77" t="s">
        <v>700</v>
      </c>
      <c r="C53" s="5" t="s">
        <v>924</v>
      </c>
      <c r="D53" s="5" t="s">
        <v>925</v>
      </c>
      <c r="E53" s="5">
        <v>4</v>
      </c>
      <c r="F53" s="5">
        <f>VLOOKUP(A53,Item!$A$3:$AT$209,4,FALSE)</f>
        <v>0</v>
      </c>
      <c r="G53" s="5" t="e">
        <f>VLOOKUP(VLOOKUP(A53,Item!$A$3:$BO$209,51,FALSE),DefaltMaster!$BJ$1:$BL$18,3,FALSE)</f>
        <v>#N/A</v>
      </c>
      <c r="H53" s="5" t="s">
        <v>34</v>
      </c>
      <c r="I53" s="5" t="e">
        <f>VLOOKUP(LEFT(VLOOKUP(A53,Item!$A$3:$BO$209,47,FALSE),1),DefaltMaster!$BC$1:$BH$11,2,FALSE)</f>
        <v>#N/A</v>
      </c>
      <c r="J53" s="5" t="e">
        <f>VLOOKUP(RIGHT(VLOOKUP(A53,Item!$A$3:$BO$209,47,FALSE),1),DefaltMaster!$BC$1:$BH$11,2,FALSE)</f>
        <v>#N/A</v>
      </c>
      <c r="K53" s="5" t="s">
        <v>948</v>
      </c>
      <c r="L53" s="5" t="s">
        <v>948</v>
      </c>
      <c r="M53" s="5" t="str">
        <f>VLOOKUP(A53,Item!$A$3:$BO$209,52,FALSE)</f>
        <v>WB</v>
      </c>
      <c r="N53" s="5">
        <v>1</v>
      </c>
      <c r="O53" s="5">
        <v>0</v>
      </c>
      <c r="P53" s="5" t="s">
        <v>569</v>
      </c>
    </row>
    <row r="54" spans="1:16" x14ac:dyDescent="0.25">
      <c r="A54" s="77" t="s">
        <v>701</v>
      </c>
      <c r="B54" s="77" t="s">
        <v>701</v>
      </c>
      <c r="C54" s="5" t="s">
        <v>924</v>
      </c>
      <c r="D54" s="5" t="s">
        <v>925</v>
      </c>
      <c r="E54" s="5">
        <v>4</v>
      </c>
      <c r="F54" s="5">
        <f>VLOOKUP(A54,Item!$A$3:$AT$209,4,FALSE)</f>
        <v>0</v>
      </c>
      <c r="G54" s="5" t="e">
        <f>VLOOKUP(VLOOKUP(A54,Item!$A$3:$BO$209,51,FALSE),DefaltMaster!$BJ$1:$BL$18,3,FALSE)</f>
        <v>#N/A</v>
      </c>
      <c r="H54" s="5" t="s">
        <v>34</v>
      </c>
      <c r="I54" s="5" t="e">
        <f>VLOOKUP(LEFT(VLOOKUP(A54,Item!$A$3:$BO$209,47,FALSE),1),DefaltMaster!$BC$1:$BH$11,2,FALSE)</f>
        <v>#N/A</v>
      </c>
      <c r="J54" s="5" t="e">
        <f>VLOOKUP(RIGHT(VLOOKUP(A54,Item!$A$3:$BO$209,47,FALSE),1),DefaltMaster!$BC$1:$BH$11,2,FALSE)</f>
        <v>#N/A</v>
      </c>
      <c r="K54" s="5" t="s">
        <v>948</v>
      </c>
      <c r="L54" s="5" t="s">
        <v>948</v>
      </c>
      <c r="M54" s="5" t="str">
        <f>VLOOKUP(A54,Item!$A$3:$BO$209,52,FALSE)</f>
        <v>WB</v>
      </c>
      <c r="N54" s="5">
        <v>1</v>
      </c>
      <c r="O54" s="5">
        <v>0</v>
      </c>
      <c r="P54" s="5" t="s">
        <v>569</v>
      </c>
    </row>
    <row r="55" spans="1:16" x14ac:dyDescent="0.25">
      <c r="A55" s="77" t="s">
        <v>702</v>
      </c>
      <c r="B55" s="77" t="s">
        <v>702</v>
      </c>
      <c r="C55" s="5" t="s">
        <v>924</v>
      </c>
      <c r="D55" s="5" t="s">
        <v>925</v>
      </c>
      <c r="E55" s="5">
        <v>4</v>
      </c>
      <c r="F55" s="5">
        <f>VLOOKUP(A55,Item!$A$3:$AT$209,4,FALSE)</f>
        <v>0</v>
      </c>
      <c r="G55" s="5" t="e">
        <f>VLOOKUP(VLOOKUP(A55,Item!$A$3:$BO$209,51,FALSE),DefaltMaster!$BJ$1:$BL$18,3,FALSE)</f>
        <v>#N/A</v>
      </c>
      <c r="H55" s="5" t="s">
        <v>34</v>
      </c>
      <c r="I55" s="5" t="e">
        <f>VLOOKUP(LEFT(VLOOKUP(A55,Item!$A$3:$BO$209,47,FALSE),1),DefaltMaster!$BC$1:$BH$11,2,FALSE)</f>
        <v>#N/A</v>
      </c>
      <c r="J55" s="5" t="e">
        <f>VLOOKUP(RIGHT(VLOOKUP(A55,Item!$A$3:$BO$209,47,FALSE),1),DefaltMaster!$BC$1:$BH$11,2,FALSE)</f>
        <v>#N/A</v>
      </c>
      <c r="K55" s="5" t="s">
        <v>948</v>
      </c>
      <c r="L55" s="5" t="s">
        <v>948</v>
      </c>
      <c r="M55" s="5" t="str">
        <f>VLOOKUP(A55,Item!$A$3:$BO$209,52,FALSE)</f>
        <v>WB</v>
      </c>
      <c r="N55" s="5">
        <v>1</v>
      </c>
      <c r="O55" s="5">
        <v>0</v>
      </c>
      <c r="P55" s="5" t="s">
        <v>569</v>
      </c>
    </row>
    <row r="56" spans="1:16" x14ac:dyDescent="0.25">
      <c r="A56" s="77" t="s">
        <v>703</v>
      </c>
      <c r="B56" s="77" t="s">
        <v>703</v>
      </c>
      <c r="C56" s="5" t="s">
        <v>924</v>
      </c>
      <c r="D56" s="5" t="s">
        <v>925</v>
      </c>
      <c r="E56" s="5">
        <v>4</v>
      </c>
      <c r="F56" s="5">
        <f>VLOOKUP(A56,Item!$A$3:$AT$209,4,FALSE)</f>
        <v>0</v>
      </c>
      <c r="G56" s="5" t="e">
        <f>VLOOKUP(VLOOKUP(A56,Item!$A$3:$BO$209,51,FALSE),DefaltMaster!$BJ$1:$BL$18,3,FALSE)</f>
        <v>#N/A</v>
      </c>
      <c r="H56" s="5" t="s">
        <v>34</v>
      </c>
      <c r="I56" s="5" t="e">
        <f>VLOOKUP(LEFT(VLOOKUP(A56,Item!$A$3:$BO$209,47,FALSE),1),DefaltMaster!$BC$1:$BH$11,2,FALSE)</f>
        <v>#N/A</v>
      </c>
      <c r="J56" s="5" t="e">
        <f>VLOOKUP(RIGHT(VLOOKUP(A56,Item!$A$3:$BO$209,47,FALSE),1),DefaltMaster!$BC$1:$BH$11,2,FALSE)</f>
        <v>#N/A</v>
      </c>
      <c r="K56" s="5" t="s">
        <v>948</v>
      </c>
      <c r="L56" s="5" t="s">
        <v>948</v>
      </c>
      <c r="M56" s="5" t="str">
        <f>VLOOKUP(A56,Item!$A$3:$BO$209,52,FALSE)</f>
        <v>WB</v>
      </c>
      <c r="N56" s="5">
        <v>1</v>
      </c>
      <c r="O56" s="5">
        <v>0</v>
      </c>
      <c r="P56" s="5" t="s">
        <v>569</v>
      </c>
    </row>
    <row r="57" spans="1:16" x14ac:dyDescent="0.25">
      <c r="A57" s="77" t="s">
        <v>704</v>
      </c>
      <c r="B57" s="77" t="s">
        <v>704</v>
      </c>
      <c r="C57" s="5" t="s">
        <v>924</v>
      </c>
      <c r="D57" s="5" t="s">
        <v>925</v>
      </c>
      <c r="E57" s="5">
        <v>4</v>
      </c>
      <c r="F57" s="5">
        <f>VLOOKUP(A57,Item!$A$3:$AT$209,4,FALSE)</f>
        <v>0</v>
      </c>
      <c r="G57" s="5" t="e">
        <f>VLOOKUP(VLOOKUP(A57,Item!$A$3:$BO$209,51,FALSE),DefaltMaster!$BJ$1:$BL$18,3,FALSE)</f>
        <v>#N/A</v>
      </c>
      <c r="H57" s="5" t="s">
        <v>34</v>
      </c>
      <c r="I57" s="5" t="e">
        <f>VLOOKUP(LEFT(VLOOKUP(A57,Item!$A$3:$BO$209,47,FALSE),1),DefaltMaster!$BC$1:$BH$11,2,FALSE)</f>
        <v>#N/A</v>
      </c>
      <c r="J57" s="5" t="e">
        <f>VLOOKUP(RIGHT(VLOOKUP(A57,Item!$A$3:$BO$209,47,FALSE),1),DefaltMaster!$BC$1:$BH$11,2,FALSE)</f>
        <v>#N/A</v>
      </c>
      <c r="K57" s="5" t="s">
        <v>948</v>
      </c>
      <c r="L57" s="5" t="s">
        <v>948</v>
      </c>
      <c r="M57" s="5" t="str">
        <f>VLOOKUP(A57,Item!$A$3:$BO$209,52,FALSE)</f>
        <v>WB</v>
      </c>
      <c r="N57" s="5">
        <v>1</v>
      </c>
      <c r="O57" s="5">
        <v>0</v>
      </c>
      <c r="P57" s="5" t="s">
        <v>569</v>
      </c>
    </row>
    <row r="58" spans="1:16" x14ac:dyDescent="0.25">
      <c r="A58" s="77" t="s">
        <v>705</v>
      </c>
      <c r="B58" s="77" t="s">
        <v>705</v>
      </c>
      <c r="C58" s="5" t="s">
        <v>924</v>
      </c>
      <c r="D58" s="5" t="s">
        <v>925</v>
      </c>
      <c r="E58" s="5">
        <v>4</v>
      </c>
      <c r="F58" s="5">
        <f>VLOOKUP(A58,Item!$A$3:$AT$209,4,FALSE)</f>
        <v>0</v>
      </c>
      <c r="G58" s="5" t="e">
        <f>VLOOKUP(VLOOKUP(A58,Item!$A$3:$BO$209,51,FALSE),DefaltMaster!$BJ$1:$BL$18,3,FALSE)</f>
        <v>#N/A</v>
      </c>
      <c r="H58" s="5" t="s">
        <v>34</v>
      </c>
      <c r="I58" s="5" t="e">
        <f>VLOOKUP(LEFT(VLOOKUP(A58,Item!$A$3:$BO$209,47,FALSE),1),DefaltMaster!$BC$1:$BH$11,2,FALSE)</f>
        <v>#N/A</v>
      </c>
      <c r="J58" s="5" t="e">
        <f>VLOOKUP(RIGHT(VLOOKUP(A58,Item!$A$3:$BO$209,47,FALSE),1),DefaltMaster!$BC$1:$BH$11,2,FALSE)</f>
        <v>#N/A</v>
      </c>
      <c r="K58" s="5" t="s">
        <v>948</v>
      </c>
      <c r="L58" s="5" t="s">
        <v>948</v>
      </c>
      <c r="M58" s="5" t="str">
        <f>VLOOKUP(A58,Item!$A$3:$BO$209,52,FALSE)</f>
        <v>WB</v>
      </c>
      <c r="N58" s="5">
        <v>1</v>
      </c>
      <c r="O58" s="5">
        <v>0</v>
      </c>
      <c r="P58" s="5" t="s">
        <v>569</v>
      </c>
    </row>
    <row r="59" spans="1:16" x14ac:dyDescent="0.25">
      <c r="A59" s="77" t="s">
        <v>706</v>
      </c>
      <c r="B59" s="77" t="s">
        <v>706</v>
      </c>
      <c r="C59" s="5" t="s">
        <v>924</v>
      </c>
      <c r="D59" s="5" t="s">
        <v>925</v>
      </c>
      <c r="E59" s="5">
        <v>4</v>
      </c>
      <c r="F59" s="5">
        <f>VLOOKUP(A59,Item!$A$3:$AT$209,4,FALSE)</f>
        <v>0</v>
      </c>
      <c r="G59" s="5" t="e">
        <f>VLOOKUP(VLOOKUP(A59,Item!$A$3:$BO$209,51,FALSE),DefaltMaster!$BJ$1:$BL$18,3,FALSE)</f>
        <v>#N/A</v>
      </c>
      <c r="H59" s="5" t="s">
        <v>34</v>
      </c>
      <c r="I59" s="5" t="e">
        <f>VLOOKUP(LEFT(VLOOKUP(A59,Item!$A$3:$BO$209,47,FALSE),1),DefaltMaster!$BC$1:$BH$11,2,FALSE)</f>
        <v>#N/A</v>
      </c>
      <c r="J59" s="5" t="e">
        <f>VLOOKUP(RIGHT(VLOOKUP(A59,Item!$A$3:$BO$209,47,FALSE),1),DefaltMaster!$BC$1:$BH$11,2,FALSE)</f>
        <v>#N/A</v>
      </c>
      <c r="K59" s="5" t="s">
        <v>948</v>
      </c>
      <c r="L59" s="5" t="s">
        <v>948</v>
      </c>
      <c r="M59" s="5" t="str">
        <f>VLOOKUP(A59,Item!$A$3:$BO$209,52,FALSE)</f>
        <v>WB</v>
      </c>
      <c r="N59" s="5">
        <v>1</v>
      </c>
      <c r="O59" s="5">
        <v>0</v>
      </c>
      <c r="P59" s="5" t="s">
        <v>569</v>
      </c>
    </row>
    <row r="60" spans="1:16" x14ac:dyDescent="0.25">
      <c r="A60" s="77" t="s">
        <v>707</v>
      </c>
      <c r="B60" s="77" t="s">
        <v>707</v>
      </c>
      <c r="C60" s="5" t="s">
        <v>924</v>
      </c>
      <c r="D60" s="5" t="s">
        <v>925</v>
      </c>
      <c r="E60" s="5">
        <v>4</v>
      </c>
      <c r="F60" s="5">
        <f>VLOOKUP(A60,Item!$A$3:$AT$209,4,FALSE)</f>
        <v>0</v>
      </c>
      <c r="G60" s="5" t="e">
        <f>VLOOKUP(VLOOKUP(A60,Item!$A$3:$BO$209,51,FALSE),DefaltMaster!$BJ$1:$BL$18,3,FALSE)</f>
        <v>#N/A</v>
      </c>
      <c r="H60" s="5" t="s">
        <v>34</v>
      </c>
      <c r="I60" s="5" t="e">
        <f>VLOOKUP(LEFT(VLOOKUP(A60,Item!$A$3:$BO$209,47,FALSE),1),DefaltMaster!$BC$1:$BH$11,2,FALSE)</f>
        <v>#N/A</v>
      </c>
      <c r="J60" s="5" t="e">
        <f>VLOOKUP(RIGHT(VLOOKUP(A60,Item!$A$3:$BO$209,47,FALSE),1),DefaltMaster!$BC$1:$BH$11,2,FALSE)</f>
        <v>#N/A</v>
      </c>
      <c r="K60" s="5" t="s">
        <v>948</v>
      </c>
      <c r="L60" s="5" t="s">
        <v>948</v>
      </c>
      <c r="M60" s="5" t="str">
        <f>VLOOKUP(A60,Item!$A$3:$BO$209,52,FALSE)</f>
        <v>WB</v>
      </c>
      <c r="N60" s="5">
        <v>1</v>
      </c>
      <c r="O60" s="5">
        <v>0</v>
      </c>
      <c r="P60" s="5" t="s">
        <v>569</v>
      </c>
    </row>
    <row r="61" spans="1:16" x14ac:dyDescent="0.25">
      <c r="A61" s="77" t="s">
        <v>708</v>
      </c>
      <c r="B61" s="77" t="s">
        <v>708</v>
      </c>
      <c r="C61" s="5" t="s">
        <v>924</v>
      </c>
      <c r="D61" s="5" t="s">
        <v>925</v>
      </c>
      <c r="E61" s="5">
        <v>4</v>
      </c>
      <c r="F61" s="5">
        <f>VLOOKUP(A61,Item!$A$3:$AT$209,4,FALSE)</f>
        <v>0</v>
      </c>
      <c r="G61" s="5" t="e">
        <f>VLOOKUP(VLOOKUP(A61,Item!$A$3:$BO$209,51,FALSE),DefaltMaster!$BJ$1:$BL$18,3,FALSE)</f>
        <v>#N/A</v>
      </c>
      <c r="H61" s="5" t="s">
        <v>34</v>
      </c>
      <c r="I61" s="5" t="e">
        <f>VLOOKUP(LEFT(VLOOKUP(A61,Item!$A$3:$BO$209,47,FALSE),1),DefaltMaster!$BC$1:$BH$11,2,FALSE)</f>
        <v>#N/A</v>
      </c>
      <c r="J61" s="5" t="e">
        <f>VLOOKUP(RIGHT(VLOOKUP(A61,Item!$A$3:$BO$209,47,FALSE),1),DefaltMaster!$BC$1:$BH$11,2,FALSE)</f>
        <v>#N/A</v>
      </c>
      <c r="K61" s="5" t="s">
        <v>948</v>
      </c>
      <c r="L61" s="5" t="s">
        <v>948</v>
      </c>
      <c r="M61" s="5" t="str">
        <f>VLOOKUP(A61,Item!$A$3:$BO$209,52,FALSE)</f>
        <v>WB</v>
      </c>
      <c r="N61" s="5">
        <v>1</v>
      </c>
      <c r="O61" s="5">
        <v>0</v>
      </c>
      <c r="P61" s="5" t="s">
        <v>569</v>
      </c>
    </row>
    <row r="62" spans="1:16" x14ac:dyDescent="0.25">
      <c r="A62" s="77" t="s">
        <v>709</v>
      </c>
      <c r="B62" s="77" t="s">
        <v>709</v>
      </c>
      <c r="C62" s="5" t="s">
        <v>924</v>
      </c>
      <c r="D62" s="5" t="s">
        <v>925</v>
      </c>
      <c r="E62" s="5">
        <v>4</v>
      </c>
      <c r="F62" s="5">
        <f>VLOOKUP(A62,Item!$A$3:$AT$209,4,FALSE)</f>
        <v>0</v>
      </c>
      <c r="G62" s="5" t="e">
        <f>VLOOKUP(VLOOKUP(A62,Item!$A$3:$BO$209,51,FALSE),DefaltMaster!$BJ$1:$BL$18,3,FALSE)</f>
        <v>#N/A</v>
      </c>
      <c r="H62" s="5" t="s">
        <v>34</v>
      </c>
      <c r="I62" s="5" t="e">
        <f>VLOOKUP(LEFT(VLOOKUP(A62,Item!$A$3:$BO$209,47,FALSE),1),DefaltMaster!$BC$1:$BH$11,2,FALSE)</f>
        <v>#N/A</v>
      </c>
      <c r="J62" s="5" t="e">
        <f>VLOOKUP(RIGHT(VLOOKUP(A62,Item!$A$3:$BO$209,47,FALSE),1),DefaltMaster!$BC$1:$BH$11,2,FALSE)</f>
        <v>#N/A</v>
      </c>
      <c r="K62" s="5" t="s">
        <v>948</v>
      </c>
      <c r="L62" s="5" t="s">
        <v>948</v>
      </c>
      <c r="M62" s="5" t="str">
        <f>VLOOKUP(A62,Item!$A$3:$BO$209,52,FALSE)</f>
        <v>WB</v>
      </c>
      <c r="N62" s="5">
        <v>1</v>
      </c>
      <c r="O62" s="5">
        <v>0</v>
      </c>
      <c r="P62" s="5" t="s">
        <v>569</v>
      </c>
    </row>
    <row r="63" spans="1:16" x14ac:dyDescent="0.25">
      <c r="A63" s="77" t="s">
        <v>710</v>
      </c>
      <c r="B63" s="77" t="s">
        <v>710</v>
      </c>
      <c r="C63" s="5" t="s">
        <v>924</v>
      </c>
      <c r="D63" s="5" t="s">
        <v>925</v>
      </c>
      <c r="E63" s="5">
        <v>4</v>
      </c>
      <c r="F63" s="5">
        <f>VLOOKUP(A63,Item!$A$3:$AT$209,4,FALSE)</f>
        <v>0</v>
      </c>
      <c r="G63" s="5" t="e">
        <f>VLOOKUP(VLOOKUP(A63,Item!$A$3:$BO$209,51,FALSE),DefaltMaster!$BJ$1:$BL$18,3,FALSE)</f>
        <v>#N/A</v>
      </c>
      <c r="H63" s="5" t="s">
        <v>34</v>
      </c>
      <c r="I63" s="5" t="e">
        <f>VLOOKUP(LEFT(VLOOKUP(A63,Item!$A$3:$BO$209,47,FALSE),1),DefaltMaster!$BC$1:$BH$11,2,FALSE)</f>
        <v>#N/A</v>
      </c>
      <c r="J63" s="5" t="e">
        <f>VLOOKUP(RIGHT(VLOOKUP(A63,Item!$A$3:$BO$209,47,FALSE),1),DefaltMaster!$BC$1:$BH$11,2,FALSE)</f>
        <v>#N/A</v>
      </c>
      <c r="K63" s="5" t="s">
        <v>948</v>
      </c>
      <c r="L63" s="5" t="s">
        <v>948</v>
      </c>
      <c r="M63" s="5" t="str">
        <f>VLOOKUP(A63,Item!$A$3:$BO$209,52,FALSE)</f>
        <v>WB</v>
      </c>
      <c r="N63" s="5">
        <v>1</v>
      </c>
      <c r="O63" s="5">
        <v>0</v>
      </c>
      <c r="P63" s="5" t="s">
        <v>569</v>
      </c>
    </row>
    <row r="64" spans="1:16" x14ac:dyDescent="0.25">
      <c r="A64" s="77" t="s">
        <v>711</v>
      </c>
      <c r="B64" s="77" t="s">
        <v>711</v>
      </c>
      <c r="C64" s="5" t="s">
        <v>924</v>
      </c>
      <c r="D64" s="5" t="s">
        <v>925</v>
      </c>
      <c r="E64" s="5">
        <v>4</v>
      </c>
      <c r="F64" s="5">
        <f>VLOOKUP(A64,Item!$A$3:$AT$209,4,FALSE)</f>
        <v>0</v>
      </c>
      <c r="G64" s="5" t="e">
        <f>VLOOKUP(VLOOKUP(A64,Item!$A$3:$BO$209,51,FALSE),DefaltMaster!$BJ$1:$BL$18,3,FALSE)</f>
        <v>#N/A</v>
      </c>
      <c r="H64" s="5" t="s">
        <v>34</v>
      </c>
      <c r="I64" s="5" t="e">
        <f>VLOOKUP(LEFT(VLOOKUP(A64,Item!$A$3:$BO$209,47,FALSE),1),DefaltMaster!$BC$1:$BH$11,2,FALSE)</f>
        <v>#N/A</v>
      </c>
      <c r="J64" s="5" t="e">
        <f>VLOOKUP(RIGHT(VLOOKUP(A64,Item!$A$3:$BO$209,47,FALSE),1),DefaltMaster!$BC$1:$BH$11,2,FALSE)</f>
        <v>#N/A</v>
      </c>
      <c r="K64" s="5" t="s">
        <v>948</v>
      </c>
      <c r="L64" s="5" t="s">
        <v>948</v>
      </c>
      <c r="M64" s="5" t="str">
        <f>VLOOKUP(A64,Item!$A$3:$BO$209,52,FALSE)</f>
        <v>WB</v>
      </c>
      <c r="N64" s="5">
        <v>1</v>
      </c>
      <c r="O64" s="5">
        <v>0</v>
      </c>
      <c r="P64" s="5" t="s">
        <v>569</v>
      </c>
    </row>
    <row r="65" spans="1:16" x14ac:dyDescent="0.25">
      <c r="A65" s="77" t="s">
        <v>712</v>
      </c>
      <c r="B65" s="77" t="s">
        <v>712</v>
      </c>
      <c r="C65" s="5" t="s">
        <v>924</v>
      </c>
      <c r="D65" s="5" t="s">
        <v>925</v>
      </c>
      <c r="E65" s="5">
        <v>4</v>
      </c>
      <c r="F65" s="5">
        <f>VLOOKUP(A65,Item!$A$3:$AT$209,4,FALSE)</f>
        <v>0</v>
      </c>
      <c r="G65" s="5" t="e">
        <f>VLOOKUP(VLOOKUP(A65,Item!$A$3:$BO$209,51,FALSE),DefaltMaster!$BJ$1:$BL$18,3,FALSE)</f>
        <v>#N/A</v>
      </c>
      <c r="H65" s="5" t="s">
        <v>34</v>
      </c>
      <c r="I65" s="5" t="e">
        <f>VLOOKUP(LEFT(VLOOKUP(A65,Item!$A$3:$BO$209,47,FALSE),1),DefaltMaster!$BC$1:$BH$11,2,FALSE)</f>
        <v>#N/A</v>
      </c>
      <c r="J65" s="5" t="e">
        <f>VLOOKUP(RIGHT(VLOOKUP(A65,Item!$A$3:$BO$209,47,FALSE),1),DefaltMaster!$BC$1:$BH$11,2,FALSE)</f>
        <v>#N/A</v>
      </c>
      <c r="K65" s="5" t="s">
        <v>948</v>
      </c>
      <c r="L65" s="5" t="s">
        <v>948</v>
      </c>
      <c r="M65" s="5" t="str">
        <f>VLOOKUP(A65,Item!$A$3:$BO$209,52,FALSE)</f>
        <v>WB</v>
      </c>
      <c r="N65" s="5">
        <v>1</v>
      </c>
      <c r="O65" s="5">
        <v>0</v>
      </c>
      <c r="P65" s="5" t="s">
        <v>569</v>
      </c>
    </row>
    <row r="66" spans="1:16" x14ac:dyDescent="0.25">
      <c r="A66" s="77" t="s">
        <v>713</v>
      </c>
      <c r="B66" s="77" t="s">
        <v>713</v>
      </c>
      <c r="C66" s="5" t="s">
        <v>924</v>
      </c>
      <c r="D66" s="5" t="s">
        <v>925</v>
      </c>
      <c r="E66" s="5">
        <v>4</v>
      </c>
      <c r="F66" s="5">
        <f>VLOOKUP(A66,Item!$A$3:$AT$209,4,FALSE)</f>
        <v>0</v>
      </c>
      <c r="G66" s="5" t="e">
        <f>VLOOKUP(VLOOKUP(A66,Item!$A$3:$BO$209,51,FALSE),DefaltMaster!$BJ$1:$BL$18,3,FALSE)</f>
        <v>#N/A</v>
      </c>
      <c r="H66" s="5" t="s">
        <v>34</v>
      </c>
      <c r="I66" s="5" t="e">
        <f>VLOOKUP(LEFT(VLOOKUP(A66,Item!$A$3:$BO$209,47,FALSE),1),DefaltMaster!$BC$1:$BH$11,2,FALSE)</f>
        <v>#N/A</v>
      </c>
      <c r="J66" s="5" t="e">
        <f>VLOOKUP(RIGHT(VLOOKUP(A66,Item!$A$3:$BO$209,47,FALSE),1),DefaltMaster!$BC$1:$BH$11,2,FALSE)</f>
        <v>#N/A</v>
      </c>
      <c r="K66" s="5" t="s">
        <v>948</v>
      </c>
      <c r="L66" s="5" t="s">
        <v>948</v>
      </c>
      <c r="M66" s="5" t="str">
        <f>VLOOKUP(A66,Item!$A$3:$BO$209,52,FALSE)</f>
        <v>WB</v>
      </c>
      <c r="N66" s="5">
        <v>1</v>
      </c>
      <c r="O66" s="5">
        <v>0</v>
      </c>
      <c r="P66" s="5" t="s">
        <v>569</v>
      </c>
    </row>
    <row r="67" spans="1:16" x14ac:dyDescent="0.25">
      <c r="A67" s="77" t="s">
        <v>714</v>
      </c>
      <c r="B67" s="77" t="s">
        <v>714</v>
      </c>
      <c r="C67" s="5" t="s">
        <v>924</v>
      </c>
      <c r="D67" s="5" t="s">
        <v>925</v>
      </c>
      <c r="E67" s="5">
        <v>4</v>
      </c>
      <c r="F67" s="5">
        <f>VLOOKUP(A67,Item!$A$3:$AT$209,4,FALSE)</f>
        <v>0</v>
      </c>
      <c r="G67" s="5" t="e">
        <f>VLOOKUP(VLOOKUP(A67,Item!$A$3:$BO$209,51,FALSE),DefaltMaster!$BJ$1:$BL$18,3,FALSE)</f>
        <v>#N/A</v>
      </c>
      <c r="H67" s="5" t="s">
        <v>34</v>
      </c>
      <c r="I67" s="5" t="e">
        <f>VLOOKUP(LEFT(VLOOKUP(A67,Item!$A$3:$BO$209,47,FALSE),1),DefaltMaster!$BC$1:$BH$11,2,FALSE)</f>
        <v>#N/A</v>
      </c>
      <c r="J67" s="5" t="e">
        <f>VLOOKUP(RIGHT(VLOOKUP(A67,Item!$A$3:$BO$209,47,FALSE),1),DefaltMaster!$BC$1:$BH$11,2,FALSE)</f>
        <v>#N/A</v>
      </c>
      <c r="K67" s="5" t="s">
        <v>948</v>
      </c>
      <c r="L67" s="5" t="s">
        <v>948</v>
      </c>
      <c r="M67" s="5" t="str">
        <f>VLOOKUP(A67,Item!$A$3:$BO$209,52,FALSE)</f>
        <v>WB</v>
      </c>
      <c r="N67" s="5">
        <v>1</v>
      </c>
      <c r="O67" s="5">
        <v>0</v>
      </c>
      <c r="P67" s="5" t="s">
        <v>569</v>
      </c>
    </row>
    <row r="68" spans="1:16" x14ac:dyDescent="0.25">
      <c r="A68" s="77" t="s">
        <v>715</v>
      </c>
      <c r="B68" s="77" t="s">
        <v>715</v>
      </c>
      <c r="C68" s="5" t="s">
        <v>924</v>
      </c>
      <c r="D68" s="5" t="s">
        <v>925</v>
      </c>
      <c r="E68" s="5">
        <v>4</v>
      </c>
      <c r="F68" s="5">
        <f>VLOOKUP(A68,Item!$A$3:$AT$209,4,FALSE)</f>
        <v>0</v>
      </c>
      <c r="G68" s="5" t="e">
        <f>VLOOKUP(VLOOKUP(A68,Item!$A$3:$BO$209,51,FALSE),DefaltMaster!$BJ$1:$BL$18,3,FALSE)</f>
        <v>#N/A</v>
      </c>
      <c r="H68" s="5" t="s">
        <v>34</v>
      </c>
      <c r="I68" s="5" t="e">
        <f>VLOOKUP(LEFT(VLOOKUP(A68,Item!$A$3:$BO$209,47,FALSE),1),DefaltMaster!$BC$1:$BH$11,2,FALSE)</f>
        <v>#N/A</v>
      </c>
      <c r="J68" s="5" t="e">
        <f>VLOOKUP(RIGHT(VLOOKUP(A68,Item!$A$3:$BO$209,47,FALSE),1),DefaltMaster!$BC$1:$BH$11,2,FALSE)</f>
        <v>#N/A</v>
      </c>
      <c r="K68" s="5" t="s">
        <v>948</v>
      </c>
      <c r="L68" s="5" t="s">
        <v>948</v>
      </c>
      <c r="M68" s="5" t="str">
        <f>VLOOKUP(A68,Item!$A$3:$BO$209,52,FALSE)</f>
        <v>WB</v>
      </c>
      <c r="N68" s="5">
        <v>1</v>
      </c>
      <c r="O68" s="5">
        <v>0</v>
      </c>
      <c r="P68" s="5" t="s">
        <v>569</v>
      </c>
    </row>
    <row r="69" spans="1:16" x14ac:dyDescent="0.25">
      <c r="A69" s="77" t="s">
        <v>716</v>
      </c>
      <c r="B69" s="77" t="s">
        <v>716</v>
      </c>
      <c r="C69" s="5" t="s">
        <v>924</v>
      </c>
      <c r="D69" s="5" t="s">
        <v>925</v>
      </c>
      <c r="E69" s="5">
        <v>4</v>
      </c>
      <c r="F69" s="5">
        <f>VLOOKUP(A69,Item!$A$3:$AT$209,4,FALSE)</f>
        <v>0</v>
      </c>
      <c r="G69" s="5" t="e">
        <f>VLOOKUP(VLOOKUP(A69,Item!$A$3:$BO$209,51,FALSE),DefaltMaster!$BJ$1:$BL$18,3,FALSE)</f>
        <v>#N/A</v>
      </c>
      <c r="H69" s="5" t="s">
        <v>34</v>
      </c>
      <c r="I69" s="5" t="e">
        <f>VLOOKUP(LEFT(VLOOKUP(A69,Item!$A$3:$BO$209,47,FALSE),1),DefaltMaster!$BC$1:$BH$11,2,FALSE)</f>
        <v>#N/A</v>
      </c>
      <c r="J69" s="5" t="e">
        <f>VLOOKUP(RIGHT(VLOOKUP(A69,Item!$A$3:$BO$209,47,FALSE),1),DefaltMaster!$BC$1:$BH$11,2,FALSE)</f>
        <v>#N/A</v>
      </c>
      <c r="K69" s="5" t="s">
        <v>948</v>
      </c>
      <c r="L69" s="5" t="s">
        <v>948</v>
      </c>
      <c r="M69" s="5" t="str">
        <f>VLOOKUP(A69,Item!$A$3:$BO$209,52,FALSE)</f>
        <v>WB</v>
      </c>
      <c r="N69" s="5">
        <v>1</v>
      </c>
      <c r="O69" s="5">
        <v>0</v>
      </c>
      <c r="P69" s="5" t="s">
        <v>569</v>
      </c>
    </row>
    <row r="70" spans="1:16" x14ac:dyDescent="0.25">
      <c r="A70" s="77" t="s">
        <v>717</v>
      </c>
      <c r="B70" s="77" t="s">
        <v>717</v>
      </c>
      <c r="C70" s="5" t="s">
        <v>924</v>
      </c>
      <c r="D70" s="5" t="s">
        <v>925</v>
      </c>
      <c r="E70" s="5">
        <v>4</v>
      </c>
      <c r="F70" s="5">
        <f>VLOOKUP(A70,Item!$A$3:$AT$209,4,FALSE)</f>
        <v>0</v>
      </c>
      <c r="G70" s="5" t="e">
        <f>VLOOKUP(VLOOKUP(A70,Item!$A$3:$BO$209,51,FALSE),DefaltMaster!$BJ$1:$BL$18,3,FALSE)</f>
        <v>#N/A</v>
      </c>
      <c r="H70" s="5" t="s">
        <v>34</v>
      </c>
      <c r="I70" s="5" t="e">
        <f>VLOOKUP(LEFT(VLOOKUP(A70,Item!$A$3:$BO$209,47,FALSE),1),DefaltMaster!$BC$1:$BH$11,2,FALSE)</f>
        <v>#N/A</v>
      </c>
      <c r="J70" s="5" t="e">
        <f>VLOOKUP(RIGHT(VLOOKUP(A70,Item!$A$3:$BO$209,47,FALSE),1),DefaltMaster!$BC$1:$BH$11,2,FALSE)</f>
        <v>#N/A</v>
      </c>
      <c r="K70" s="5" t="s">
        <v>948</v>
      </c>
      <c r="L70" s="5" t="s">
        <v>948</v>
      </c>
      <c r="M70" s="5" t="str">
        <f>VLOOKUP(A70,Item!$A$3:$BO$209,52,FALSE)</f>
        <v>WB</v>
      </c>
      <c r="N70" s="5">
        <v>1</v>
      </c>
      <c r="O70" s="5">
        <v>0</v>
      </c>
      <c r="P70" s="5" t="s">
        <v>569</v>
      </c>
    </row>
    <row r="71" spans="1:16" x14ac:dyDescent="0.25">
      <c r="A71" s="77" t="s">
        <v>718</v>
      </c>
      <c r="B71" s="77" t="s">
        <v>718</v>
      </c>
      <c r="C71" s="5" t="s">
        <v>924</v>
      </c>
      <c r="D71" s="5" t="s">
        <v>925</v>
      </c>
      <c r="E71" s="5">
        <v>4</v>
      </c>
      <c r="F71" s="5">
        <f>VLOOKUP(A71,Item!$A$3:$AT$209,4,FALSE)</f>
        <v>0</v>
      </c>
      <c r="G71" s="5" t="e">
        <f>VLOOKUP(VLOOKUP(A71,Item!$A$3:$BO$209,51,FALSE),DefaltMaster!$BJ$1:$BL$18,3,FALSE)</f>
        <v>#N/A</v>
      </c>
      <c r="H71" s="5" t="s">
        <v>34</v>
      </c>
      <c r="I71" s="5" t="e">
        <f>VLOOKUP(LEFT(VLOOKUP(A71,Item!$A$3:$BO$209,47,FALSE),1),DefaltMaster!$BC$1:$BH$11,2,FALSE)</f>
        <v>#N/A</v>
      </c>
      <c r="J71" s="5" t="e">
        <f>VLOOKUP(RIGHT(VLOOKUP(A71,Item!$A$3:$BO$209,47,FALSE),1),DefaltMaster!$BC$1:$BH$11,2,FALSE)</f>
        <v>#N/A</v>
      </c>
      <c r="K71" s="5" t="s">
        <v>948</v>
      </c>
      <c r="L71" s="5" t="s">
        <v>948</v>
      </c>
      <c r="M71" s="5" t="str">
        <f>VLOOKUP(A71,Item!$A$3:$BO$209,52,FALSE)</f>
        <v>WB</v>
      </c>
      <c r="N71" s="5">
        <v>1</v>
      </c>
      <c r="O71" s="5">
        <v>0</v>
      </c>
      <c r="P71" s="5" t="s">
        <v>569</v>
      </c>
    </row>
    <row r="72" spans="1:16" x14ac:dyDescent="0.25">
      <c r="A72" s="77" t="s">
        <v>719</v>
      </c>
      <c r="B72" s="77" t="s">
        <v>719</v>
      </c>
      <c r="C72" s="5" t="s">
        <v>924</v>
      </c>
      <c r="D72" s="5" t="s">
        <v>925</v>
      </c>
      <c r="E72" s="5">
        <v>4</v>
      </c>
      <c r="F72" s="5">
        <f>VLOOKUP(A72,Item!$A$3:$AT$209,4,FALSE)</f>
        <v>0</v>
      </c>
      <c r="G72" s="5" t="e">
        <f>VLOOKUP(VLOOKUP(A72,Item!$A$3:$BO$209,51,FALSE),DefaltMaster!$BJ$1:$BL$18,3,FALSE)</f>
        <v>#N/A</v>
      </c>
      <c r="H72" s="5" t="s">
        <v>34</v>
      </c>
      <c r="I72" s="5" t="e">
        <f>VLOOKUP(LEFT(VLOOKUP(A72,Item!$A$3:$BO$209,47,FALSE),1),DefaltMaster!$BC$1:$BH$11,2,FALSE)</f>
        <v>#N/A</v>
      </c>
      <c r="J72" s="5" t="e">
        <f>VLOOKUP(RIGHT(VLOOKUP(A72,Item!$A$3:$BO$209,47,FALSE),1),DefaltMaster!$BC$1:$BH$11,2,FALSE)</f>
        <v>#N/A</v>
      </c>
      <c r="K72" s="5" t="s">
        <v>948</v>
      </c>
      <c r="L72" s="5" t="s">
        <v>948</v>
      </c>
      <c r="M72" s="5" t="str">
        <f>VLOOKUP(A72,Item!$A$3:$BO$209,52,FALSE)</f>
        <v>WB</v>
      </c>
      <c r="N72" s="5">
        <v>1</v>
      </c>
      <c r="O72" s="5">
        <v>0</v>
      </c>
      <c r="P72" s="5" t="s">
        <v>569</v>
      </c>
    </row>
    <row r="73" spans="1:16" x14ac:dyDescent="0.25">
      <c r="A73" s="77" t="s">
        <v>720</v>
      </c>
      <c r="B73" s="77" t="s">
        <v>720</v>
      </c>
      <c r="C73" s="5" t="s">
        <v>924</v>
      </c>
      <c r="D73" s="5" t="s">
        <v>925</v>
      </c>
      <c r="E73" s="5">
        <v>4</v>
      </c>
      <c r="F73" s="5">
        <f>VLOOKUP(A73,Item!$A$3:$AT$209,4,FALSE)</f>
        <v>0</v>
      </c>
      <c r="G73" s="5" t="e">
        <f>VLOOKUP(VLOOKUP(A73,Item!$A$3:$BO$209,51,FALSE),DefaltMaster!$BJ$1:$BL$18,3,FALSE)</f>
        <v>#N/A</v>
      </c>
      <c r="H73" s="5" t="s">
        <v>34</v>
      </c>
      <c r="I73" s="5" t="e">
        <f>VLOOKUP(LEFT(VLOOKUP(A73,Item!$A$3:$BO$209,47,FALSE),1),DefaltMaster!$BC$1:$BH$11,2,FALSE)</f>
        <v>#N/A</v>
      </c>
      <c r="J73" s="5" t="e">
        <f>VLOOKUP(RIGHT(VLOOKUP(A73,Item!$A$3:$BO$209,47,FALSE),1),DefaltMaster!$BC$1:$BH$11,2,FALSE)</f>
        <v>#N/A</v>
      </c>
      <c r="K73" s="5" t="s">
        <v>948</v>
      </c>
      <c r="L73" s="5" t="s">
        <v>948</v>
      </c>
      <c r="M73" s="5" t="str">
        <f>VLOOKUP(A73,Item!$A$3:$BO$209,52,FALSE)</f>
        <v>WB</v>
      </c>
      <c r="N73" s="5">
        <v>1</v>
      </c>
      <c r="O73" s="5">
        <v>0</v>
      </c>
      <c r="P73" s="5" t="s">
        <v>569</v>
      </c>
    </row>
    <row r="74" spans="1:16" x14ac:dyDescent="0.25">
      <c r="A74" s="77" t="s">
        <v>721</v>
      </c>
      <c r="B74" s="77" t="s">
        <v>721</v>
      </c>
      <c r="C74" s="5" t="s">
        <v>924</v>
      </c>
      <c r="D74" s="5" t="s">
        <v>925</v>
      </c>
      <c r="E74" s="5">
        <v>4</v>
      </c>
      <c r="F74" s="5">
        <f>VLOOKUP(A74,Item!$A$3:$AT$209,4,FALSE)</f>
        <v>0</v>
      </c>
      <c r="G74" s="5" t="e">
        <f>VLOOKUP(VLOOKUP(A74,Item!$A$3:$BO$209,51,FALSE),DefaltMaster!$BJ$1:$BL$18,3,FALSE)</f>
        <v>#N/A</v>
      </c>
      <c r="H74" s="5" t="s">
        <v>34</v>
      </c>
      <c r="I74" s="5" t="e">
        <f>VLOOKUP(LEFT(VLOOKUP(A74,Item!$A$3:$BO$209,47,FALSE),1),DefaltMaster!$BC$1:$BH$11,2,FALSE)</f>
        <v>#N/A</v>
      </c>
      <c r="J74" s="5" t="e">
        <f>VLOOKUP(RIGHT(VLOOKUP(A74,Item!$A$3:$BO$209,47,FALSE),1),DefaltMaster!$BC$1:$BH$11,2,FALSE)</f>
        <v>#N/A</v>
      </c>
      <c r="K74" s="5" t="s">
        <v>948</v>
      </c>
      <c r="L74" s="5" t="s">
        <v>948</v>
      </c>
      <c r="M74" s="5" t="str">
        <f>VLOOKUP(A74,Item!$A$3:$BO$209,52,FALSE)</f>
        <v>WB</v>
      </c>
      <c r="N74" s="5">
        <v>1</v>
      </c>
      <c r="O74" s="5">
        <v>0</v>
      </c>
      <c r="P74" s="5" t="s">
        <v>569</v>
      </c>
    </row>
    <row r="75" spans="1:16" x14ac:dyDescent="0.25">
      <c r="A75" s="77" t="s">
        <v>722</v>
      </c>
      <c r="B75" s="77" t="s">
        <v>722</v>
      </c>
      <c r="C75" s="5" t="s">
        <v>924</v>
      </c>
      <c r="D75" s="5" t="s">
        <v>925</v>
      </c>
      <c r="E75" s="5">
        <v>4</v>
      </c>
      <c r="F75" s="5">
        <f>VLOOKUP(A75,Item!$A$3:$AT$209,4,FALSE)</f>
        <v>0</v>
      </c>
      <c r="G75" s="5" t="e">
        <f>VLOOKUP(VLOOKUP(A75,Item!$A$3:$BO$209,51,FALSE),DefaltMaster!$BJ$1:$BL$18,3,FALSE)</f>
        <v>#N/A</v>
      </c>
      <c r="H75" s="5" t="s">
        <v>34</v>
      </c>
      <c r="I75" s="5" t="e">
        <f>VLOOKUP(LEFT(VLOOKUP(A75,Item!$A$3:$BO$209,47,FALSE),1),DefaltMaster!$BC$1:$BH$11,2,FALSE)</f>
        <v>#N/A</v>
      </c>
      <c r="J75" s="5" t="e">
        <f>VLOOKUP(RIGHT(VLOOKUP(A75,Item!$A$3:$BO$209,47,FALSE),1),DefaltMaster!$BC$1:$BH$11,2,FALSE)</f>
        <v>#N/A</v>
      </c>
      <c r="K75" s="5" t="s">
        <v>948</v>
      </c>
      <c r="L75" s="5" t="s">
        <v>948</v>
      </c>
      <c r="M75" s="5" t="str">
        <f>VLOOKUP(A75,Item!$A$3:$BO$209,52,FALSE)</f>
        <v>WB</v>
      </c>
      <c r="N75" s="5">
        <v>1</v>
      </c>
      <c r="O75" s="5">
        <v>0</v>
      </c>
      <c r="P75" s="5" t="s">
        <v>569</v>
      </c>
    </row>
    <row r="76" spans="1:16" x14ac:dyDescent="0.25">
      <c r="A76" s="77" t="s">
        <v>723</v>
      </c>
      <c r="B76" s="77" t="s">
        <v>723</v>
      </c>
      <c r="C76" s="5" t="s">
        <v>924</v>
      </c>
      <c r="D76" s="5" t="s">
        <v>925</v>
      </c>
      <c r="E76" s="5">
        <v>4</v>
      </c>
      <c r="F76" s="5">
        <f>VLOOKUP(A76,Item!$A$3:$AT$209,4,FALSE)</f>
        <v>0</v>
      </c>
      <c r="G76" s="5" t="e">
        <f>VLOOKUP(VLOOKUP(A76,Item!$A$3:$BO$209,51,FALSE),DefaltMaster!$BJ$1:$BL$18,3,FALSE)</f>
        <v>#N/A</v>
      </c>
      <c r="H76" s="5" t="s">
        <v>34</v>
      </c>
      <c r="I76" s="5" t="e">
        <f>VLOOKUP(LEFT(VLOOKUP(A76,Item!$A$3:$BO$209,47,FALSE),1),DefaltMaster!$BC$1:$BH$11,2,FALSE)</f>
        <v>#N/A</v>
      </c>
      <c r="J76" s="5" t="e">
        <f>VLOOKUP(RIGHT(VLOOKUP(A76,Item!$A$3:$BO$209,47,FALSE),1),DefaltMaster!$BC$1:$BH$11,2,FALSE)</f>
        <v>#N/A</v>
      </c>
      <c r="K76" s="5" t="s">
        <v>948</v>
      </c>
      <c r="L76" s="5" t="s">
        <v>948</v>
      </c>
      <c r="M76" s="5" t="str">
        <f>VLOOKUP(A76,Item!$A$3:$BO$209,52,FALSE)</f>
        <v>WB</v>
      </c>
      <c r="N76" s="5">
        <v>1</v>
      </c>
      <c r="O76" s="5">
        <v>0</v>
      </c>
      <c r="P76" s="5" t="s">
        <v>569</v>
      </c>
    </row>
    <row r="77" spans="1:16" x14ac:dyDescent="0.25">
      <c r="A77" s="77" t="s">
        <v>724</v>
      </c>
      <c r="B77" s="77" t="s">
        <v>724</v>
      </c>
      <c r="C77" s="5" t="s">
        <v>924</v>
      </c>
      <c r="D77" s="5" t="s">
        <v>925</v>
      </c>
      <c r="E77" s="5">
        <v>4</v>
      </c>
      <c r="F77" s="5">
        <f>VLOOKUP(A77,Item!$A$3:$AT$209,4,FALSE)</f>
        <v>0</v>
      </c>
      <c r="G77" s="5" t="e">
        <f>VLOOKUP(VLOOKUP(A77,Item!$A$3:$BO$209,51,FALSE),DefaltMaster!$BJ$1:$BL$18,3,FALSE)</f>
        <v>#N/A</v>
      </c>
      <c r="H77" s="5" t="s">
        <v>34</v>
      </c>
      <c r="I77" s="5" t="e">
        <f>VLOOKUP(LEFT(VLOOKUP(A77,Item!$A$3:$BO$209,47,FALSE),1),DefaltMaster!$BC$1:$BH$11,2,FALSE)</f>
        <v>#N/A</v>
      </c>
      <c r="J77" s="5" t="e">
        <f>VLOOKUP(RIGHT(VLOOKUP(A77,Item!$A$3:$BO$209,47,FALSE),1),DefaltMaster!$BC$1:$BH$11,2,FALSE)</f>
        <v>#N/A</v>
      </c>
      <c r="K77" s="5" t="s">
        <v>948</v>
      </c>
      <c r="L77" s="5" t="s">
        <v>948</v>
      </c>
      <c r="M77" s="5" t="str">
        <f>VLOOKUP(A77,Item!$A$3:$BO$209,52,FALSE)</f>
        <v>WB</v>
      </c>
      <c r="N77" s="5">
        <v>1</v>
      </c>
      <c r="O77" s="5">
        <v>0</v>
      </c>
      <c r="P77" s="5" t="s">
        <v>569</v>
      </c>
    </row>
    <row r="78" spans="1:16" x14ac:dyDescent="0.25">
      <c r="A78" s="77" t="s">
        <v>725</v>
      </c>
      <c r="B78" s="77" t="s">
        <v>725</v>
      </c>
      <c r="C78" s="5" t="s">
        <v>924</v>
      </c>
      <c r="D78" s="5" t="s">
        <v>925</v>
      </c>
      <c r="E78" s="5">
        <v>4</v>
      </c>
      <c r="F78" s="5">
        <f>VLOOKUP(A78,Item!$A$3:$AT$209,4,FALSE)</f>
        <v>0</v>
      </c>
      <c r="G78" s="5" t="e">
        <f>VLOOKUP(VLOOKUP(A78,Item!$A$3:$BO$209,51,FALSE),DefaltMaster!$BJ$1:$BL$18,3,FALSE)</f>
        <v>#N/A</v>
      </c>
      <c r="H78" s="5" t="s">
        <v>34</v>
      </c>
      <c r="I78" s="5" t="e">
        <f>VLOOKUP(LEFT(VLOOKUP(A78,Item!$A$3:$BO$209,47,FALSE),1),DefaltMaster!$BC$1:$BH$11,2,FALSE)</f>
        <v>#N/A</v>
      </c>
      <c r="J78" s="5" t="e">
        <f>VLOOKUP(RIGHT(VLOOKUP(A78,Item!$A$3:$BO$209,47,FALSE),1),DefaltMaster!$BC$1:$BH$11,2,FALSE)</f>
        <v>#N/A</v>
      </c>
      <c r="K78" s="5" t="s">
        <v>948</v>
      </c>
      <c r="L78" s="5" t="s">
        <v>948</v>
      </c>
      <c r="M78" s="5" t="str">
        <f>VLOOKUP(A78,Item!$A$3:$BO$209,52,FALSE)</f>
        <v>GB</v>
      </c>
      <c r="N78" s="5">
        <v>1</v>
      </c>
      <c r="O78" s="5">
        <v>0</v>
      </c>
      <c r="P78" s="5" t="s">
        <v>569</v>
      </c>
    </row>
    <row r="79" spans="1:16" x14ac:dyDescent="0.25">
      <c r="A79" s="77" t="s">
        <v>726</v>
      </c>
      <c r="B79" s="77" t="s">
        <v>726</v>
      </c>
      <c r="C79" s="5" t="s">
        <v>924</v>
      </c>
      <c r="D79" s="5" t="s">
        <v>925</v>
      </c>
      <c r="E79" s="5">
        <v>4</v>
      </c>
      <c r="F79" s="5">
        <f>VLOOKUP(A79,Item!$A$3:$AT$209,4,FALSE)</f>
        <v>0</v>
      </c>
      <c r="G79" s="5" t="e">
        <f>VLOOKUP(VLOOKUP(A79,Item!$A$3:$BO$209,51,FALSE),DefaltMaster!$BJ$1:$BL$18,3,FALSE)</f>
        <v>#N/A</v>
      </c>
      <c r="H79" s="5" t="s">
        <v>34</v>
      </c>
      <c r="I79" s="5" t="e">
        <f>VLOOKUP(LEFT(VLOOKUP(A79,Item!$A$3:$BO$209,47,FALSE),1),DefaltMaster!$BC$1:$BH$11,2,FALSE)</f>
        <v>#N/A</v>
      </c>
      <c r="J79" s="5" t="e">
        <f>VLOOKUP(RIGHT(VLOOKUP(A79,Item!$A$3:$BO$209,47,FALSE),1),DefaltMaster!$BC$1:$BH$11,2,FALSE)</f>
        <v>#N/A</v>
      </c>
      <c r="K79" s="5" t="s">
        <v>948</v>
      </c>
      <c r="L79" s="5" t="s">
        <v>948</v>
      </c>
      <c r="M79" s="5" t="str">
        <f>VLOOKUP(A79,Item!$A$3:$BO$209,52,FALSE)</f>
        <v>WB</v>
      </c>
      <c r="N79" s="5">
        <v>1</v>
      </c>
      <c r="O79" s="5">
        <v>0</v>
      </c>
      <c r="P79" s="5" t="s">
        <v>569</v>
      </c>
    </row>
    <row r="80" spans="1:16" x14ac:dyDescent="0.25">
      <c r="A80" s="77" t="s">
        <v>727</v>
      </c>
      <c r="B80" s="77" t="s">
        <v>727</v>
      </c>
      <c r="C80" s="5" t="s">
        <v>924</v>
      </c>
      <c r="D80" s="5" t="s">
        <v>925</v>
      </c>
      <c r="E80" s="5">
        <v>4</v>
      </c>
      <c r="F80" s="5">
        <f>VLOOKUP(A80,Item!$A$3:$AT$209,4,FALSE)</f>
        <v>0</v>
      </c>
      <c r="G80" s="5" t="e">
        <f>VLOOKUP(VLOOKUP(A80,Item!$A$3:$BO$209,51,FALSE),DefaltMaster!$BJ$1:$BL$18,3,FALSE)</f>
        <v>#N/A</v>
      </c>
      <c r="H80" s="5" t="s">
        <v>34</v>
      </c>
      <c r="I80" s="5" t="e">
        <f>VLOOKUP(LEFT(VLOOKUP(A80,Item!$A$3:$BO$209,47,FALSE),1),DefaltMaster!$BC$1:$BH$11,2,FALSE)</f>
        <v>#N/A</v>
      </c>
      <c r="J80" s="5" t="e">
        <f>VLOOKUP(RIGHT(VLOOKUP(A80,Item!$A$3:$BO$209,47,FALSE),1),DefaltMaster!$BC$1:$BH$11,2,FALSE)</f>
        <v>#N/A</v>
      </c>
      <c r="K80" s="5" t="s">
        <v>948</v>
      </c>
      <c r="L80" s="5" t="s">
        <v>948</v>
      </c>
      <c r="M80" s="5" t="str">
        <f>VLOOKUP(A80,Item!$A$3:$BO$209,52,FALSE)</f>
        <v>WB</v>
      </c>
      <c r="N80" s="5">
        <v>1</v>
      </c>
      <c r="O80" s="5">
        <v>0</v>
      </c>
      <c r="P80" s="5" t="s">
        <v>569</v>
      </c>
    </row>
    <row r="81" spans="1:16" x14ac:dyDescent="0.25">
      <c r="A81" s="77" t="s">
        <v>728</v>
      </c>
      <c r="B81" s="77" t="s">
        <v>728</v>
      </c>
      <c r="C81" s="5" t="s">
        <v>924</v>
      </c>
      <c r="D81" s="5" t="s">
        <v>925</v>
      </c>
      <c r="E81" s="5">
        <v>4</v>
      </c>
      <c r="F81" s="5">
        <f>VLOOKUP(A81,Item!$A$3:$AT$209,4,FALSE)</f>
        <v>0</v>
      </c>
      <c r="G81" s="5" t="e">
        <f>VLOOKUP(VLOOKUP(A81,Item!$A$3:$BO$209,51,FALSE),DefaltMaster!$BJ$1:$BL$18,3,FALSE)</f>
        <v>#N/A</v>
      </c>
      <c r="H81" s="5" t="s">
        <v>34</v>
      </c>
      <c r="I81" s="5" t="e">
        <f>VLOOKUP(LEFT(VLOOKUP(A81,Item!$A$3:$BO$209,47,FALSE),1),DefaltMaster!$BC$1:$BH$11,2,FALSE)</f>
        <v>#N/A</v>
      </c>
      <c r="J81" s="5" t="e">
        <f>VLOOKUP(RIGHT(VLOOKUP(A81,Item!$A$3:$BO$209,47,FALSE),1),DefaltMaster!$BC$1:$BH$11,2,FALSE)</f>
        <v>#N/A</v>
      </c>
      <c r="K81" s="5" t="s">
        <v>948</v>
      </c>
      <c r="L81" s="5" t="s">
        <v>948</v>
      </c>
      <c r="M81" s="5" t="str">
        <f>VLOOKUP(A81,Item!$A$3:$BO$209,52,FALSE)</f>
        <v>GB</v>
      </c>
      <c r="N81" s="5">
        <v>1</v>
      </c>
      <c r="O81" s="5">
        <v>0</v>
      </c>
      <c r="P81" s="5" t="s">
        <v>569</v>
      </c>
    </row>
    <row r="82" spans="1:16" x14ac:dyDescent="0.25">
      <c r="A82" s="77" t="s">
        <v>729</v>
      </c>
      <c r="B82" s="77" t="s">
        <v>729</v>
      </c>
      <c r="C82" s="5" t="s">
        <v>924</v>
      </c>
      <c r="D82" s="5" t="s">
        <v>925</v>
      </c>
      <c r="E82" s="5">
        <v>4</v>
      </c>
      <c r="F82" s="5">
        <f>VLOOKUP(A82,Item!$A$3:$AT$209,4,FALSE)</f>
        <v>0</v>
      </c>
      <c r="G82" s="5" t="e">
        <f>VLOOKUP(VLOOKUP(A82,Item!$A$3:$BO$209,51,FALSE),DefaltMaster!$BJ$1:$BL$18,3,FALSE)</f>
        <v>#N/A</v>
      </c>
      <c r="H82" s="5" t="s">
        <v>34</v>
      </c>
      <c r="I82" s="5" t="e">
        <f>VLOOKUP(LEFT(VLOOKUP(A82,Item!$A$3:$BO$209,47,FALSE),1),DefaltMaster!$BC$1:$BH$11,2,FALSE)</f>
        <v>#N/A</v>
      </c>
      <c r="J82" s="5" t="e">
        <f>VLOOKUP(RIGHT(VLOOKUP(A82,Item!$A$3:$BO$209,47,FALSE),1),DefaltMaster!$BC$1:$BH$11,2,FALSE)</f>
        <v>#N/A</v>
      </c>
      <c r="K82" s="5" t="s">
        <v>948</v>
      </c>
      <c r="L82" s="5" t="s">
        <v>948</v>
      </c>
      <c r="M82" s="5" t="str">
        <f>VLOOKUP(A82,Item!$A$3:$BO$209,52,FALSE)</f>
        <v>GB</v>
      </c>
      <c r="N82" s="5">
        <v>1</v>
      </c>
      <c r="O82" s="5">
        <v>0</v>
      </c>
      <c r="P82" s="5" t="s">
        <v>569</v>
      </c>
    </row>
    <row r="83" spans="1:16" x14ac:dyDescent="0.25">
      <c r="A83" s="77" t="s">
        <v>730</v>
      </c>
      <c r="B83" s="77" t="s">
        <v>730</v>
      </c>
      <c r="C83" s="5" t="s">
        <v>924</v>
      </c>
      <c r="D83" s="5" t="s">
        <v>925</v>
      </c>
      <c r="E83" s="5">
        <v>4</v>
      </c>
      <c r="F83" s="5">
        <f>VLOOKUP(A83,Item!$A$3:$AT$209,4,FALSE)</f>
        <v>0</v>
      </c>
      <c r="G83" s="5" t="e">
        <f>VLOOKUP(VLOOKUP(A83,Item!$A$3:$BO$209,51,FALSE),DefaltMaster!$BJ$1:$BL$18,3,FALSE)</f>
        <v>#N/A</v>
      </c>
      <c r="H83" s="5" t="s">
        <v>34</v>
      </c>
      <c r="I83" s="5" t="e">
        <f>VLOOKUP(LEFT(VLOOKUP(A83,Item!$A$3:$BO$209,47,FALSE),1),DefaltMaster!$BC$1:$BH$11,2,FALSE)</f>
        <v>#N/A</v>
      </c>
      <c r="J83" s="5" t="e">
        <f>VLOOKUP(RIGHT(VLOOKUP(A83,Item!$A$3:$BO$209,47,FALSE),1),DefaltMaster!$BC$1:$BH$11,2,FALSE)</f>
        <v>#N/A</v>
      </c>
      <c r="K83" s="5" t="s">
        <v>948</v>
      </c>
      <c r="L83" s="5" t="s">
        <v>948</v>
      </c>
      <c r="M83" s="5" t="str">
        <f>VLOOKUP(A83,Item!$A$3:$BO$209,52,FALSE)</f>
        <v>Cromo</v>
      </c>
      <c r="N83" s="5">
        <v>1</v>
      </c>
      <c r="O83" s="5">
        <v>0</v>
      </c>
      <c r="P83" s="5" t="s">
        <v>569</v>
      </c>
    </row>
    <row r="84" spans="1:16" x14ac:dyDescent="0.25">
      <c r="A84" s="77" t="s">
        <v>731</v>
      </c>
      <c r="B84" s="77" t="s">
        <v>731</v>
      </c>
      <c r="C84" s="5" t="s">
        <v>924</v>
      </c>
      <c r="D84" s="5" t="s">
        <v>925</v>
      </c>
      <c r="E84" s="5">
        <v>4</v>
      </c>
      <c r="F84" s="5">
        <f>VLOOKUP(A84,Item!$A$3:$AT$209,4,FALSE)</f>
        <v>0</v>
      </c>
      <c r="G84" s="5" t="e">
        <f>VLOOKUP(VLOOKUP(A84,Item!$A$3:$BO$209,51,FALSE),DefaltMaster!$BJ$1:$BL$18,3,FALSE)</f>
        <v>#N/A</v>
      </c>
      <c r="H84" s="5" t="s">
        <v>34</v>
      </c>
      <c r="I84" s="5" t="e">
        <f>VLOOKUP(LEFT(VLOOKUP(A84,Item!$A$3:$BO$209,47,FALSE),1),DefaltMaster!$BC$1:$BH$11,2,FALSE)</f>
        <v>#N/A</v>
      </c>
      <c r="J84" s="5" t="e">
        <f>VLOOKUP(RIGHT(VLOOKUP(A84,Item!$A$3:$BO$209,47,FALSE),1),DefaltMaster!$BC$1:$BH$11,2,FALSE)</f>
        <v>#N/A</v>
      </c>
      <c r="K84" s="5" t="s">
        <v>948</v>
      </c>
      <c r="L84" s="5" t="s">
        <v>948</v>
      </c>
      <c r="M84" s="5" t="str">
        <f>VLOOKUP(A84,Item!$A$3:$BO$209,52,FALSE)</f>
        <v>Cromo</v>
      </c>
      <c r="N84" s="5">
        <v>1</v>
      </c>
      <c r="O84" s="5">
        <v>0</v>
      </c>
      <c r="P84" s="5" t="s">
        <v>569</v>
      </c>
    </row>
    <row r="85" spans="1:16" x14ac:dyDescent="0.25">
      <c r="A85" s="77" t="s">
        <v>732</v>
      </c>
      <c r="B85" s="77" t="s">
        <v>732</v>
      </c>
      <c r="C85" s="5" t="s">
        <v>924</v>
      </c>
      <c r="D85" s="5" t="s">
        <v>925</v>
      </c>
      <c r="E85" s="5">
        <v>4</v>
      </c>
      <c r="F85" s="5">
        <f>VLOOKUP(A85,Item!$A$3:$AT$209,4,FALSE)</f>
        <v>0</v>
      </c>
      <c r="G85" s="5" t="e">
        <f>VLOOKUP(VLOOKUP(A85,Item!$A$3:$BO$209,51,FALSE),DefaltMaster!$BJ$1:$BL$18,3,FALSE)</f>
        <v>#N/A</v>
      </c>
      <c r="H85" s="5" t="s">
        <v>34</v>
      </c>
      <c r="I85" s="5" t="e">
        <f>VLOOKUP(LEFT(VLOOKUP(A85,Item!$A$3:$BO$209,47,FALSE),1),DefaltMaster!$BC$1:$BH$11,2,FALSE)</f>
        <v>#N/A</v>
      </c>
      <c r="J85" s="5" t="e">
        <f>VLOOKUP(RIGHT(VLOOKUP(A85,Item!$A$3:$BO$209,47,FALSE),1),DefaltMaster!$BC$1:$BH$11,2,FALSE)</f>
        <v>#N/A</v>
      </c>
      <c r="K85" s="5" t="s">
        <v>948</v>
      </c>
      <c r="L85" s="5" t="s">
        <v>948</v>
      </c>
      <c r="M85" s="5" t="str">
        <f>VLOOKUP(A85,Item!$A$3:$BO$209,52,FALSE)</f>
        <v>Cromo</v>
      </c>
      <c r="N85" s="5">
        <v>1</v>
      </c>
      <c r="O85" s="5">
        <v>0</v>
      </c>
      <c r="P85" s="5" t="s">
        <v>569</v>
      </c>
    </row>
    <row r="86" spans="1:16" x14ac:dyDescent="0.25">
      <c r="A86" s="77" t="s">
        <v>733</v>
      </c>
      <c r="B86" s="77" t="s">
        <v>733</v>
      </c>
      <c r="C86" s="5" t="s">
        <v>924</v>
      </c>
      <c r="D86" s="5" t="s">
        <v>925</v>
      </c>
      <c r="E86" s="5">
        <v>4</v>
      </c>
      <c r="F86" s="5">
        <f>VLOOKUP(A86,Item!$A$3:$AT$209,4,FALSE)</f>
        <v>0</v>
      </c>
      <c r="G86" s="5" t="e">
        <f>VLOOKUP(VLOOKUP(A86,Item!$A$3:$BO$209,51,FALSE),DefaltMaster!$BJ$1:$BL$18,3,FALSE)</f>
        <v>#N/A</v>
      </c>
      <c r="H86" s="5" t="s">
        <v>34</v>
      </c>
      <c r="I86" s="5" t="e">
        <f>VLOOKUP(LEFT(VLOOKUP(A86,Item!$A$3:$BO$209,47,FALSE),1),DefaltMaster!$BC$1:$BH$11,2,FALSE)</f>
        <v>#N/A</v>
      </c>
      <c r="J86" s="5" t="e">
        <f>VLOOKUP(RIGHT(VLOOKUP(A86,Item!$A$3:$BO$209,47,FALSE),1),DefaltMaster!$BC$1:$BH$11,2,FALSE)</f>
        <v>#N/A</v>
      </c>
      <c r="K86" s="5" t="s">
        <v>948</v>
      </c>
      <c r="L86" s="5" t="s">
        <v>948</v>
      </c>
      <c r="M86" s="5" t="str">
        <f>VLOOKUP(A86,Item!$A$3:$BO$209,52,FALSE)</f>
        <v>Cromo</v>
      </c>
      <c r="N86" s="5">
        <v>1</v>
      </c>
      <c r="O86" s="5">
        <v>0</v>
      </c>
      <c r="P86" s="5" t="s">
        <v>569</v>
      </c>
    </row>
    <row r="87" spans="1:16" x14ac:dyDescent="0.25">
      <c r="A87" s="77" t="s">
        <v>734</v>
      </c>
      <c r="B87" s="77" t="s">
        <v>734</v>
      </c>
      <c r="C87" s="5" t="s">
        <v>924</v>
      </c>
      <c r="D87" s="5" t="s">
        <v>925</v>
      </c>
      <c r="E87" s="5">
        <v>4</v>
      </c>
      <c r="F87" s="5">
        <f>VLOOKUP(A87,Item!$A$3:$AT$209,4,FALSE)</f>
        <v>0</v>
      </c>
      <c r="G87" s="5" t="e">
        <f>VLOOKUP(VLOOKUP(A87,Item!$A$3:$BO$209,51,FALSE),DefaltMaster!$BJ$1:$BL$18,3,FALSE)</f>
        <v>#N/A</v>
      </c>
      <c r="H87" s="5" t="s">
        <v>34</v>
      </c>
      <c r="I87" s="5" t="e">
        <f>VLOOKUP(LEFT(VLOOKUP(A87,Item!$A$3:$BO$209,47,FALSE),1),DefaltMaster!$BC$1:$BH$11,2,FALSE)</f>
        <v>#N/A</v>
      </c>
      <c r="J87" s="5" t="e">
        <f>VLOOKUP(RIGHT(VLOOKUP(A87,Item!$A$3:$BO$209,47,FALSE),1),DefaltMaster!$BC$1:$BH$11,2,FALSE)</f>
        <v>#N/A</v>
      </c>
      <c r="K87" s="5" t="s">
        <v>948</v>
      </c>
      <c r="L87" s="5" t="s">
        <v>948</v>
      </c>
      <c r="M87" s="5" t="str">
        <f>VLOOKUP(A87,Item!$A$3:$BO$209,52,FALSE)</f>
        <v>Cromo</v>
      </c>
      <c r="N87" s="5">
        <v>1</v>
      </c>
      <c r="O87" s="5">
        <v>0</v>
      </c>
      <c r="P87" s="5" t="s">
        <v>569</v>
      </c>
    </row>
    <row r="88" spans="1:16" x14ac:dyDescent="0.25">
      <c r="A88" s="77" t="s">
        <v>735</v>
      </c>
      <c r="B88" s="77" t="s">
        <v>735</v>
      </c>
      <c r="C88" s="5" t="s">
        <v>924</v>
      </c>
      <c r="D88" s="5" t="s">
        <v>925</v>
      </c>
      <c r="E88" s="5">
        <v>4</v>
      </c>
      <c r="F88" s="5">
        <f>VLOOKUP(A88,Item!$A$3:$AT$209,4,FALSE)</f>
        <v>0</v>
      </c>
      <c r="G88" s="5" t="e">
        <f>VLOOKUP(VLOOKUP(A88,Item!$A$3:$BO$209,51,FALSE),DefaltMaster!$BJ$1:$BL$18,3,FALSE)</f>
        <v>#N/A</v>
      </c>
      <c r="H88" s="5" t="s">
        <v>34</v>
      </c>
      <c r="I88" s="5" t="e">
        <f>VLOOKUP(LEFT(VLOOKUP(A88,Item!$A$3:$BO$209,47,FALSE),1),DefaltMaster!$BC$1:$BH$11,2,FALSE)</f>
        <v>#N/A</v>
      </c>
      <c r="J88" s="5" t="e">
        <f>VLOOKUP(RIGHT(VLOOKUP(A88,Item!$A$3:$BO$209,47,FALSE),1),DefaltMaster!$BC$1:$BH$11,2,FALSE)</f>
        <v>#N/A</v>
      </c>
      <c r="K88" s="5" t="s">
        <v>948</v>
      </c>
      <c r="L88" s="5" t="s">
        <v>948</v>
      </c>
      <c r="M88" s="5" t="str">
        <f>VLOOKUP(A88,Item!$A$3:$BO$209,52,FALSE)</f>
        <v>Cromo</v>
      </c>
      <c r="N88" s="5">
        <v>1</v>
      </c>
      <c r="O88" s="5">
        <v>0</v>
      </c>
      <c r="P88" s="5" t="s">
        <v>569</v>
      </c>
    </row>
    <row r="89" spans="1:16" x14ac:dyDescent="0.25">
      <c r="A89" s="77" t="s">
        <v>736</v>
      </c>
      <c r="B89" s="77" t="s">
        <v>736</v>
      </c>
      <c r="C89" s="5" t="s">
        <v>924</v>
      </c>
      <c r="D89" s="5" t="s">
        <v>925</v>
      </c>
      <c r="E89" s="5">
        <v>4</v>
      </c>
      <c r="F89" s="5">
        <f>VLOOKUP(A89,Item!$A$3:$AT$209,4,FALSE)</f>
        <v>0</v>
      </c>
      <c r="G89" s="5" t="e">
        <f>VLOOKUP(VLOOKUP(A89,Item!$A$3:$BO$209,51,FALSE),DefaltMaster!$BJ$1:$BL$18,3,FALSE)</f>
        <v>#N/A</v>
      </c>
      <c r="H89" s="5" t="s">
        <v>34</v>
      </c>
      <c r="I89" s="5" t="e">
        <f>VLOOKUP(LEFT(VLOOKUP(A89,Item!$A$3:$BO$209,47,FALSE),1),DefaltMaster!$BC$1:$BH$11,2,FALSE)</f>
        <v>#N/A</v>
      </c>
      <c r="J89" s="5" t="e">
        <f>VLOOKUP(RIGHT(VLOOKUP(A89,Item!$A$3:$BO$209,47,FALSE),1),DefaltMaster!$BC$1:$BH$11,2,FALSE)</f>
        <v>#N/A</v>
      </c>
      <c r="K89" s="5" t="s">
        <v>948</v>
      </c>
      <c r="L89" s="5" t="s">
        <v>948</v>
      </c>
      <c r="M89" s="5" t="str">
        <f>VLOOKUP(A89,Item!$A$3:$BO$209,52,FALSE)</f>
        <v>SBS</v>
      </c>
      <c r="N89" s="5">
        <v>1</v>
      </c>
      <c r="O89" s="5">
        <v>0</v>
      </c>
      <c r="P89" s="5" t="s">
        <v>569</v>
      </c>
    </row>
    <row r="90" spans="1:16" x14ac:dyDescent="0.25">
      <c r="A90" s="77" t="s">
        <v>737</v>
      </c>
      <c r="B90" s="77" t="s">
        <v>737</v>
      </c>
      <c r="C90" s="5" t="s">
        <v>924</v>
      </c>
      <c r="D90" s="5" t="s">
        <v>925</v>
      </c>
      <c r="E90" s="5">
        <v>4</v>
      </c>
      <c r="F90" s="5">
        <f>VLOOKUP(A90,Item!$A$3:$AT$209,4,FALSE)</f>
        <v>0</v>
      </c>
      <c r="G90" s="5" t="e">
        <f>VLOOKUP(VLOOKUP(A90,Item!$A$3:$BO$209,51,FALSE),DefaltMaster!$BJ$1:$BL$18,3,FALSE)</f>
        <v>#N/A</v>
      </c>
      <c r="H90" s="5" t="s">
        <v>34</v>
      </c>
      <c r="I90" s="5" t="e">
        <f>VLOOKUP(LEFT(VLOOKUP(A90,Item!$A$3:$BO$209,47,FALSE),1),DefaltMaster!$BC$1:$BH$11,2,FALSE)</f>
        <v>#N/A</v>
      </c>
      <c r="J90" s="5" t="e">
        <f>VLOOKUP(RIGHT(VLOOKUP(A90,Item!$A$3:$BO$209,47,FALSE),1),DefaltMaster!$BC$1:$BH$11,2,FALSE)</f>
        <v>#N/A</v>
      </c>
      <c r="K90" s="5" t="s">
        <v>948</v>
      </c>
      <c r="L90" s="5" t="s">
        <v>948</v>
      </c>
      <c r="M90" s="5" t="str">
        <f>VLOOKUP(A90,Item!$A$3:$BO$209,52,FALSE)</f>
        <v>SBS</v>
      </c>
      <c r="N90" s="5">
        <v>1</v>
      </c>
      <c r="O90" s="5">
        <v>0</v>
      </c>
      <c r="P90" s="5" t="s">
        <v>569</v>
      </c>
    </row>
    <row r="91" spans="1:16" x14ac:dyDescent="0.25">
      <c r="A91" s="77" t="s">
        <v>738</v>
      </c>
      <c r="B91" s="77" t="s">
        <v>738</v>
      </c>
      <c r="C91" s="5" t="s">
        <v>924</v>
      </c>
      <c r="D91" s="5" t="s">
        <v>925</v>
      </c>
      <c r="E91" s="5">
        <v>4</v>
      </c>
      <c r="F91" s="5">
        <f>VLOOKUP(A91,Item!$A$3:$AT$209,4,FALSE)</f>
        <v>0</v>
      </c>
      <c r="G91" s="5" t="e">
        <f>VLOOKUP(VLOOKUP(A91,Item!$A$3:$BO$209,51,FALSE),DefaltMaster!$BJ$1:$BL$18,3,FALSE)</f>
        <v>#N/A</v>
      </c>
      <c r="H91" s="5" t="s">
        <v>34</v>
      </c>
      <c r="I91" s="5" t="e">
        <f>VLOOKUP(LEFT(VLOOKUP(A91,Item!$A$3:$BO$209,47,FALSE),1),DefaltMaster!$BC$1:$BH$11,2,FALSE)</f>
        <v>#N/A</v>
      </c>
      <c r="J91" s="5" t="e">
        <f>VLOOKUP(RIGHT(VLOOKUP(A91,Item!$A$3:$BO$209,47,FALSE),1),DefaltMaster!$BC$1:$BH$11,2,FALSE)</f>
        <v>#N/A</v>
      </c>
      <c r="K91" s="5" t="s">
        <v>948</v>
      </c>
      <c r="L91" s="5" t="s">
        <v>948</v>
      </c>
      <c r="M91" s="5" t="str">
        <f>VLOOKUP(A91,Item!$A$3:$BO$209,52,FALSE)</f>
        <v>SBS</v>
      </c>
      <c r="N91" s="5">
        <v>1</v>
      </c>
      <c r="O91" s="5">
        <v>0</v>
      </c>
      <c r="P91" s="5" t="s">
        <v>569</v>
      </c>
    </row>
    <row r="92" spans="1:16" x14ac:dyDescent="0.25">
      <c r="A92" s="77" t="s">
        <v>739</v>
      </c>
      <c r="B92" s="77" t="s">
        <v>739</v>
      </c>
      <c r="C92" s="5" t="s">
        <v>924</v>
      </c>
      <c r="D92" s="5" t="s">
        <v>925</v>
      </c>
      <c r="E92" s="5">
        <v>4</v>
      </c>
      <c r="F92" s="5">
        <f>VLOOKUP(A92,Item!$A$3:$AT$209,4,FALSE)</f>
        <v>0</v>
      </c>
      <c r="G92" s="5" t="e">
        <f>VLOOKUP(VLOOKUP(A92,Item!$A$3:$BO$209,51,FALSE),DefaltMaster!$BJ$1:$BL$18,3,FALSE)</f>
        <v>#N/A</v>
      </c>
      <c r="H92" s="5" t="s">
        <v>34</v>
      </c>
      <c r="I92" s="5" t="e">
        <f>VLOOKUP(LEFT(VLOOKUP(A92,Item!$A$3:$BO$209,47,FALSE),1),DefaltMaster!$BC$1:$BH$11,2,FALSE)</f>
        <v>#N/A</v>
      </c>
      <c r="J92" s="5" t="e">
        <f>VLOOKUP(RIGHT(VLOOKUP(A92,Item!$A$3:$BO$209,47,FALSE),1),DefaltMaster!$BC$1:$BH$11,2,FALSE)</f>
        <v>#N/A</v>
      </c>
      <c r="K92" s="5" t="s">
        <v>948</v>
      </c>
      <c r="L92" s="5" t="s">
        <v>948</v>
      </c>
      <c r="M92" s="5" t="str">
        <f>VLOOKUP(A92,Item!$A$3:$BO$209,52,FALSE)</f>
        <v>SBS</v>
      </c>
      <c r="N92" s="5">
        <v>1</v>
      </c>
      <c r="O92" s="5">
        <v>0</v>
      </c>
      <c r="P92" s="5" t="s">
        <v>569</v>
      </c>
    </row>
    <row r="93" spans="1:16" x14ac:dyDescent="0.25">
      <c r="A93" s="77" t="s">
        <v>740</v>
      </c>
      <c r="B93" s="77" t="s">
        <v>740</v>
      </c>
      <c r="C93" s="5" t="s">
        <v>924</v>
      </c>
      <c r="D93" s="5" t="s">
        <v>925</v>
      </c>
      <c r="E93" s="5">
        <v>4</v>
      </c>
      <c r="F93" s="5">
        <f>VLOOKUP(A93,Item!$A$3:$AT$209,4,FALSE)</f>
        <v>0</v>
      </c>
      <c r="G93" s="5" t="e">
        <f>VLOOKUP(VLOOKUP(A93,Item!$A$3:$BO$209,51,FALSE),DefaltMaster!$BJ$1:$BL$18,3,FALSE)</f>
        <v>#N/A</v>
      </c>
      <c r="H93" s="5" t="s">
        <v>34</v>
      </c>
      <c r="I93" s="5" t="e">
        <f>VLOOKUP(LEFT(VLOOKUP(A93,Item!$A$3:$BO$209,47,FALSE),1),DefaltMaster!$BC$1:$BH$11,2,FALSE)</f>
        <v>#N/A</v>
      </c>
      <c r="J93" s="5" t="e">
        <f>VLOOKUP(RIGHT(VLOOKUP(A93,Item!$A$3:$BO$209,47,FALSE),1),DefaltMaster!$BC$1:$BH$11,2,FALSE)</f>
        <v>#N/A</v>
      </c>
      <c r="K93" s="5" t="s">
        <v>948</v>
      </c>
      <c r="L93" s="5" t="s">
        <v>948</v>
      </c>
      <c r="M93" s="5" t="str">
        <f>VLOOKUP(A93,Item!$A$3:$BO$209,52,FALSE)</f>
        <v>SBS</v>
      </c>
      <c r="N93" s="5">
        <v>1</v>
      </c>
      <c r="O93" s="5">
        <v>0</v>
      </c>
      <c r="P93" s="5" t="s">
        <v>569</v>
      </c>
    </row>
    <row r="94" spans="1:16" x14ac:dyDescent="0.25">
      <c r="A94" s="77" t="s">
        <v>741</v>
      </c>
      <c r="B94" s="77" t="s">
        <v>741</v>
      </c>
      <c r="C94" s="5" t="s">
        <v>924</v>
      </c>
      <c r="D94" s="5" t="s">
        <v>925</v>
      </c>
      <c r="E94" s="5">
        <v>4</v>
      </c>
      <c r="F94" s="5">
        <f>VLOOKUP(A94,Item!$A$3:$AT$209,4,FALSE)</f>
        <v>0</v>
      </c>
      <c r="G94" s="5" t="e">
        <f>VLOOKUP(VLOOKUP(A94,Item!$A$3:$BO$209,51,FALSE),DefaltMaster!$BJ$1:$BL$18,3,FALSE)</f>
        <v>#N/A</v>
      </c>
      <c r="H94" s="5" t="s">
        <v>34</v>
      </c>
      <c r="I94" s="5" t="e">
        <f>VLOOKUP(LEFT(VLOOKUP(A94,Item!$A$3:$BO$209,47,FALSE),1),DefaltMaster!$BC$1:$BH$11,2,FALSE)</f>
        <v>#N/A</v>
      </c>
      <c r="J94" s="5" t="e">
        <f>VLOOKUP(RIGHT(VLOOKUP(A94,Item!$A$3:$BO$209,47,FALSE),1),DefaltMaster!$BC$1:$BH$11,2,FALSE)</f>
        <v>#N/A</v>
      </c>
      <c r="K94" s="5" t="s">
        <v>948</v>
      </c>
      <c r="L94" s="5" t="s">
        <v>948</v>
      </c>
      <c r="M94" s="5" t="str">
        <f>VLOOKUP(A94,Item!$A$3:$BO$209,52,FALSE)</f>
        <v>SBS</v>
      </c>
      <c r="N94" s="5">
        <v>1</v>
      </c>
      <c r="O94" s="5">
        <v>0</v>
      </c>
      <c r="P94" s="5" t="s">
        <v>569</v>
      </c>
    </row>
    <row r="95" spans="1:16" x14ac:dyDescent="0.25">
      <c r="A95" s="77" t="s">
        <v>742</v>
      </c>
      <c r="B95" s="77" t="s">
        <v>742</v>
      </c>
      <c r="C95" s="5" t="s">
        <v>924</v>
      </c>
      <c r="D95" s="5" t="s">
        <v>925</v>
      </c>
      <c r="E95" s="5">
        <v>4</v>
      </c>
      <c r="F95" s="5">
        <f>VLOOKUP(A95,Item!$A$3:$AT$209,4,FALSE)</f>
        <v>0</v>
      </c>
      <c r="G95" s="5" t="e">
        <f>VLOOKUP(VLOOKUP(A95,Item!$A$3:$BO$209,51,FALSE),DefaltMaster!$BJ$1:$BL$18,3,FALSE)</f>
        <v>#N/A</v>
      </c>
      <c r="H95" s="5" t="s">
        <v>34</v>
      </c>
      <c r="I95" s="5" t="e">
        <f>VLOOKUP(LEFT(VLOOKUP(A95,Item!$A$3:$BO$209,47,FALSE),1),DefaltMaster!$BC$1:$BH$11,2,FALSE)</f>
        <v>#N/A</v>
      </c>
      <c r="J95" s="5" t="e">
        <f>VLOOKUP(RIGHT(VLOOKUP(A95,Item!$A$3:$BO$209,47,FALSE),1),DefaltMaster!$BC$1:$BH$11,2,FALSE)</f>
        <v>#N/A</v>
      </c>
      <c r="K95" s="5" t="s">
        <v>948</v>
      </c>
      <c r="L95" s="5" t="s">
        <v>948</v>
      </c>
      <c r="M95" s="5" t="str">
        <f>VLOOKUP(A95,Item!$A$3:$BO$209,52,FALSE)</f>
        <v>SBS</v>
      </c>
      <c r="N95" s="5">
        <v>1</v>
      </c>
      <c r="O95" s="5">
        <v>0</v>
      </c>
      <c r="P95" s="5" t="s">
        <v>569</v>
      </c>
    </row>
    <row r="96" spans="1:16" x14ac:dyDescent="0.25">
      <c r="A96" s="77" t="s">
        <v>743</v>
      </c>
      <c r="B96" s="77" t="s">
        <v>743</v>
      </c>
      <c r="C96" s="5" t="s">
        <v>924</v>
      </c>
      <c r="D96" s="5" t="s">
        <v>925</v>
      </c>
      <c r="E96" s="5">
        <v>4</v>
      </c>
      <c r="F96" s="5">
        <f>VLOOKUP(A96,Item!$A$3:$AT$209,4,FALSE)</f>
        <v>0</v>
      </c>
      <c r="G96" s="5" t="e">
        <f>VLOOKUP(VLOOKUP(A96,Item!$A$3:$BO$209,51,FALSE),DefaltMaster!$BJ$1:$BL$18,3,FALSE)</f>
        <v>#N/A</v>
      </c>
      <c r="H96" s="5" t="s">
        <v>34</v>
      </c>
      <c r="I96" s="5" t="e">
        <f>VLOOKUP(LEFT(VLOOKUP(A96,Item!$A$3:$BO$209,47,FALSE),1),DefaltMaster!$BC$1:$BH$11,2,FALSE)</f>
        <v>#N/A</v>
      </c>
      <c r="J96" s="5" t="e">
        <f>VLOOKUP(RIGHT(VLOOKUP(A96,Item!$A$3:$BO$209,47,FALSE),1),DefaltMaster!$BC$1:$BH$11,2,FALSE)</f>
        <v>#N/A</v>
      </c>
      <c r="K96" s="5" t="s">
        <v>948</v>
      </c>
      <c r="L96" s="5" t="s">
        <v>948</v>
      </c>
      <c r="M96" s="5" t="str">
        <f>VLOOKUP(A96,Item!$A$3:$BO$209,52,FALSE)</f>
        <v>SBS</v>
      </c>
      <c r="N96" s="5">
        <v>1</v>
      </c>
      <c r="O96" s="5">
        <v>0</v>
      </c>
      <c r="P96" s="5" t="s">
        <v>569</v>
      </c>
    </row>
    <row r="97" spans="1:16" x14ac:dyDescent="0.25">
      <c r="A97" s="77" t="s">
        <v>744</v>
      </c>
      <c r="B97" s="77" t="s">
        <v>744</v>
      </c>
      <c r="C97" s="5" t="s">
        <v>924</v>
      </c>
      <c r="D97" s="5" t="s">
        <v>925</v>
      </c>
      <c r="E97" s="5">
        <v>4</v>
      </c>
      <c r="F97" s="5">
        <f>VLOOKUP(A97,Item!$A$3:$AT$209,4,FALSE)</f>
        <v>0</v>
      </c>
      <c r="G97" s="5" t="e">
        <f>VLOOKUP(VLOOKUP(A97,Item!$A$3:$BO$209,51,FALSE),DefaltMaster!$BJ$1:$BL$18,3,FALSE)</f>
        <v>#N/A</v>
      </c>
      <c r="H97" s="5" t="s">
        <v>34</v>
      </c>
      <c r="I97" s="5" t="e">
        <f>VLOOKUP(LEFT(VLOOKUP(A97,Item!$A$3:$BO$209,47,FALSE),1),DefaltMaster!$BC$1:$BH$11,2,FALSE)</f>
        <v>#N/A</v>
      </c>
      <c r="J97" s="5" t="e">
        <f>VLOOKUP(RIGHT(VLOOKUP(A97,Item!$A$3:$BO$209,47,FALSE),1),DefaltMaster!$BC$1:$BH$11,2,FALSE)</f>
        <v>#N/A</v>
      </c>
      <c r="K97" s="5" t="s">
        <v>948</v>
      </c>
      <c r="L97" s="5" t="s">
        <v>948</v>
      </c>
      <c r="M97" s="5" t="str">
        <f>VLOOKUP(A97,Item!$A$3:$BO$209,52,FALSE)</f>
        <v>SBS</v>
      </c>
      <c r="N97" s="5">
        <v>1</v>
      </c>
      <c r="O97" s="5">
        <v>0</v>
      </c>
      <c r="P97" s="5" t="s">
        <v>569</v>
      </c>
    </row>
    <row r="98" spans="1:16" x14ac:dyDescent="0.25">
      <c r="A98" s="77" t="s">
        <v>745</v>
      </c>
      <c r="B98" s="77" t="s">
        <v>745</v>
      </c>
      <c r="C98" s="5" t="s">
        <v>924</v>
      </c>
      <c r="D98" s="5" t="s">
        <v>925</v>
      </c>
      <c r="E98" s="5">
        <v>4</v>
      </c>
      <c r="F98" s="5">
        <f>VLOOKUP(A98,Item!$A$3:$AT$209,4,FALSE)</f>
        <v>0</v>
      </c>
      <c r="G98" s="5" t="e">
        <f>VLOOKUP(VLOOKUP(A98,Item!$A$3:$BO$209,51,FALSE),DefaltMaster!$BJ$1:$BL$18,3,FALSE)</f>
        <v>#N/A</v>
      </c>
      <c r="H98" s="5" t="s">
        <v>34</v>
      </c>
      <c r="I98" s="5" t="e">
        <f>VLOOKUP(LEFT(VLOOKUP(A98,Item!$A$3:$BO$209,47,FALSE),1),DefaltMaster!$BC$1:$BH$11,2,FALSE)</f>
        <v>#N/A</v>
      </c>
      <c r="J98" s="5" t="e">
        <f>VLOOKUP(RIGHT(VLOOKUP(A98,Item!$A$3:$BO$209,47,FALSE),1),DefaltMaster!$BC$1:$BH$11,2,FALSE)</f>
        <v>#N/A</v>
      </c>
      <c r="K98" s="5" t="s">
        <v>948</v>
      </c>
      <c r="L98" s="5" t="s">
        <v>948</v>
      </c>
      <c r="M98" s="5" t="str">
        <f>VLOOKUP(A98,Item!$A$3:$BO$209,52,FALSE)</f>
        <v>SBS</v>
      </c>
      <c r="N98" s="5">
        <v>1</v>
      </c>
      <c r="O98" s="5">
        <v>0</v>
      </c>
      <c r="P98" s="5" t="s">
        <v>569</v>
      </c>
    </row>
    <row r="99" spans="1:16" x14ac:dyDescent="0.25">
      <c r="A99" s="77" t="s">
        <v>746</v>
      </c>
      <c r="B99" s="77" t="s">
        <v>746</v>
      </c>
      <c r="C99" s="5" t="s">
        <v>924</v>
      </c>
      <c r="D99" s="5" t="s">
        <v>925</v>
      </c>
      <c r="E99" s="5">
        <v>4</v>
      </c>
      <c r="F99" s="5">
        <f>VLOOKUP(A99,Item!$A$3:$AT$209,4,FALSE)</f>
        <v>0</v>
      </c>
      <c r="G99" s="5" t="e">
        <f>VLOOKUP(VLOOKUP(A99,Item!$A$3:$BO$209,51,FALSE),DefaltMaster!$BJ$1:$BL$18,3,FALSE)</f>
        <v>#N/A</v>
      </c>
      <c r="H99" s="5" t="s">
        <v>34</v>
      </c>
      <c r="I99" s="5" t="e">
        <f>VLOOKUP(LEFT(VLOOKUP(A99,Item!$A$3:$BO$209,47,FALSE),1),DefaltMaster!$BC$1:$BH$11,2,FALSE)</f>
        <v>#N/A</v>
      </c>
      <c r="J99" s="5" t="e">
        <f>VLOOKUP(RIGHT(VLOOKUP(A99,Item!$A$3:$BO$209,47,FALSE),1),DefaltMaster!$BC$1:$BH$11,2,FALSE)</f>
        <v>#N/A</v>
      </c>
      <c r="K99" s="5" t="s">
        <v>948</v>
      </c>
      <c r="L99" s="5" t="s">
        <v>948</v>
      </c>
      <c r="M99" s="5" t="str">
        <f>VLOOKUP(A99,Item!$A$3:$BO$209,52,FALSE)</f>
        <v>SBS</v>
      </c>
      <c r="N99" s="5">
        <v>1</v>
      </c>
      <c r="O99" s="5">
        <v>0</v>
      </c>
      <c r="P99" s="5" t="s">
        <v>569</v>
      </c>
    </row>
    <row r="100" spans="1:16" x14ac:dyDescent="0.25">
      <c r="A100" s="77" t="s">
        <v>747</v>
      </c>
      <c r="B100" s="77" t="s">
        <v>747</v>
      </c>
      <c r="C100" s="5" t="s">
        <v>924</v>
      </c>
      <c r="D100" s="5" t="s">
        <v>925</v>
      </c>
      <c r="E100" s="5">
        <v>4</v>
      </c>
      <c r="F100" s="5">
        <f>VLOOKUP(A100,Item!$A$3:$AT$209,4,FALSE)</f>
        <v>0</v>
      </c>
      <c r="G100" s="5" t="e">
        <f>VLOOKUP(VLOOKUP(A100,Item!$A$3:$BO$209,51,FALSE),DefaltMaster!$BJ$1:$BL$18,3,FALSE)</f>
        <v>#N/A</v>
      </c>
      <c r="H100" s="5" t="s">
        <v>34</v>
      </c>
      <c r="I100" s="5" t="e">
        <f>VLOOKUP(LEFT(VLOOKUP(A100,Item!$A$3:$BO$209,47,FALSE),1),DefaltMaster!$BC$1:$BH$11,2,FALSE)</f>
        <v>#N/A</v>
      </c>
      <c r="J100" s="5" t="e">
        <f>VLOOKUP(RIGHT(VLOOKUP(A100,Item!$A$3:$BO$209,47,FALSE),1),DefaltMaster!$BC$1:$BH$11,2,FALSE)</f>
        <v>#N/A</v>
      </c>
      <c r="K100" s="5" t="s">
        <v>948</v>
      </c>
      <c r="L100" s="5" t="s">
        <v>948</v>
      </c>
      <c r="M100" s="5" t="str">
        <f>VLOOKUP(A100,Item!$A$3:$BO$209,52,FALSE)</f>
        <v>SBS</v>
      </c>
      <c r="N100" s="5">
        <v>1</v>
      </c>
      <c r="O100" s="5">
        <v>0</v>
      </c>
      <c r="P100" s="5" t="s">
        <v>569</v>
      </c>
    </row>
    <row r="101" spans="1:16" x14ac:dyDescent="0.25">
      <c r="A101" s="77" t="s">
        <v>748</v>
      </c>
      <c r="B101" s="77" t="s">
        <v>748</v>
      </c>
      <c r="C101" s="5" t="s">
        <v>924</v>
      </c>
      <c r="D101" s="5" t="s">
        <v>925</v>
      </c>
      <c r="E101" s="5">
        <v>4</v>
      </c>
      <c r="F101" s="5">
        <f>VLOOKUP(A101,Item!$A$3:$AT$209,4,FALSE)</f>
        <v>0</v>
      </c>
      <c r="G101" s="5" t="e">
        <f>VLOOKUP(VLOOKUP(A101,Item!$A$3:$BO$209,51,FALSE),DefaltMaster!$BJ$1:$BL$18,3,FALSE)</f>
        <v>#N/A</v>
      </c>
      <c r="H101" s="5" t="s">
        <v>34</v>
      </c>
      <c r="I101" s="5" t="e">
        <f>VLOOKUP(LEFT(VLOOKUP(A101,Item!$A$3:$BO$209,47,FALSE),1),DefaltMaster!$BC$1:$BH$11,2,FALSE)</f>
        <v>#N/A</v>
      </c>
      <c r="J101" s="5" t="e">
        <f>VLOOKUP(RIGHT(VLOOKUP(A101,Item!$A$3:$BO$209,47,FALSE),1),DefaltMaster!$BC$1:$BH$11,2,FALSE)</f>
        <v>#N/A</v>
      </c>
      <c r="K101" s="5" t="s">
        <v>948</v>
      </c>
      <c r="L101" s="5" t="s">
        <v>948</v>
      </c>
      <c r="M101" s="5" t="str">
        <f>VLOOKUP(A101,Item!$A$3:$BO$209,52,FALSE)</f>
        <v>SBS</v>
      </c>
      <c r="N101" s="5">
        <v>1</v>
      </c>
      <c r="O101" s="5">
        <v>0</v>
      </c>
      <c r="P101" s="5" t="s">
        <v>569</v>
      </c>
    </row>
    <row r="102" spans="1:16" x14ac:dyDescent="0.25">
      <c r="A102" s="77" t="s">
        <v>749</v>
      </c>
      <c r="B102" s="77" t="s">
        <v>749</v>
      </c>
      <c r="C102" s="5" t="s">
        <v>924</v>
      </c>
      <c r="D102" s="5" t="s">
        <v>925</v>
      </c>
      <c r="E102" s="5">
        <v>4</v>
      </c>
      <c r="F102" s="5">
        <f>VLOOKUP(A102,Item!$A$3:$AT$209,4,FALSE)</f>
        <v>0</v>
      </c>
      <c r="G102" s="5" t="e">
        <f>VLOOKUP(VLOOKUP(A102,Item!$A$3:$BO$209,51,FALSE),DefaltMaster!$BJ$1:$BL$18,3,FALSE)</f>
        <v>#N/A</v>
      </c>
      <c r="H102" s="5" t="s">
        <v>34</v>
      </c>
      <c r="I102" s="5" t="e">
        <f>VLOOKUP(LEFT(VLOOKUP(A102,Item!$A$3:$BO$209,47,FALSE),1),DefaltMaster!$BC$1:$BH$11,2,FALSE)</f>
        <v>#N/A</v>
      </c>
      <c r="J102" s="5" t="e">
        <f>VLOOKUP(RIGHT(VLOOKUP(A102,Item!$A$3:$BO$209,47,FALSE),1),DefaltMaster!$BC$1:$BH$11,2,FALSE)</f>
        <v>#N/A</v>
      </c>
      <c r="K102" s="5" t="s">
        <v>948</v>
      </c>
      <c r="L102" s="5" t="s">
        <v>948</v>
      </c>
      <c r="M102" s="5" t="str">
        <f>VLOOKUP(A102,Item!$A$3:$BO$209,52,FALSE)</f>
        <v>SBS</v>
      </c>
      <c r="N102" s="5">
        <v>1</v>
      </c>
      <c r="O102" s="5">
        <v>0</v>
      </c>
      <c r="P102" s="5" t="s">
        <v>569</v>
      </c>
    </row>
    <row r="103" spans="1:16" x14ac:dyDescent="0.25">
      <c r="A103" s="77" t="s">
        <v>750</v>
      </c>
      <c r="B103" s="77" t="s">
        <v>750</v>
      </c>
      <c r="C103" s="5" t="s">
        <v>924</v>
      </c>
      <c r="D103" s="5" t="s">
        <v>925</v>
      </c>
      <c r="E103" s="5">
        <v>4</v>
      </c>
      <c r="F103" s="5">
        <f>VLOOKUP(A103,Item!$A$3:$AT$209,4,FALSE)</f>
        <v>0</v>
      </c>
      <c r="G103" s="5" t="e">
        <f>VLOOKUP(VLOOKUP(A103,Item!$A$3:$BO$209,51,FALSE),DefaltMaster!$BJ$1:$BL$18,3,FALSE)</f>
        <v>#N/A</v>
      </c>
      <c r="H103" s="5" t="s">
        <v>34</v>
      </c>
      <c r="I103" s="5" t="e">
        <f>VLOOKUP(LEFT(VLOOKUP(A103,Item!$A$3:$BO$209,47,FALSE),1),DefaltMaster!$BC$1:$BH$11,2,FALSE)</f>
        <v>#N/A</v>
      </c>
      <c r="J103" s="5" t="e">
        <f>VLOOKUP(RIGHT(VLOOKUP(A103,Item!$A$3:$BO$209,47,FALSE),1),DefaltMaster!$BC$1:$BH$11,2,FALSE)</f>
        <v>#N/A</v>
      </c>
      <c r="K103" s="5" t="s">
        <v>948</v>
      </c>
      <c r="L103" s="5" t="s">
        <v>948</v>
      </c>
      <c r="M103" s="5" t="str">
        <f>VLOOKUP(A103,Item!$A$3:$BO$209,52,FALSE)</f>
        <v>SBS</v>
      </c>
      <c r="N103" s="5">
        <v>1</v>
      </c>
      <c r="O103" s="5">
        <v>0</v>
      </c>
      <c r="P103" s="5" t="s">
        <v>569</v>
      </c>
    </row>
    <row r="104" spans="1:16" x14ac:dyDescent="0.25">
      <c r="A104" s="77" t="s">
        <v>751</v>
      </c>
      <c r="B104" s="77" t="s">
        <v>751</v>
      </c>
      <c r="C104" s="5" t="s">
        <v>924</v>
      </c>
      <c r="D104" s="5" t="s">
        <v>925</v>
      </c>
      <c r="E104" s="5">
        <v>4</v>
      </c>
      <c r="F104" s="5" t="str">
        <f>VLOOKUP(A104,Item!$A$3:$AT$209,4,FALSE)</f>
        <v>*11106</v>
      </c>
      <c r="G104" s="5" t="e">
        <f>VLOOKUP(VLOOKUP(A104,Item!$A$3:$BO$209,51,FALSE),DefaltMaster!$BJ$1:$BL$18,3,FALSE)</f>
        <v>#N/A</v>
      </c>
      <c r="H104" s="5" t="s">
        <v>34</v>
      </c>
      <c r="I104" s="5" t="e">
        <f>VLOOKUP(LEFT(VLOOKUP(A104,Item!$A$3:$BO$209,47,FALSE),1),DefaltMaster!$BC$1:$BH$11,2,FALSE)</f>
        <v>#N/A</v>
      </c>
      <c r="J104" s="5" t="e">
        <f>VLOOKUP(RIGHT(VLOOKUP(A104,Item!$A$3:$BO$209,47,FALSE),1),DefaltMaster!$BC$1:$BH$11,2,FALSE)</f>
        <v>#N/A</v>
      </c>
      <c r="K104" s="5" t="s">
        <v>948</v>
      </c>
      <c r="L104" s="5" t="s">
        <v>948</v>
      </c>
      <c r="M104" s="5" t="str">
        <f>VLOOKUP(A104,Item!$A$3:$BO$209,52,FALSE)</f>
        <v>GB</v>
      </c>
      <c r="N104" s="5">
        <v>1</v>
      </c>
      <c r="O104" s="5">
        <v>0</v>
      </c>
      <c r="P104" s="5" t="s">
        <v>569</v>
      </c>
    </row>
    <row r="105" spans="1:16" x14ac:dyDescent="0.25">
      <c r="A105" s="77" t="s">
        <v>752</v>
      </c>
      <c r="B105" s="77" t="s">
        <v>752</v>
      </c>
      <c r="C105" s="5" t="s">
        <v>924</v>
      </c>
      <c r="D105" s="5" t="s">
        <v>925</v>
      </c>
      <c r="E105" s="5">
        <v>4</v>
      </c>
      <c r="F105" s="5" t="str">
        <f>VLOOKUP(A105,Item!$A$3:$AT$209,4,FALSE)</f>
        <v>*11106</v>
      </c>
      <c r="G105" s="5" t="e">
        <f>VLOOKUP(VLOOKUP(A105,Item!$A$3:$BO$209,51,FALSE),DefaltMaster!$BJ$1:$BL$18,3,FALSE)</f>
        <v>#N/A</v>
      </c>
      <c r="H105" s="5" t="s">
        <v>34</v>
      </c>
      <c r="I105" s="5" t="e">
        <f>VLOOKUP(LEFT(VLOOKUP(A105,Item!$A$3:$BO$209,47,FALSE),1),DefaltMaster!$BC$1:$BH$11,2,FALSE)</f>
        <v>#N/A</v>
      </c>
      <c r="J105" s="5" t="e">
        <f>VLOOKUP(RIGHT(VLOOKUP(A105,Item!$A$3:$BO$209,47,FALSE),1),DefaltMaster!$BC$1:$BH$11,2,FALSE)</f>
        <v>#N/A</v>
      </c>
      <c r="K105" s="5" t="s">
        <v>948</v>
      </c>
      <c r="L105" s="5" t="s">
        <v>948</v>
      </c>
      <c r="M105" s="5" t="str">
        <f>VLOOKUP(A105,Item!$A$3:$BO$209,52,FALSE)</f>
        <v>GB</v>
      </c>
      <c r="N105" s="5">
        <v>1</v>
      </c>
      <c r="O105" s="5">
        <v>0</v>
      </c>
      <c r="P105" s="5" t="s">
        <v>569</v>
      </c>
    </row>
    <row r="106" spans="1:16" x14ac:dyDescent="0.25">
      <c r="A106" s="77" t="s">
        <v>753</v>
      </c>
      <c r="B106" s="77" t="s">
        <v>753</v>
      </c>
      <c r="C106" s="5" t="s">
        <v>924</v>
      </c>
      <c r="D106" s="5" t="s">
        <v>925</v>
      </c>
      <c r="E106" s="5">
        <v>4</v>
      </c>
      <c r="F106" s="5" t="str">
        <f>VLOOKUP(A106,Item!$A$3:$AT$209,4,FALSE)</f>
        <v>*11106</v>
      </c>
      <c r="G106" s="5" t="e">
        <f>VLOOKUP(VLOOKUP(A106,Item!$A$3:$BO$209,51,FALSE),DefaltMaster!$BJ$1:$BL$18,3,FALSE)</f>
        <v>#N/A</v>
      </c>
      <c r="H106" s="5" t="s">
        <v>34</v>
      </c>
      <c r="I106" s="5" t="e">
        <f>VLOOKUP(LEFT(VLOOKUP(A106,Item!$A$3:$BO$209,47,FALSE),1),DefaltMaster!$BC$1:$BH$11,2,FALSE)</f>
        <v>#N/A</v>
      </c>
      <c r="J106" s="5" t="e">
        <f>VLOOKUP(RIGHT(VLOOKUP(A106,Item!$A$3:$BO$209,47,FALSE),1),DefaltMaster!$BC$1:$BH$11,2,FALSE)</f>
        <v>#N/A</v>
      </c>
      <c r="K106" s="5" t="s">
        <v>948</v>
      </c>
      <c r="L106" s="5" t="s">
        <v>948</v>
      </c>
      <c r="M106" s="5" t="str">
        <f>VLOOKUP(A106,Item!$A$3:$BO$209,52,FALSE)</f>
        <v>GB</v>
      </c>
      <c r="N106" s="5">
        <v>1</v>
      </c>
      <c r="O106" s="5">
        <v>0</v>
      </c>
      <c r="P106" s="5" t="s">
        <v>569</v>
      </c>
    </row>
    <row r="107" spans="1:16" x14ac:dyDescent="0.25">
      <c r="A107" s="77" t="s">
        <v>754</v>
      </c>
      <c r="B107" s="77" t="s">
        <v>754</v>
      </c>
      <c r="C107" s="5" t="s">
        <v>924</v>
      </c>
      <c r="D107" s="5" t="s">
        <v>925</v>
      </c>
      <c r="E107" s="5">
        <v>4</v>
      </c>
      <c r="F107" s="5">
        <f>VLOOKUP(A107,Item!$A$3:$AT$209,4,FALSE)</f>
        <v>0</v>
      </c>
      <c r="G107" s="5" t="e">
        <f>VLOOKUP(VLOOKUP(A107,Item!$A$3:$BO$209,51,FALSE),DefaltMaster!$BJ$1:$BL$18,3,FALSE)</f>
        <v>#N/A</v>
      </c>
      <c r="H107" s="5" t="s">
        <v>34</v>
      </c>
      <c r="I107" s="5" t="e">
        <f>VLOOKUP(LEFT(VLOOKUP(A107,Item!$A$3:$BO$209,47,FALSE),1),DefaltMaster!$BC$1:$BH$11,2,FALSE)</f>
        <v>#N/A</v>
      </c>
      <c r="J107" s="5" t="e">
        <f>VLOOKUP(RIGHT(VLOOKUP(A107,Item!$A$3:$BO$209,47,FALSE),1),DefaltMaster!$BC$1:$BH$11,2,FALSE)</f>
        <v>#N/A</v>
      </c>
      <c r="K107" s="5" t="s">
        <v>948</v>
      </c>
      <c r="L107" s="5" t="s">
        <v>948</v>
      </c>
      <c r="M107" s="5" t="str">
        <f>VLOOKUP(A107,Item!$A$3:$BO$209,52,FALSE)</f>
        <v>GB</v>
      </c>
      <c r="N107" s="5">
        <v>1</v>
      </c>
      <c r="O107" s="5">
        <v>0</v>
      </c>
      <c r="P107" s="5" t="s">
        <v>569</v>
      </c>
    </row>
    <row r="108" spans="1:16" x14ac:dyDescent="0.25">
      <c r="A108" s="77" t="s">
        <v>755</v>
      </c>
      <c r="B108" s="77" t="s">
        <v>755</v>
      </c>
      <c r="C108" s="5" t="s">
        <v>924</v>
      </c>
      <c r="D108" s="5" t="s">
        <v>925</v>
      </c>
      <c r="E108" s="5">
        <v>4</v>
      </c>
      <c r="F108" s="5" t="str">
        <f>VLOOKUP(A108,Item!$A$3:$AT$209,4,FALSE)</f>
        <v>*11106</v>
      </c>
      <c r="G108" s="5" t="e">
        <f>VLOOKUP(VLOOKUP(A108,Item!$A$3:$BO$209,51,FALSE),DefaltMaster!$BJ$1:$BL$18,3,FALSE)</f>
        <v>#N/A</v>
      </c>
      <c r="H108" s="5" t="s">
        <v>34</v>
      </c>
      <c r="I108" s="5" t="e">
        <f>VLOOKUP(LEFT(VLOOKUP(A108,Item!$A$3:$BO$209,47,FALSE),1),DefaltMaster!$BC$1:$BH$11,2,FALSE)</f>
        <v>#N/A</v>
      </c>
      <c r="J108" s="5" t="e">
        <f>VLOOKUP(RIGHT(VLOOKUP(A108,Item!$A$3:$BO$209,47,FALSE),1),DefaltMaster!$BC$1:$BH$11,2,FALSE)</f>
        <v>#N/A</v>
      </c>
      <c r="K108" s="5" t="s">
        <v>948</v>
      </c>
      <c r="L108" s="5" t="s">
        <v>948</v>
      </c>
      <c r="M108" s="5" t="str">
        <f>VLOOKUP(A108,Item!$A$3:$BO$209,52,FALSE)</f>
        <v>WB</v>
      </c>
      <c r="N108" s="5">
        <v>1</v>
      </c>
      <c r="O108" s="5">
        <v>0</v>
      </c>
      <c r="P108" s="5" t="s">
        <v>569</v>
      </c>
    </row>
    <row r="109" spans="1:16" x14ac:dyDescent="0.25">
      <c r="A109" s="77" t="s">
        <v>756</v>
      </c>
      <c r="B109" s="77" t="s">
        <v>756</v>
      </c>
      <c r="C109" s="5" t="s">
        <v>924</v>
      </c>
      <c r="D109" s="5" t="s">
        <v>925</v>
      </c>
      <c r="E109" s="5">
        <v>4</v>
      </c>
      <c r="F109" s="5" t="str">
        <f>VLOOKUP(A109,Item!$A$3:$AT$209,4,FALSE)</f>
        <v>*11106</v>
      </c>
      <c r="G109" s="5" t="e">
        <f>VLOOKUP(VLOOKUP(A109,Item!$A$3:$BO$209,51,FALSE),DefaltMaster!$BJ$1:$BL$18,3,FALSE)</f>
        <v>#N/A</v>
      </c>
      <c r="H109" s="5" t="s">
        <v>34</v>
      </c>
      <c r="I109" s="5" t="e">
        <f>VLOOKUP(LEFT(VLOOKUP(A109,Item!$A$3:$BO$209,47,FALSE),1),DefaltMaster!$BC$1:$BH$11,2,FALSE)</f>
        <v>#N/A</v>
      </c>
      <c r="J109" s="5" t="e">
        <f>VLOOKUP(RIGHT(VLOOKUP(A109,Item!$A$3:$BO$209,47,FALSE),1),DefaltMaster!$BC$1:$BH$11,2,FALSE)</f>
        <v>#N/A</v>
      </c>
      <c r="K109" s="5" t="s">
        <v>948</v>
      </c>
      <c r="L109" s="5" t="s">
        <v>948</v>
      </c>
      <c r="M109" s="5" t="str">
        <f>VLOOKUP(A109,Item!$A$3:$BO$209,52,FALSE)</f>
        <v>WB</v>
      </c>
      <c r="N109" s="5">
        <v>1</v>
      </c>
      <c r="O109" s="5">
        <v>0</v>
      </c>
      <c r="P109" s="5" t="s">
        <v>569</v>
      </c>
    </row>
    <row r="110" spans="1:16" x14ac:dyDescent="0.25">
      <c r="A110" s="77" t="s">
        <v>757</v>
      </c>
      <c r="B110" s="77" t="s">
        <v>757</v>
      </c>
      <c r="C110" s="5" t="s">
        <v>924</v>
      </c>
      <c r="D110" s="5" t="s">
        <v>925</v>
      </c>
      <c r="E110" s="5">
        <v>4</v>
      </c>
      <c r="F110" s="5">
        <f>VLOOKUP(A110,Item!$A$3:$AT$209,4,FALSE)</f>
        <v>0</v>
      </c>
      <c r="G110" s="5" t="e">
        <f>VLOOKUP(VLOOKUP(A110,Item!$A$3:$BO$209,51,FALSE),DefaltMaster!$BJ$1:$BL$18,3,FALSE)</f>
        <v>#N/A</v>
      </c>
      <c r="H110" s="5" t="s">
        <v>34</v>
      </c>
      <c r="I110" s="5" t="e">
        <f>VLOOKUP(LEFT(VLOOKUP(A110,Item!$A$3:$BO$209,47,FALSE),1),DefaltMaster!$BC$1:$BH$11,2,FALSE)</f>
        <v>#N/A</v>
      </c>
      <c r="J110" s="5" t="e">
        <f>VLOOKUP(RIGHT(VLOOKUP(A110,Item!$A$3:$BO$209,47,FALSE),1),DefaltMaster!$BC$1:$BH$11,2,FALSE)</f>
        <v>#N/A</v>
      </c>
      <c r="K110" s="5" t="s">
        <v>948</v>
      </c>
      <c r="L110" s="5" t="s">
        <v>948</v>
      </c>
      <c r="M110" s="5" t="str">
        <f>VLOOKUP(A110,Item!$A$3:$BO$209,52,FALSE)</f>
        <v>WB</v>
      </c>
      <c r="N110" s="5">
        <v>1</v>
      </c>
      <c r="O110" s="5">
        <v>0</v>
      </c>
      <c r="P110" s="5" t="s">
        <v>569</v>
      </c>
    </row>
    <row r="111" spans="1:16" x14ac:dyDescent="0.25">
      <c r="A111" s="77" t="s">
        <v>758</v>
      </c>
      <c r="B111" s="77" t="s">
        <v>758</v>
      </c>
      <c r="C111" s="5" t="s">
        <v>924</v>
      </c>
      <c r="D111" s="5" t="s">
        <v>925</v>
      </c>
      <c r="E111" s="5">
        <v>4</v>
      </c>
      <c r="F111" s="5" t="str">
        <f>VLOOKUP(A111,Item!$A$3:$AT$209,4,FALSE)</f>
        <v>*11106</v>
      </c>
      <c r="G111" s="5" t="e">
        <f>VLOOKUP(VLOOKUP(A111,Item!$A$3:$BO$209,51,FALSE),DefaltMaster!$BJ$1:$BL$18,3,FALSE)</f>
        <v>#N/A</v>
      </c>
      <c r="H111" s="5" t="s">
        <v>34</v>
      </c>
      <c r="I111" s="5" t="e">
        <f>VLOOKUP(LEFT(VLOOKUP(A111,Item!$A$3:$BO$209,47,FALSE),1),DefaltMaster!$BC$1:$BH$11,2,FALSE)</f>
        <v>#N/A</v>
      </c>
      <c r="J111" s="5" t="e">
        <f>VLOOKUP(RIGHT(VLOOKUP(A111,Item!$A$3:$BO$209,47,FALSE),1),DefaltMaster!$BC$1:$BH$11,2,FALSE)</f>
        <v>#N/A</v>
      </c>
      <c r="K111" s="5" t="s">
        <v>948</v>
      </c>
      <c r="L111" s="5" t="s">
        <v>948</v>
      </c>
      <c r="M111" s="5" t="str">
        <f>VLOOKUP(A111,Item!$A$3:$BO$209,52,FALSE)</f>
        <v>WB</v>
      </c>
      <c r="N111" s="5">
        <v>1</v>
      </c>
      <c r="O111" s="5">
        <v>0</v>
      </c>
      <c r="P111" s="5" t="s">
        <v>569</v>
      </c>
    </row>
    <row r="112" spans="1:16" x14ac:dyDescent="0.25">
      <c r="A112" s="77" t="s">
        <v>759</v>
      </c>
      <c r="B112" s="77" t="s">
        <v>759</v>
      </c>
      <c r="C112" s="5" t="s">
        <v>924</v>
      </c>
      <c r="D112" s="5" t="s">
        <v>925</v>
      </c>
      <c r="E112" s="5">
        <v>4</v>
      </c>
      <c r="F112" s="5" t="str">
        <f>VLOOKUP(A112,Item!$A$3:$AT$209,4,FALSE)</f>
        <v>*11106</v>
      </c>
      <c r="G112" s="5" t="e">
        <f>VLOOKUP(VLOOKUP(A112,Item!$A$3:$BO$209,51,FALSE),DefaltMaster!$BJ$1:$BL$18,3,FALSE)</f>
        <v>#N/A</v>
      </c>
      <c r="H112" s="5" t="s">
        <v>34</v>
      </c>
      <c r="I112" s="5" t="e">
        <f>VLOOKUP(LEFT(VLOOKUP(A112,Item!$A$3:$BO$209,47,FALSE),1),DefaltMaster!$BC$1:$BH$11,2,FALSE)</f>
        <v>#N/A</v>
      </c>
      <c r="J112" s="5" t="e">
        <f>VLOOKUP(RIGHT(VLOOKUP(A112,Item!$A$3:$BO$209,47,FALSE),1),DefaltMaster!$BC$1:$BH$11,2,FALSE)</f>
        <v>#N/A</v>
      </c>
      <c r="K112" s="5" t="s">
        <v>948</v>
      </c>
      <c r="L112" s="5" t="s">
        <v>948</v>
      </c>
      <c r="M112" s="5" t="str">
        <f>VLOOKUP(A112,Item!$A$3:$BO$209,52,FALSE)</f>
        <v>WB</v>
      </c>
      <c r="N112" s="5">
        <v>1</v>
      </c>
      <c r="O112" s="5">
        <v>0</v>
      </c>
      <c r="P112" s="5" t="s">
        <v>569</v>
      </c>
    </row>
    <row r="113" spans="1:16" x14ac:dyDescent="0.25">
      <c r="A113" s="77" t="s">
        <v>760</v>
      </c>
      <c r="B113" s="77" t="s">
        <v>760</v>
      </c>
      <c r="C113" s="5" t="s">
        <v>924</v>
      </c>
      <c r="D113" s="5" t="s">
        <v>925</v>
      </c>
      <c r="E113" s="5">
        <v>4</v>
      </c>
      <c r="F113" s="5">
        <f>VLOOKUP(A113,Item!$A$3:$AT$209,4,FALSE)</f>
        <v>0</v>
      </c>
      <c r="G113" s="5" t="e">
        <f>VLOOKUP(VLOOKUP(A113,Item!$A$3:$BO$209,51,FALSE),DefaltMaster!$BJ$1:$BL$18,3,FALSE)</f>
        <v>#N/A</v>
      </c>
      <c r="H113" s="5" t="s">
        <v>34</v>
      </c>
      <c r="I113" s="5" t="e">
        <f>VLOOKUP(LEFT(VLOOKUP(A113,Item!$A$3:$BO$209,47,FALSE),1),DefaltMaster!$BC$1:$BH$11,2,FALSE)</f>
        <v>#N/A</v>
      </c>
      <c r="J113" s="5" t="e">
        <f>VLOOKUP(RIGHT(VLOOKUP(A113,Item!$A$3:$BO$209,47,FALSE),1),DefaltMaster!$BC$1:$BH$11,2,FALSE)</f>
        <v>#N/A</v>
      </c>
      <c r="K113" s="5" t="s">
        <v>948</v>
      </c>
      <c r="L113" s="5" t="s">
        <v>948</v>
      </c>
      <c r="M113" s="5" t="str">
        <f>VLOOKUP(A113,Item!$A$3:$BO$209,52,FALSE)</f>
        <v>WB</v>
      </c>
      <c r="N113" s="5">
        <v>1</v>
      </c>
      <c r="O113" s="5">
        <v>0</v>
      </c>
      <c r="P113" s="5" t="s">
        <v>569</v>
      </c>
    </row>
    <row r="114" spans="1:16" x14ac:dyDescent="0.25">
      <c r="A114" s="77" t="s">
        <v>761</v>
      </c>
      <c r="B114" s="77" t="s">
        <v>761</v>
      </c>
      <c r="C114" s="5" t="s">
        <v>924</v>
      </c>
      <c r="D114" s="5" t="s">
        <v>925</v>
      </c>
      <c r="E114" s="5">
        <v>4</v>
      </c>
      <c r="F114" s="5" t="str">
        <f>VLOOKUP(A114,Item!$A$3:$AT$209,4,FALSE)</f>
        <v>*11106</v>
      </c>
      <c r="G114" s="5" t="e">
        <f>VLOOKUP(VLOOKUP(A114,Item!$A$3:$BO$209,51,FALSE),DefaltMaster!$BJ$1:$BL$18,3,FALSE)</f>
        <v>#N/A</v>
      </c>
      <c r="H114" s="5" t="s">
        <v>34</v>
      </c>
      <c r="I114" s="5" t="e">
        <f>VLOOKUP(LEFT(VLOOKUP(A114,Item!$A$3:$BO$209,47,FALSE),1),DefaltMaster!$BC$1:$BH$11,2,FALSE)</f>
        <v>#N/A</v>
      </c>
      <c r="J114" s="5" t="e">
        <f>VLOOKUP(RIGHT(VLOOKUP(A114,Item!$A$3:$BO$209,47,FALSE),1),DefaltMaster!$BC$1:$BH$11,2,FALSE)</f>
        <v>#N/A</v>
      </c>
      <c r="K114" s="5" t="s">
        <v>948</v>
      </c>
      <c r="L114" s="5" t="s">
        <v>948</v>
      </c>
      <c r="M114" s="5" t="str">
        <f>VLOOKUP(A114,Item!$A$3:$BO$209,52,FALSE)</f>
        <v>WB</v>
      </c>
      <c r="N114" s="5">
        <v>1</v>
      </c>
      <c r="O114" s="5">
        <v>0</v>
      </c>
      <c r="P114" s="5" t="s">
        <v>569</v>
      </c>
    </row>
    <row r="115" spans="1:16" x14ac:dyDescent="0.25">
      <c r="A115" s="77" t="s">
        <v>762</v>
      </c>
      <c r="B115" s="77" t="s">
        <v>762</v>
      </c>
      <c r="C115" s="5" t="s">
        <v>924</v>
      </c>
      <c r="D115" s="5" t="s">
        <v>925</v>
      </c>
      <c r="E115" s="5">
        <v>4</v>
      </c>
      <c r="F115" s="5" t="str">
        <f>VLOOKUP(A115,Item!$A$3:$AT$209,4,FALSE)</f>
        <v>*11106</v>
      </c>
      <c r="G115" s="5" t="e">
        <f>VLOOKUP(VLOOKUP(A115,Item!$A$3:$BO$209,51,FALSE),DefaltMaster!$BJ$1:$BL$18,3,FALSE)</f>
        <v>#N/A</v>
      </c>
      <c r="H115" s="5" t="s">
        <v>34</v>
      </c>
      <c r="I115" s="5" t="e">
        <f>VLOOKUP(LEFT(VLOOKUP(A115,Item!$A$3:$BO$209,47,FALSE),1),DefaltMaster!$BC$1:$BH$11,2,FALSE)</f>
        <v>#N/A</v>
      </c>
      <c r="J115" s="5" t="e">
        <f>VLOOKUP(RIGHT(VLOOKUP(A115,Item!$A$3:$BO$209,47,FALSE),1),DefaltMaster!$BC$1:$BH$11,2,FALSE)</f>
        <v>#N/A</v>
      </c>
      <c r="K115" s="5" t="s">
        <v>948</v>
      </c>
      <c r="L115" s="5" t="s">
        <v>948</v>
      </c>
      <c r="M115" s="5" t="str">
        <f>VLOOKUP(A115,Item!$A$3:$BO$209,52,FALSE)</f>
        <v>WB</v>
      </c>
      <c r="N115" s="5">
        <v>1</v>
      </c>
      <c r="O115" s="5">
        <v>0</v>
      </c>
      <c r="P115" s="5" t="s">
        <v>569</v>
      </c>
    </row>
    <row r="116" spans="1:16" x14ac:dyDescent="0.25">
      <c r="A116" s="77" t="s">
        <v>763</v>
      </c>
      <c r="B116" s="77" t="s">
        <v>763</v>
      </c>
      <c r="C116" s="5" t="s">
        <v>924</v>
      </c>
      <c r="D116" s="5" t="s">
        <v>925</v>
      </c>
      <c r="E116" s="5">
        <v>4</v>
      </c>
      <c r="F116" s="5" t="str">
        <f>VLOOKUP(A116,Item!$A$3:$AT$209,4,FALSE)</f>
        <v>*11106</v>
      </c>
      <c r="G116" s="5" t="e">
        <f>VLOOKUP(VLOOKUP(A116,Item!$A$3:$BO$209,51,FALSE),DefaltMaster!$BJ$1:$BL$18,3,FALSE)</f>
        <v>#N/A</v>
      </c>
      <c r="H116" s="5" t="s">
        <v>34</v>
      </c>
      <c r="I116" s="5" t="e">
        <f>VLOOKUP(LEFT(VLOOKUP(A116,Item!$A$3:$BO$209,47,FALSE),1),DefaltMaster!$BC$1:$BH$11,2,FALSE)</f>
        <v>#N/A</v>
      </c>
      <c r="J116" s="5" t="e">
        <f>VLOOKUP(RIGHT(VLOOKUP(A116,Item!$A$3:$BO$209,47,FALSE),1),DefaltMaster!$BC$1:$BH$11,2,FALSE)</f>
        <v>#N/A</v>
      </c>
      <c r="K116" s="5" t="s">
        <v>948</v>
      </c>
      <c r="L116" s="5" t="s">
        <v>948</v>
      </c>
      <c r="M116" s="5" t="str">
        <f>VLOOKUP(A116,Item!$A$3:$BO$209,52,FALSE)</f>
        <v>WB</v>
      </c>
      <c r="N116" s="5">
        <v>1</v>
      </c>
      <c r="O116" s="5">
        <v>0</v>
      </c>
      <c r="P116" s="5" t="s">
        <v>569</v>
      </c>
    </row>
    <row r="117" spans="1:16" x14ac:dyDescent="0.25">
      <c r="A117" s="77" t="s">
        <v>764</v>
      </c>
      <c r="B117" s="77" t="s">
        <v>764</v>
      </c>
      <c r="C117" s="5" t="s">
        <v>924</v>
      </c>
      <c r="D117" s="5" t="s">
        <v>925</v>
      </c>
      <c r="E117" s="5">
        <v>4</v>
      </c>
      <c r="F117" s="5" t="str">
        <f>VLOOKUP(A117,Item!$A$3:$AT$209,4,FALSE)</f>
        <v>*11106</v>
      </c>
      <c r="G117" s="5" t="e">
        <f>VLOOKUP(VLOOKUP(A117,Item!$A$3:$BO$209,51,FALSE),DefaltMaster!$BJ$1:$BL$18,3,FALSE)</f>
        <v>#N/A</v>
      </c>
      <c r="H117" s="5" t="s">
        <v>34</v>
      </c>
      <c r="I117" s="5" t="e">
        <f>VLOOKUP(LEFT(VLOOKUP(A117,Item!$A$3:$BO$209,47,FALSE),1),DefaltMaster!$BC$1:$BH$11,2,FALSE)</f>
        <v>#N/A</v>
      </c>
      <c r="J117" s="5" t="e">
        <f>VLOOKUP(RIGHT(VLOOKUP(A117,Item!$A$3:$BO$209,47,FALSE),1),DefaltMaster!$BC$1:$BH$11,2,FALSE)</f>
        <v>#N/A</v>
      </c>
      <c r="K117" s="5" t="s">
        <v>948</v>
      </c>
      <c r="L117" s="5" t="s">
        <v>948</v>
      </c>
      <c r="M117" s="5" t="str">
        <f>VLOOKUP(A117,Item!$A$3:$BO$209,52,FALSE)</f>
        <v>WB</v>
      </c>
      <c r="N117" s="5">
        <v>1</v>
      </c>
      <c r="O117" s="5">
        <v>0</v>
      </c>
      <c r="P117" s="5" t="s">
        <v>569</v>
      </c>
    </row>
    <row r="118" spans="1:16" x14ac:dyDescent="0.25">
      <c r="A118" s="77" t="s">
        <v>765</v>
      </c>
      <c r="B118" s="77" t="s">
        <v>765</v>
      </c>
      <c r="C118" s="5" t="s">
        <v>924</v>
      </c>
      <c r="D118" s="5" t="s">
        <v>925</v>
      </c>
      <c r="E118" s="5">
        <v>4</v>
      </c>
      <c r="F118" s="5">
        <f>VLOOKUP(A118,Item!$A$3:$AT$209,4,FALSE)</f>
        <v>0</v>
      </c>
      <c r="G118" s="5" t="e">
        <f>VLOOKUP(VLOOKUP(A118,Item!$A$3:$BO$209,51,FALSE),DefaltMaster!$BJ$1:$BL$18,3,FALSE)</f>
        <v>#N/A</v>
      </c>
      <c r="H118" s="5" t="s">
        <v>34</v>
      </c>
      <c r="I118" s="5" t="e">
        <f>VLOOKUP(LEFT(VLOOKUP(A118,Item!$A$3:$BO$209,47,FALSE),1),DefaltMaster!$BC$1:$BH$11,2,FALSE)</f>
        <v>#N/A</v>
      </c>
      <c r="J118" s="5" t="e">
        <f>VLOOKUP(RIGHT(VLOOKUP(A118,Item!$A$3:$BO$209,47,FALSE),1),DefaltMaster!$BC$1:$BH$11,2,FALSE)</f>
        <v>#N/A</v>
      </c>
      <c r="K118" s="5" t="s">
        <v>948</v>
      </c>
      <c r="L118" s="5" t="s">
        <v>948</v>
      </c>
      <c r="M118" s="5" t="str">
        <f>VLOOKUP(A118,Item!$A$3:$BO$209,52,FALSE)</f>
        <v>GB</v>
      </c>
      <c r="N118" s="5">
        <v>1</v>
      </c>
      <c r="O118" s="5">
        <v>0</v>
      </c>
      <c r="P118" s="5" t="s">
        <v>569</v>
      </c>
    </row>
    <row r="119" spans="1:16" x14ac:dyDescent="0.25">
      <c r="A119" s="77" t="s">
        <v>766</v>
      </c>
      <c r="B119" s="77" t="s">
        <v>766</v>
      </c>
      <c r="C119" s="5" t="s">
        <v>924</v>
      </c>
      <c r="D119" s="5" t="s">
        <v>925</v>
      </c>
      <c r="E119" s="5">
        <v>4</v>
      </c>
      <c r="F119" s="5">
        <f>VLOOKUP(A119,Item!$A$3:$AT$209,4,FALSE)</f>
        <v>0</v>
      </c>
      <c r="G119" s="5" t="e">
        <f>VLOOKUP(VLOOKUP(A119,Item!$A$3:$BO$209,51,FALSE),DefaltMaster!$BJ$1:$BL$18,3,FALSE)</f>
        <v>#N/A</v>
      </c>
      <c r="H119" s="5" t="s">
        <v>34</v>
      </c>
      <c r="I119" s="5" t="e">
        <f>VLOOKUP(LEFT(VLOOKUP(A119,Item!$A$3:$BO$209,47,FALSE),1),DefaltMaster!$BC$1:$BH$11,2,FALSE)</f>
        <v>#N/A</v>
      </c>
      <c r="J119" s="5" t="e">
        <f>VLOOKUP(RIGHT(VLOOKUP(A119,Item!$A$3:$BO$209,47,FALSE),1),DefaltMaster!$BC$1:$BH$11,2,FALSE)</f>
        <v>#N/A</v>
      </c>
      <c r="K119" s="5" t="s">
        <v>948</v>
      </c>
      <c r="L119" s="5" t="s">
        <v>948</v>
      </c>
      <c r="M119" s="5" t="str">
        <f>VLOOKUP(A119,Item!$A$3:$BO$209,52,FALSE)</f>
        <v>GB</v>
      </c>
      <c r="N119" s="5">
        <v>1</v>
      </c>
      <c r="O119" s="5">
        <v>0</v>
      </c>
      <c r="P119" s="5" t="s">
        <v>569</v>
      </c>
    </row>
    <row r="120" spans="1:16" x14ac:dyDescent="0.25">
      <c r="A120" s="77" t="s">
        <v>767</v>
      </c>
      <c r="B120" s="77" t="s">
        <v>767</v>
      </c>
      <c r="C120" s="5" t="s">
        <v>924</v>
      </c>
      <c r="D120" s="5" t="s">
        <v>925</v>
      </c>
      <c r="E120" s="5">
        <v>4</v>
      </c>
      <c r="F120" s="5">
        <f>VLOOKUP(A120,Item!$A$3:$AT$209,4,FALSE)</f>
        <v>0</v>
      </c>
      <c r="G120" s="5" t="e">
        <f>VLOOKUP(VLOOKUP(A120,Item!$A$3:$BO$209,51,FALSE),DefaltMaster!$BJ$1:$BL$18,3,FALSE)</f>
        <v>#N/A</v>
      </c>
      <c r="H120" s="5" t="s">
        <v>34</v>
      </c>
      <c r="I120" s="5" t="e">
        <f>VLOOKUP(LEFT(VLOOKUP(A120,Item!$A$3:$BO$209,47,FALSE),1),DefaltMaster!$BC$1:$BH$11,2,FALSE)</f>
        <v>#N/A</v>
      </c>
      <c r="J120" s="5" t="e">
        <f>VLOOKUP(RIGHT(VLOOKUP(A120,Item!$A$3:$BO$209,47,FALSE),1),DefaltMaster!$BC$1:$BH$11,2,FALSE)</f>
        <v>#N/A</v>
      </c>
      <c r="K120" s="5" t="s">
        <v>948</v>
      </c>
      <c r="L120" s="5" t="s">
        <v>948</v>
      </c>
      <c r="M120" s="5" t="str">
        <f>VLOOKUP(A120,Item!$A$3:$BO$209,52,FALSE)</f>
        <v>GB</v>
      </c>
      <c r="N120" s="5">
        <v>1</v>
      </c>
      <c r="O120" s="5">
        <v>0</v>
      </c>
      <c r="P120" s="5" t="s">
        <v>569</v>
      </c>
    </row>
    <row r="121" spans="1:16" x14ac:dyDescent="0.25">
      <c r="A121" s="77" t="s">
        <v>768</v>
      </c>
      <c r="B121" s="77" t="s">
        <v>768</v>
      </c>
      <c r="C121" s="5" t="s">
        <v>924</v>
      </c>
      <c r="D121" s="5" t="s">
        <v>925</v>
      </c>
      <c r="E121" s="5">
        <v>4</v>
      </c>
      <c r="F121" s="5">
        <f>VLOOKUP(A121,Item!$A$3:$AT$209,4,FALSE)</f>
        <v>0</v>
      </c>
      <c r="G121" s="5" t="e">
        <f>VLOOKUP(VLOOKUP(A121,Item!$A$3:$BO$209,51,FALSE),DefaltMaster!$BJ$1:$BL$18,3,FALSE)</f>
        <v>#N/A</v>
      </c>
      <c r="H121" s="5" t="s">
        <v>34</v>
      </c>
      <c r="I121" s="5" t="e">
        <f>VLOOKUP(LEFT(VLOOKUP(A121,Item!$A$3:$BO$209,47,FALSE),1),DefaltMaster!$BC$1:$BH$11,2,FALSE)</f>
        <v>#N/A</v>
      </c>
      <c r="J121" s="5" t="e">
        <f>VLOOKUP(RIGHT(VLOOKUP(A121,Item!$A$3:$BO$209,47,FALSE),1),DefaltMaster!$BC$1:$BH$11,2,FALSE)</f>
        <v>#N/A</v>
      </c>
      <c r="K121" s="5" t="s">
        <v>948</v>
      </c>
      <c r="L121" s="5" t="s">
        <v>948</v>
      </c>
      <c r="M121" s="5" t="str">
        <f>VLOOKUP(A121,Item!$A$3:$BO$209,52,FALSE)</f>
        <v>GB</v>
      </c>
      <c r="N121" s="5">
        <v>1</v>
      </c>
      <c r="O121" s="5">
        <v>0</v>
      </c>
      <c r="P121" s="5" t="s">
        <v>569</v>
      </c>
    </row>
    <row r="122" spans="1:16" x14ac:dyDescent="0.25">
      <c r="A122" s="77" t="s">
        <v>769</v>
      </c>
      <c r="B122" s="77" t="s">
        <v>769</v>
      </c>
      <c r="C122" s="5" t="s">
        <v>924</v>
      </c>
      <c r="D122" s="5" t="s">
        <v>925</v>
      </c>
      <c r="E122" s="5">
        <v>4</v>
      </c>
      <c r="F122" s="5">
        <f>VLOOKUP(A122,Item!$A$3:$AT$209,4,FALSE)</f>
        <v>0</v>
      </c>
      <c r="G122" s="5" t="e">
        <f>VLOOKUP(VLOOKUP(A122,Item!$A$3:$BO$209,51,FALSE),DefaltMaster!$BJ$1:$BL$18,3,FALSE)</f>
        <v>#N/A</v>
      </c>
      <c r="H122" s="5" t="s">
        <v>34</v>
      </c>
      <c r="I122" s="5" t="e">
        <f>VLOOKUP(LEFT(VLOOKUP(A122,Item!$A$3:$BO$209,47,FALSE),1),DefaltMaster!$BC$1:$BH$11,2,FALSE)</f>
        <v>#N/A</v>
      </c>
      <c r="J122" s="5" t="e">
        <f>VLOOKUP(RIGHT(VLOOKUP(A122,Item!$A$3:$BO$209,47,FALSE),1),DefaltMaster!$BC$1:$BH$11,2,FALSE)</f>
        <v>#N/A</v>
      </c>
      <c r="K122" s="5" t="s">
        <v>948</v>
      </c>
      <c r="L122" s="5" t="s">
        <v>948</v>
      </c>
      <c r="M122" s="5" t="str">
        <f>VLOOKUP(A122,Item!$A$3:$BO$209,52,FALSE)</f>
        <v>GB</v>
      </c>
      <c r="N122" s="5">
        <v>1</v>
      </c>
      <c r="O122" s="5">
        <v>0</v>
      </c>
      <c r="P122" s="5" t="s">
        <v>569</v>
      </c>
    </row>
    <row r="123" spans="1:16" x14ac:dyDescent="0.25">
      <c r="A123" s="77" t="s">
        <v>770</v>
      </c>
      <c r="B123" s="77" t="s">
        <v>770</v>
      </c>
      <c r="C123" s="5" t="s">
        <v>924</v>
      </c>
      <c r="D123" s="5" t="s">
        <v>925</v>
      </c>
      <c r="E123" s="5">
        <v>4</v>
      </c>
      <c r="F123" s="5">
        <f>VLOOKUP(A123,Item!$A$3:$AT$209,4,FALSE)</f>
        <v>0</v>
      </c>
      <c r="G123" s="5" t="e">
        <f>VLOOKUP(VLOOKUP(A123,Item!$A$3:$BO$209,51,FALSE),DefaltMaster!$BJ$1:$BL$18,3,FALSE)</f>
        <v>#N/A</v>
      </c>
      <c r="H123" s="5" t="s">
        <v>34</v>
      </c>
      <c r="I123" s="5" t="e">
        <f>VLOOKUP(LEFT(VLOOKUP(A123,Item!$A$3:$BO$209,47,FALSE),1),DefaltMaster!$BC$1:$BH$11,2,FALSE)</f>
        <v>#N/A</v>
      </c>
      <c r="J123" s="5" t="e">
        <f>VLOOKUP(RIGHT(VLOOKUP(A123,Item!$A$3:$BO$209,47,FALSE),1),DefaltMaster!$BC$1:$BH$11,2,FALSE)</f>
        <v>#N/A</v>
      </c>
      <c r="K123" s="5" t="s">
        <v>948</v>
      </c>
      <c r="L123" s="5" t="s">
        <v>948</v>
      </c>
      <c r="M123" s="5" t="str">
        <f>VLOOKUP(A123,Item!$A$3:$BO$209,52,FALSE)</f>
        <v>GB</v>
      </c>
      <c r="N123" s="5">
        <v>1</v>
      </c>
      <c r="O123" s="5">
        <v>0</v>
      </c>
      <c r="P123" s="5" t="s">
        <v>569</v>
      </c>
    </row>
    <row r="124" spans="1:16" x14ac:dyDescent="0.25">
      <c r="A124" s="77" t="s">
        <v>771</v>
      </c>
      <c r="B124" s="77" t="s">
        <v>771</v>
      </c>
      <c r="C124" s="5" t="s">
        <v>924</v>
      </c>
      <c r="D124" s="5" t="s">
        <v>925</v>
      </c>
      <c r="E124" s="5">
        <v>4</v>
      </c>
      <c r="F124" s="5">
        <f>VLOOKUP(A124,Item!$A$3:$AT$209,4,FALSE)</f>
        <v>0</v>
      </c>
      <c r="G124" s="5" t="e">
        <f>VLOOKUP(VLOOKUP(A124,Item!$A$3:$BO$209,51,FALSE),DefaltMaster!$BJ$1:$BL$18,3,FALSE)</f>
        <v>#N/A</v>
      </c>
      <c r="H124" s="5" t="s">
        <v>34</v>
      </c>
      <c r="I124" s="5" t="e">
        <f>VLOOKUP(LEFT(VLOOKUP(A124,Item!$A$3:$BO$209,47,FALSE),1),DefaltMaster!$BC$1:$BH$11,2,FALSE)</f>
        <v>#N/A</v>
      </c>
      <c r="J124" s="5" t="e">
        <f>VLOOKUP(RIGHT(VLOOKUP(A124,Item!$A$3:$BO$209,47,FALSE),1),DefaltMaster!$BC$1:$BH$11,2,FALSE)</f>
        <v>#N/A</v>
      </c>
      <c r="K124" s="5" t="s">
        <v>948</v>
      </c>
      <c r="L124" s="5" t="s">
        <v>948</v>
      </c>
      <c r="M124" s="5" t="str">
        <f>VLOOKUP(A124,Item!$A$3:$BO$209,52,FALSE)</f>
        <v>GB</v>
      </c>
      <c r="N124" s="5">
        <v>1</v>
      </c>
      <c r="O124" s="5">
        <v>0</v>
      </c>
      <c r="P124" s="5" t="s">
        <v>569</v>
      </c>
    </row>
  </sheetData>
  <autoFilter ref="A1:V1" xr:uid="{00000000-0009-0000-0000-000005000000}"/>
  <conditionalFormatting sqref="A2 A4 A6 A8 A10 A12 A14 A16 A18 A20 A22 A24 A26 A28 A30 A32 A34 A36 A38 A40 A42 A44 A46 A48 A50 A52 A54 A56 A58 A60 A62 A64 A66 A68 A70 A72 A74 A76 A78 A80 A82 A84 A86 A88 A90 A92 A94 A96 A98 A100 A102 A104 A106 A108 A110 A112 A114 A116 A118 A120 A122 A124">
    <cfRule type="duplicateValues" dxfId="9" priority="137"/>
  </conditionalFormatting>
  <conditionalFormatting sqref="A3 A5 A7 A9 A11 A13 A15 A17 A19 A21 A23 A25 A27 A29 A31 A33 A35 A37 A39 A41 A43 A45 A47 A49 A51 A53 A55 A57 A59 A61 A63 A65 A67 A69 A71 A73 A75 A77 A79 A81 A83 A85 A87 A89 A91 A93 A95 A97 A99 A101 A103 A105 A107 A109 A111 A113 A115 A117 A119 A121 A123">
    <cfRule type="duplicateValues" dxfId="8" priority="5"/>
  </conditionalFormatting>
  <conditionalFormatting sqref="B2 B4 B6 B8 B10 B12 B14 B16 B18 B20 B22 B24 B26 B28 B30 B32 B34 B36 B38 B40 B42 B44 B46 B48 B50 B52 B54 B56 B58 B60 B62 B64 B66 B68 B70 B72 B74 B76 B78 B80 B82 B84 B86 B88 B90 B92 B94 B96 B98 B100 B102 B104 B106 B108 B110 B112 B114 B116 B118 B120 B122 B124">
    <cfRule type="duplicateValues" dxfId="7" priority="199"/>
  </conditionalFormatting>
  <conditionalFormatting sqref="B3 B5 B7 B9 B11 B13 B15 B17 B19 B21 B23 B25 B27 B29 B31 B33 B35 B37 B39 B41 B43 B45 B47 B49 B51 B53 B55 B57 B59 B61 B63 B65 B67 B69 B71 B73 B75 B77 B79 B81 B83 B85 B87 B89 B91 B93 B95 B97 B99 B101 B103 B105 B107 B109 B111 B113 B115 B117 B119 B121 B123">
    <cfRule type="duplicateValues" dxfId="6" priority="3"/>
  </conditionalFormatting>
  <dataValidations count="1">
    <dataValidation type="textLength" allowBlank="1" showInputMessage="1" showErrorMessage="1" sqref="C2:C124" xr:uid="{00000000-0002-0000-0500-000000000000}">
      <formula1>1</formula1>
      <formula2>40</formula2>
    </dataValidation>
  </dataValidations>
  <pageMargins left="0.7" right="0.7" top="0.75" bottom="0.75" header="0.3" footer="0.3"/>
  <pageSetup paperSize="9" orientation="portrait" horizontalDpi="30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B85"/>
  <sheetViews>
    <sheetView topLeftCell="BD1" workbookViewId="0">
      <selection activeCell="BK19" sqref="BK19"/>
    </sheetView>
  </sheetViews>
  <sheetFormatPr defaultRowHeight="15" x14ac:dyDescent="0.25"/>
  <cols>
    <col min="1" max="1" width="12.42578125" bestFit="1" customWidth="1"/>
    <col min="2" max="2" width="7.42578125" bestFit="1" customWidth="1"/>
    <col min="3" max="3" width="7.140625" bestFit="1" customWidth="1"/>
    <col min="4" max="4" width="12.140625" bestFit="1" customWidth="1"/>
    <col min="5" max="5" width="7" bestFit="1" customWidth="1"/>
    <col min="6" max="6" width="20.140625" bestFit="1" customWidth="1"/>
    <col min="7" max="7" width="7" bestFit="1" customWidth="1"/>
    <col min="8" max="8" width="12.28515625" bestFit="1" customWidth="1"/>
    <col min="9" max="9" width="36.7109375" bestFit="1" customWidth="1"/>
    <col min="10" max="10" width="7" bestFit="1" customWidth="1"/>
    <col min="13" max="13" width="18" bestFit="1" customWidth="1"/>
    <col min="14" max="14" width="7" bestFit="1" customWidth="1"/>
    <col min="15" max="15" width="11.140625" bestFit="1" customWidth="1"/>
    <col min="16" max="16" width="10.5703125" bestFit="1" customWidth="1"/>
    <col min="17" max="17" width="7" bestFit="1" customWidth="1"/>
    <col min="18" max="18" width="17.7109375" bestFit="1" customWidth="1"/>
    <col min="19" max="19" width="7" customWidth="1"/>
    <col min="21" max="26" width="9" customWidth="1"/>
    <col min="27" max="29" width="13.140625" customWidth="1"/>
    <col min="30" max="31" width="13.140625" hidden="1" customWidth="1"/>
    <col min="32" max="33" width="9" style="56" customWidth="1"/>
    <col min="34" max="35" width="9" customWidth="1"/>
    <col min="36" max="36" width="13.140625" bestFit="1" customWidth="1"/>
    <col min="37" max="37" width="13.140625" customWidth="1"/>
    <col min="38" max="39" width="17.85546875" customWidth="1"/>
    <col min="40" max="40" width="14.7109375" bestFit="1" customWidth="1"/>
    <col min="41" max="41" width="18.85546875" bestFit="1" customWidth="1"/>
    <col min="42" max="42" width="7.85546875" bestFit="1" customWidth="1"/>
    <col min="43" max="43" width="24.7109375" bestFit="1" customWidth="1"/>
    <col min="44" max="45" width="0" hidden="1" customWidth="1"/>
    <col min="46" max="46" width="13.140625" hidden="1" customWidth="1"/>
    <col min="47" max="49" width="0" hidden="1" customWidth="1"/>
    <col min="50" max="50" width="17.7109375" bestFit="1" customWidth="1"/>
    <col min="51" max="51" width="24.7109375" bestFit="1" customWidth="1"/>
    <col min="53" max="53" width="11.28515625" bestFit="1" customWidth="1"/>
    <col min="55" max="55" width="9.140625" style="78"/>
    <col min="56" max="56" width="7" bestFit="1" customWidth="1"/>
    <col min="57" max="58" width="11" bestFit="1" customWidth="1"/>
    <col min="59" max="59" width="5.28515625" bestFit="1" customWidth="1"/>
    <col min="60" max="60" width="7.140625" bestFit="1" customWidth="1"/>
    <col min="62" max="62" width="8.85546875" bestFit="1" customWidth="1"/>
    <col min="63" max="63" width="11.28515625" bestFit="1" customWidth="1"/>
    <col min="66" max="66" width="7" bestFit="1" customWidth="1"/>
    <col min="67" max="68" width="10.5703125" bestFit="1" customWidth="1"/>
    <col min="69" max="69" width="5.28515625" bestFit="1" customWidth="1"/>
    <col min="70" max="70" width="7.140625" bestFit="1" customWidth="1"/>
    <col min="72" max="72" width="11" bestFit="1" customWidth="1"/>
    <col min="73" max="73" width="9" bestFit="1" customWidth="1"/>
    <col min="74" max="74" width="6.42578125" bestFit="1" customWidth="1"/>
    <col min="75" max="75" width="11.28515625" bestFit="1" customWidth="1"/>
    <col min="76" max="76" width="9.140625" bestFit="1" customWidth="1"/>
    <col min="77" max="77" width="23.85546875" bestFit="1" customWidth="1"/>
    <col min="78" max="78" width="11.28515625" bestFit="1" customWidth="1"/>
    <col min="80" max="80" width="10.5703125" bestFit="1" customWidth="1"/>
  </cols>
  <sheetData>
    <row r="1" spans="1:80" x14ac:dyDescent="0.25">
      <c r="A1" s="1" t="s">
        <v>0</v>
      </c>
      <c r="B1" s="1" t="s">
        <v>54</v>
      </c>
      <c r="C1" s="1" t="s">
        <v>97</v>
      </c>
      <c r="D1" s="1" t="s">
        <v>399</v>
      </c>
      <c r="E1" s="1" t="s">
        <v>0</v>
      </c>
      <c r="F1" s="1" t="s">
        <v>396</v>
      </c>
      <c r="G1" s="1" t="s">
        <v>0</v>
      </c>
      <c r="H1" s="1"/>
      <c r="I1" s="1" t="s">
        <v>397</v>
      </c>
      <c r="J1" s="1" t="s">
        <v>0</v>
      </c>
      <c r="K1" s="1" t="s">
        <v>398</v>
      </c>
      <c r="L1" s="1" t="s">
        <v>0</v>
      </c>
      <c r="M1" s="1" t="s">
        <v>9</v>
      </c>
      <c r="N1" s="1" t="s">
        <v>0</v>
      </c>
      <c r="O1" s="1" t="s">
        <v>47</v>
      </c>
      <c r="P1" s="1" t="s">
        <v>2</v>
      </c>
      <c r="Q1" s="1" t="s">
        <v>0</v>
      </c>
      <c r="R1" s="5" t="s">
        <v>341</v>
      </c>
      <c r="S1" s="6" t="s">
        <v>0</v>
      </c>
      <c r="U1" s="58" t="s">
        <v>463</v>
      </c>
      <c r="V1" s="58" t="s">
        <v>463</v>
      </c>
      <c r="W1" s="65" t="s">
        <v>584</v>
      </c>
      <c r="X1" s="65" t="s">
        <v>585</v>
      </c>
      <c r="Y1" s="65" t="s">
        <v>584</v>
      </c>
      <c r="Z1" s="65" t="s">
        <v>585</v>
      </c>
      <c r="AA1" s="58" t="s">
        <v>463</v>
      </c>
      <c r="AB1" s="58" t="s">
        <v>0</v>
      </c>
      <c r="AC1" s="58" t="s">
        <v>1</v>
      </c>
      <c r="AD1" s="58" t="s">
        <v>2</v>
      </c>
      <c r="AE1" s="58" t="s">
        <v>648</v>
      </c>
      <c r="AF1" s="54" t="s">
        <v>584</v>
      </c>
      <c r="AG1" s="54" t="s">
        <v>585</v>
      </c>
      <c r="AH1" s="54" t="s">
        <v>584</v>
      </c>
      <c r="AI1" s="54" t="s">
        <v>585</v>
      </c>
      <c r="AJ1" s="32" t="s">
        <v>463</v>
      </c>
      <c r="AK1" s="32"/>
      <c r="AL1" s="11" t="s">
        <v>468</v>
      </c>
      <c r="AM1" s="33"/>
      <c r="AN1" s="11" t="s">
        <v>397</v>
      </c>
      <c r="AO1" s="11" t="s">
        <v>472</v>
      </c>
      <c r="AQ1" s="71" t="s">
        <v>833</v>
      </c>
      <c r="AT1" s="22"/>
      <c r="AU1" s="23"/>
      <c r="AV1" s="24"/>
      <c r="AX1" s="11" t="s">
        <v>468</v>
      </c>
      <c r="AY1" s="72" t="s">
        <v>878</v>
      </c>
      <c r="AZ1" s="72" t="s">
        <v>0</v>
      </c>
      <c r="BA1" s="74" t="s">
        <v>926</v>
      </c>
      <c r="BB1" s="74" t="s">
        <v>0</v>
      </c>
      <c r="BC1" s="78" t="s">
        <v>956</v>
      </c>
      <c r="BD1" t="s">
        <v>0</v>
      </c>
      <c r="BE1" t="s">
        <v>1</v>
      </c>
      <c r="BF1" t="s">
        <v>2</v>
      </c>
      <c r="BG1" t="s">
        <v>21</v>
      </c>
      <c r="BH1" t="s">
        <v>97</v>
      </c>
      <c r="BJ1" t="s">
        <v>1</v>
      </c>
      <c r="BK1" s="74" t="s">
        <v>941</v>
      </c>
      <c r="BL1" s="74" t="s">
        <v>0</v>
      </c>
      <c r="BN1" t="s">
        <v>0</v>
      </c>
      <c r="BO1" t="s">
        <v>1</v>
      </c>
      <c r="BP1" t="s">
        <v>2</v>
      </c>
      <c r="BQ1" t="s">
        <v>21</v>
      </c>
      <c r="BR1" t="s">
        <v>97</v>
      </c>
      <c r="BT1" s="6" t="s">
        <v>541</v>
      </c>
      <c r="BU1" s="86" t="s">
        <v>554</v>
      </c>
      <c r="BV1" s="6" t="s">
        <v>559</v>
      </c>
      <c r="BW1" s="6" t="s">
        <v>835</v>
      </c>
      <c r="BX1" s="6" t="s">
        <v>974</v>
      </c>
      <c r="BY1" s="6" t="s">
        <v>1</v>
      </c>
      <c r="BZ1" s="6" t="s">
        <v>835</v>
      </c>
      <c r="CA1" s="6" t="s">
        <v>974</v>
      </c>
      <c r="CB1" s="87" t="s">
        <v>980</v>
      </c>
    </row>
    <row r="2" spans="1:80" x14ac:dyDescent="0.25">
      <c r="A2" s="3" t="s">
        <v>71</v>
      </c>
      <c r="B2" s="3" t="s">
        <v>75</v>
      </c>
      <c r="C2" s="3">
        <v>0.95</v>
      </c>
      <c r="D2" s="3" t="s">
        <v>79</v>
      </c>
      <c r="E2" s="3" t="s">
        <v>78</v>
      </c>
      <c r="F2" s="3" t="s">
        <v>99</v>
      </c>
      <c r="G2" s="3" t="s">
        <v>98</v>
      </c>
      <c r="H2" s="3"/>
      <c r="I2" s="3" t="s">
        <v>263</v>
      </c>
      <c r="J2" s="3" t="s">
        <v>262</v>
      </c>
      <c r="K2" s="3">
        <v>998812</v>
      </c>
      <c r="L2" s="4" t="s">
        <v>31</v>
      </c>
      <c r="M2" s="3" t="s">
        <v>296</v>
      </c>
      <c r="N2" s="3" t="s">
        <v>295</v>
      </c>
      <c r="O2" s="3" t="s">
        <v>344</v>
      </c>
      <c r="P2" s="3" t="s">
        <v>345</v>
      </c>
      <c r="Q2" s="4" t="s">
        <v>343</v>
      </c>
      <c r="R2" s="5" t="s">
        <v>296</v>
      </c>
      <c r="S2" s="3" t="s">
        <v>295</v>
      </c>
      <c r="U2" s="66" t="s">
        <v>459</v>
      </c>
      <c r="V2" s="66" t="s">
        <v>571</v>
      </c>
      <c r="W2" s="67">
        <f>LEFT(U2,3)/10</f>
        <v>15.5</v>
      </c>
      <c r="X2" s="67">
        <f>RIGHT(V2,3)/10</f>
        <v>24.5</v>
      </c>
      <c r="Y2" s="68" t="str">
        <f>TEXT(W2,"00.00")</f>
        <v>15.50</v>
      </c>
      <c r="Z2" s="68" t="str">
        <f>TEXT(X2,"00.00")</f>
        <v>24.50</v>
      </c>
      <c r="AA2" s="57" t="str">
        <f>Y2&amp;"X"&amp;Z2</f>
        <v>15.50X24.50</v>
      </c>
      <c r="AB2" s="57" t="s">
        <v>622</v>
      </c>
      <c r="AC2" s="57" t="s">
        <v>623</v>
      </c>
      <c r="AD2" s="57" t="s">
        <v>623</v>
      </c>
      <c r="AE2" s="57" t="b">
        <f>AA2=AC2</f>
        <v>1</v>
      </c>
      <c r="AF2" s="55">
        <f t="shared" ref="AF2:AF14" si="0">LEFT(V2,3)/25.4</f>
        <v>6.1023622047244102</v>
      </c>
      <c r="AG2" s="55">
        <f t="shared" ref="AG2:AG14" si="1">RIGHT(V2,3)/25.4</f>
        <v>9.6456692913385833</v>
      </c>
      <c r="AH2" s="53" t="str">
        <f>TEXT(AF2,"00.00 ")</f>
        <v xml:space="preserve">06.10 </v>
      </c>
      <c r="AI2" s="53" t="str">
        <f>TEXT(AG2," 00.00")</f>
        <v xml:space="preserve"> 09.65</v>
      </c>
      <c r="AJ2" s="53" t="str">
        <f>AH2&amp;"X"&amp;AI2</f>
        <v>06.10 X 09.65</v>
      </c>
      <c r="AK2" s="53"/>
      <c r="AL2" s="18" t="s">
        <v>519</v>
      </c>
      <c r="AM2" s="34">
        <v>4</v>
      </c>
      <c r="AN2" s="18" t="s">
        <v>531</v>
      </c>
      <c r="AO2" s="18" t="s">
        <v>489</v>
      </c>
      <c r="AP2" s="70" t="s">
        <v>849</v>
      </c>
      <c r="AQ2" t="str">
        <f>AP2&amp;AL2</f>
        <v>Rulling-.5 " Squire</v>
      </c>
      <c r="AT2" s="25"/>
      <c r="AU2" s="26"/>
      <c r="AV2" s="27"/>
      <c r="AX2" s="18" t="s">
        <v>519</v>
      </c>
      <c r="AY2" s="72" t="s">
        <v>851</v>
      </c>
      <c r="AZ2" s="72" t="s">
        <v>850</v>
      </c>
      <c r="BA2" s="72" t="s">
        <v>891</v>
      </c>
      <c r="BB2" s="72" t="s">
        <v>879</v>
      </c>
      <c r="BC2" s="78" t="s">
        <v>959</v>
      </c>
      <c r="BD2" t="s">
        <v>903</v>
      </c>
      <c r="BE2" t="s">
        <v>904</v>
      </c>
      <c r="BF2" t="s">
        <v>904</v>
      </c>
      <c r="BG2">
        <v>23</v>
      </c>
      <c r="BH2">
        <v>0</v>
      </c>
      <c r="BJ2" s="17" t="s">
        <v>533</v>
      </c>
      <c r="BK2" t="str">
        <f>TEXT(LEFT(BJ2,3)/10,"00.00")&amp;"X"&amp;TEXT(RIGHT(BJ2,3)/10,"00.00")</f>
        <v>48.00X63.00</v>
      </c>
      <c r="BL2" s="72" t="s">
        <v>927</v>
      </c>
      <c r="BN2" t="s">
        <v>942</v>
      </c>
      <c r="BO2" t="s">
        <v>943</v>
      </c>
      <c r="BP2" t="s">
        <v>943</v>
      </c>
      <c r="BQ2">
        <v>24</v>
      </c>
      <c r="BR2">
        <v>0</v>
      </c>
      <c r="BT2" s="5" t="s">
        <v>467</v>
      </c>
      <c r="BU2" s="84">
        <v>80</v>
      </c>
      <c r="BV2" s="85">
        <v>34.5</v>
      </c>
      <c r="BW2" s="5" t="str">
        <f>TEXT(BU2,"00.00")&amp;"X"&amp;TEXT(BV2,"00.00")</f>
        <v>80.00X34.50</v>
      </c>
      <c r="BX2" s="5" t="str">
        <f>VLOOKUP(BW2,DefaltMaster!$BA$1:$BB$13,2,FALSE)</f>
        <v>*01082</v>
      </c>
      <c r="BY2" s="5" t="str">
        <f>BT2&amp;"-["&amp;BW2&amp;"]"</f>
        <v>Index-[80.00X34.50]</v>
      </c>
      <c r="BZ2" s="5" t="str">
        <f>BW2</f>
        <v>80.00X34.50</v>
      </c>
      <c r="CA2" s="5" t="str">
        <f>BX2</f>
        <v>*01082</v>
      </c>
      <c r="CB2" t="str">
        <f>VLOOKUP(BY2,Item!$B$241:$AC$245,28,FALSE)</f>
        <v>000154</v>
      </c>
    </row>
    <row r="3" spans="1:80" x14ac:dyDescent="0.25">
      <c r="A3" s="3" t="s">
        <v>72</v>
      </c>
      <c r="B3" s="3" t="s">
        <v>59</v>
      </c>
      <c r="C3" s="3">
        <v>0.9</v>
      </c>
      <c r="D3" s="3" t="s">
        <v>80</v>
      </c>
      <c r="E3" s="3" t="s">
        <v>58</v>
      </c>
      <c r="F3" s="3" t="s">
        <v>101</v>
      </c>
      <c r="G3" s="3" t="s">
        <v>100</v>
      </c>
      <c r="H3" s="3"/>
      <c r="I3" s="3" t="s">
        <v>265</v>
      </c>
      <c r="J3" s="3" t="s">
        <v>264</v>
      </c>
      <c r="K3" s="3">
        <v>998912</v>
      </c>
      <c r="L3" s="4" t="s">
        <v>39</v>
      </c>
      <c r="M3" s="3" t="s">
        <v>298</v>
      </c>
      <c r="N3" s="3" t="s">
        <v>297</v>
      </c>
      <c r="O3" s="3" t="s">
        <v>347</v>
      </c>
      <c r="P3" s="3" t="s">
        <v>348</v>
      </c>
      <c r="Q3" s="4" t="s">
        <v>346</v>
      </c>
      <c r="R3" s="5" t="s">
        <v>303</v>
      </c>
      <c r="S3" s="3" t="s">
        <v>30</v>
      </c>
      <c r="U3" s="66" t="s">
        <v>457</v>
      </c>
      <c r="V3" s="66" t="s">
        <v>573</v>
      </c>
      <c r="W3" s="67">
        <f t="shared" ref="W3:W14" si="2">LEFT(U3,3)/10</f>
        <v>16.5</v>
      </c>
      <c r="X3" s="67">
        <f t="shared" ref="X3:X14" si="3">RIGHT(V3,3)/10</f>
        <v>21</v>
      </c>
      <c r="Y3" s="68" t="str">
        <f t="shared" ref="Y3:Y14" si="4">TEXT(W3,"00.00")</f>
        <v>16.50</v>
      </c>
      <c r="Z3" s="68" t="str">
        <f t="shared" ref="Z3:Z14" si="5">TEXT(X3,"00.00")</f>
        <v>21.00</v>
      </c>
      <c r="AA3" s="57" t="str">
        <f t="shared" ref="AA3:AA14" si="6">Y3&amp;"X"&amp;Z3</f>
        <v>16.50X21.00</v>
      </c>
      <c r="AB3" s="57" t="s">
        <v>624</v>
      </c>
      <c r="AC3" s="57" t="s">
        <v>625</v>
      </c>
      <c r="AD3" s="57" t="s">
        <v>625</v>
      </c>
      <c r="AE3" s="57" t="b">
        <f t="shared" ref="AE3:AE14" si="7">AA3=AC3</f>
        <v>1</v>
      </c>
      <c r="AF3" s="55">
        <f t="shared" si="0"/>
        <v>6.4960629921259843</v>
      </c>
      <c r="AG3" s="55">
        <f t="shared" si="1"/>
        <v>8.2677165354330722</v>
      </c>
      <c r="AH3" s="53" t="str">
        <f t="shared" ref="AH3:AH14" si="8">TEXT(AF3,"00.00 ")</f>
        <v xml:space="preserve">06.50 </v>
      </c>
      <c r="AI3" s="53" t="str">
        <f t="shared" ref="AI3:AI14" si="9">TEXT(AG3," 00.00")</f>
        <v xml:space="preserve"> 08.27</v>
      </c>
      <c r="AJ3" s="53" t="str">
        <f t="shared" ref="AJ3:AJ14" si="10">AH3&amp;"X"&amp;AI3</f>
        <v>06.50 X 08.27</v>
      </c>
      <c r="AK3" s="53"/>
      <c r="AL3" s="18" t="s">
        <v>537</v>
      </c>
      <c r="AM3" s="34">
        <v>4</v>
      </c>
      <c r="AN3" s="18" t="s">
        <v>494</v>
      </c>
      <c r="AO3" s="18" t="s">
        <v>500</v>
      </c>
      <c r="AP3" s="70" t="s">
        <v>849</v>
      </c>
      <c r="AQ3" t="str">
        <f t="shared" ref="AQ3:AQ15" si="11">AP3&amp;AL3</f>
        <v>Rulling- 2 In 1</v>
      </c>
      <c r="AT3" s="25"/>
      <c r="AU3" s="26"/>
      <c r="AV3" s="27"/>
      <c r="AX3" s="18" t="s">
        <v>537</v>
      </c>
      <c r="AY3" s="72" t="s">
        <v>853</v>
      </c>
      <c r="AZ3" s="72" t="s">
        <v>852</v>
      </c>
      <c r="BA3" s="72" t="s">
        <v>892</v>
      </c>
      <c r="BB3" s="72" t="s">
        <v>880</v>
      </c>
      <c r="BC3" s="78" t="s">
        <v>960</v>
      </c>
      <c r="BD3" t="s">
        <v>905</v>
      </c>
      <c r="BE3" t="s">
        <v>906</v>
      </c>
      <c r="BF3" t="s">
        <v>906</v>
      </c>
      <c r="BG3">
        <v>23</v>
      </c>
      <c r="BH3">
        <v>1</v>
      </c>
      <c r="BJ3" s="17" t="s">
        <v>512</v>
      </c>
      <c r="BK3" t="str">
        <f t="shared" ref="BK3:BK15" si="12">TEXT(LEFT(BJ3,3)/10,"00.00")&amp;"X"&amp;TEXT(RIGHT(BJ3,3)/10,"00.00")</f>
        <v>48.00X77.00</v>
      </c>
      <c r="BL3" s="72" t="s">
        <v>928</v>
      </c>
      <c r="BN3" t="s">
        <v>944</v>
      </c>
      <c r="BO3" t="s">
        <v>945</v>
      </c>
      <c r="BP3" t="s">
        <v>945</v>
      </c>
      <c r="BQ3">
        <v>24</v>
      </c>
      <c r="BR3">
        <v>0</v>
      </c>
      <c r="BT3" s="5" t="s">
        <v>467</v>
      </c>
      <c r="BU3" s="84">
        <v>86</v>
      </c>
      <c r="BV3" s="85">
        <v>42</v>
      </c>
      <c r="BW3" s="5" t="str">
        <f t="shared" ref="BW3:BW6" si="13">TEXT(BU3,"00.00")&amp;"X"&amp;TEXT(BV3,"00.00")</f>
        <v>86.00X42.00</v>
      </c>
      <c r="BX3" s="5" t="str">
        <f>VLOOKUP(BW3,DefaltMaster!$BA$1:$BB$13,2,FALSE)</f>
        <v>*01084</v>
      </c>
      <c r="BY3" s="5" t="str">
        <f t="shared" ref="BY3:BY6" si="14">BT3&amp;"-["&amp;BW3&amp;"]"</f>
        <v>Index-[86.00X42.00]</v>
      </c>
      <c r="BZ3" s="5" t="str">
        <f t="shared" ref="BZ3:BZ6" si="15">BW3</f>
        <v>86.00X42.00</v>
      </c>
      <c r="CA3" s="5" t="str">
        <f t="shared" ref="CA3:CA6" si="16">BX3</f>
        <v>*01084</v>
      </c>
      <c r="CB3" t="str">
        <f>VLOOKUP(BY3,Item!$B$241:$AC$245,28,FALSE)</f>
        <v>000155</v>
      </c>
    </row>
    <row r="4" spans="1:80" x14ac:dyDescent="0.25">
      <c r="A4" s="3" t="s">
        <v>73</v>
      </c>
      <c r="B4" s="3" t="s">
        <v>76</v>
      </c>
      <c r="C4" s="3">
        <v>1.35</v>
      </c>
      <c r="D4" s="3" t="s">
        <v>82</v>
      </c>
      <c r="E4" s="3" t="s">
        <v>81</v>
      </c>
      <c r="F4" s="3" t="s">
        <v>103</v>
      </c>
      <c r="G4" s="3" t="s">
        <v>102</v>
      </c>
      <c r="H4" s="3"/>
      <c r="I4" s="3" t="s">
        <v>267</v>
      </c>
      <c r="J4" s="3" t="s">
        <v>266</v>
      </c>
      <c r="K4" s="3">
        <v>4901</v>
      </c>
      <c r="L4" s="4" t="s">
        <v>36</v>
      </c>
      <c r="M4" s="3" t="s">
        <v>300</v>
      </c>
      <c r="N4" s="3" t="s">
        <v>299</v>
      </c>
      <c r="O4" s="3" t="s">
        <v>350</v>
      </c>
      <c r="P4" s="3" t="s">
        <v>351</v>
      </c>
      <c r="Q4" s="4" t="s">
        <v>349</v>
      </c>
      <c r="R4" s="5" t="s">
        <v>341</v>
      </c>
      <c r="S4" s="3" t="s">
        <v>340</v>
      </c>
      <c r="U4" s="66" t="s">
        <v>451</v>
      </c>
      <c r="V4" s="66" t="s">
        <v>574</v>
      </c>
      <c r="W4" s="67">
        <f t="shared" si="2"/>
        <v>16.8</v>
      </c>
      <c r="X4" s="67">
        <f t="shared" si="3"/>
        <v>26.5</v>
      </c>
      <c r="Y4" s="68" t="str">
        <f t="shared" si="4"/>
        <v>16.80</v>
      </c>
      <c r="Z4" s="68" t="str">
        <f t="shared" si="5"/>
        <v>26.50</v>
      </c>
      <c r="AA4" s="57" t="str">
        <f t="shared" si="6"/>
        <v>16.80X26.50</v>
      </c>
      <c r="AB4" s="57" t="s">
        <v>626</v>
      </c>
      <c r="AC4" s="57" t="s">
        <v>627</v>
      </c>
      <c r="AD4" s="57" t="s">
        <v>627</v>
      </c>
      <c r="AE4" s="57" t="b">
        <f t="shared" si="7"/>
        <v>1</v>
      </c>
      <c r="AF4" s="55">
        <f t="shared" si="0"/>
        <v>6.6141732283464574</v>
      </c>
      <c r="AG4" s="55">
        <f t="shared" si="1"/>
        <v>10.433070866141733</v>
      </c>
      <c r="AH4" s="53" t="str">
        <f t="shared" si="8"/>
        <v xml:space="preserve">06.61 </v>
      </c>
      <c r="AI4" s="53" t="str">
        <f t="shared" si="9"/>
        <v xml:space="preserve"> 10.43</v>
      </c>
      <c r="AJ4" s="53" t="str">
        <f t="shared" si="10"/>
        <v>06.61 X 10.43</v>
      </c>
      <c r="AK4" s="53"/>
      <c r="AL4" s="18" t="s">
        <v>538</v>
      </c>
      <c r="AM4" s="34">
        <v>4</v>
      </c>
      <c r="AN4" s="18" t="s">
        <v>498</v>
      </c>
      <c r="AO4" s="18" t="s">
        <v>496</v>
      </c>
      <c r="AP4" s="70" t="s">
        <v>849</v>
      </c>
      <c r="AQ4" t="str">
        <f t="shared" si="11"/>
        <v>Rulling-Double Line</v>
      </c>
      <c r="AT4" s="25"/>
      <c r="AU4" s="26"/>
      <c r="AV4" s="27"/>
      <c r="AX4" s="18" t="s">
        <v>538</v>
      </c>
      <c r="AY4" s="72" t="s">
        <v>855</v>
      </c>
      <c r="AZ4" s="72" t="s">
        <v>854</v>
      </c>
      <c r="BA4" s="72" t="s">
        <v>893</v>
      </c>
      <c r="BB4" s="72" t="s">
        <v>881</v>
      </c>
      <c r="BC4" s="78" t="s">
        <v>958</v>
      </c>
      <c r="BD4" t="s">
        <v>907</v>
      </c>
      <c r="BE4" t="s">
        <v>908</v>
      </c>
      <c r="BF4" t="s">
        <v>908</v>
      </c>
      <c r="BG4">
        <v>23</v>
      </c>
      <c r="BH4">
        <v>2</v>
      </c>
      <c r="BJ4" s="17" t="s">
        <v>511</v>
      </c>
      <c r="BK4" t="str">
        <f t="shared" si="12"/>
        <v>48.00X77.50</v>
      </c>
      <c r="BL4" s="72" t="s">
        <v>929</v>
      </c>
      <c r="BN4" t="s">
        <v>946</v>
      </c>
      <c r="BO4" t="s">
        <v>947</v>
      </c>
      <c r="BP4" t="s">
        <v>947</v>
      </c>
      <c r="BQ4">
        <v>24</v>
      </c>
      <c r="BR4">
        <v>1</v>
      </c>
      <c r="BT4" s="5" t="s">
        <v>467</v>
      </c>
      <c r="BU4" s="84">
        <v>88</v>
      </c>
      <c r="BV4" s="85">
        <v>42</v>
      </c>
      <c r="BW4" s="5" t="str">
        <f t="shared" si="13"/>
        <v>88.00X42.00</v>
      </c>
      <c r="BX4" s="5" t="str">
        <f>VLOOKUP(BW4,DefaltMaster!$BA$1:$BB$13,2,FALSE)</f>
        <v>*01085</v>
      </c>
      <c r="BY4" s="5" t="str">
        <f t="shared" si="14"/>
        <v>Index-[88.00X42.00]</v>
      </c>
      <c r="BZ4" s="5" t="str">
        <f t="shared" si="15"/>
        <v>88.00X42.00</v>
      </c>
      <c r="CA4" s="5" t="str">
        <f t="shared" si="16"/>
        <v>*01085</v>
      </c>
      <c r="CB4" t="str">
        <f>VLOOKUP(BY4,Item!$B$241:$AC$245,28,FALSE)</f>
        <v>000156</v>
      </c>
    </row>
    <row r="5" spans="1:80" x14ac:dyDescent="0.25">
      <c r="A5" s="3" t="s">
        <v>74</v>
      </c>
      <c r="B5" s="3" t="s">
        <v>77</v>
      </c>
      <c r="C5" s="3">
        <v>1.4</v>
      </c>
      <c r="D5" s="3" t="s">
        <v>84</v>
      </c>
      <c r="E5" s="3" t="s">
        <v>83</v>
      </c>
      <c r="F5" s="3" t="s">
        <v>105</v>
      </c>
      <c r="G5" s="3" t="s">
        <v>104</v>
      </c>
      <c r="H5" s="3"/>
      <c r="I5" s="3" t="s">
        <v>268</v>
      </c>
      <c r="J5" s="3" t="s">
        <v>29</v>
      </c>
      <c r="K5" s="3">
        <v>49011010</v>
      </c>
      <c r="L5" s="4" t="s">
        <v>37</v>
      </c>
      <c r="M5" s="3" t="s">
        <v>302</v>
      </c>
      <c r="N5" s="3" t="s">
        <v>301</v>
      </c>
      <c r="O5" s="3" t="s">
        <v>353</v>
      </c>
      <c r="P5" s="3" t="s">
        <v>354</v>
      </c>
      <c r="Q5" s="4" t="s">
        <v>352</v>
      </c>
      <c r="R5" s="5" t="s">
        <v>342</v>
      </c>
      <c r="S5" s="3" t="s">
        <v>592</v>
      </c>
      <c r="U5" s="66" t="s">
        <v>458</v>
      </c>
      <c r="V5" s="66" t="s">
        <v>575</v>
      </c>
      <c r="W5" s="67">
        <f t="shared" si="2"/>
        <v>17</v>
      </c>
      <c r="X5" s="67">
        <f t="shared" si="3"/>
        <v>22</v>
      </c>
      <c r="Y5" s="68" t="str">
        <f t="shared" si="4"/>
        <v>17.00</v>
      </c>
      <c r="Z5" s="68" t="str">
        <f t="shared" si="5"/>
        <v>22.00</v>
      </c>
      <c r="AA5" s="57" t="str">
        <f t="shared" si="6"/>
        <v>17.00X22.00</v>
      </c>
      <c r="AB5" s="57" t="s">
        <v>628</v>
      </c>
      <c r="AC5" s="57" t="s">
        <v>629</v>
      </c>
      <c r="AD5" s="57" t="s">
        <v>629</v>
      </c>
      <c r="AE5" s="57" t="b">
        <f t="shared" si="7"/>
        <v>1</v>
      </c>
      <c r="AF5" s="55">
        <f t="shared" si="0"/>
        <v>6.6929133858267722</v>
      </c>
      <c r="AG5" s="55">
        <f t="shared" si="1"/>
        <v>8.6614173228346463</v>
      </c>
      <c r="AH5" s="53" t="str">
        <f t="shared" si="8"/>
        <v xml:space="preserve">06.69 </v>
      </c>
      <c r="AI5" s="53" t="str">
        <f t="shared" si="9"/>
        <v xml:space="preserve"> 08.66</v>
      </c>
      <c r="AJ5" s="53" t="str">
        <f t="shared" si="10"/>
        <v>06.69 X 08.66</v>
      </c>
      <c r="AK5" s="53"/>
      <c r="AL5" s="18" t="s">
        <v>518</v>
      </c>
      <c r="AM5" s="34">
        <v>4</v>
      </c>
      <c r="AN5" s="18" t="s">
        <v>523</v>
      </c>
      <c r="AO5" s="18" t="s">
        <v>514</v>
      </c>
      <c r="AP5" s="70" t="s">
        <v>849</v>
      </c>
      <c r="AQ5" t="str">
        <f t="shared" si="11"/>
        <v>Rulling-English</v>
      </c>
      <c r="AT5" s="25"/>
      <c r="AU5" s="26"/>
      <c r="AV5" s="27"/>
      <c r="AX5" s="18" t="s">
        <v>518</v>
      </c>
      <c r="AY5" s="72" t="s">
        <v>857</v>
      </c>
      <c r="AZ5" s="72" t="s">
        <v>856</v>
      </c>
      <c r="BA5" s="72" t="s">
        <v>894</v>
      </c>
      <c r="BB5" s="72" t="s">
        <v>882</v>
      </c>
      <c r="BC5" s="78" t="s">
        <v>957</v>
      </c>
      <c r="BD5" t="s">
        <v>909</v>
      </c>
      <c r="BE5" t="s">
        <v>910</v>
      </c>
      <c r="BF5" t="s">
        <v>910</v>
      </c>
      <c r="BG5">
        <v>23</v>
      </c>
      <c r="BH5">
        <v>4</v>
      </c>
      <c r="BJ5" s="17" t="s">
        <v>506</v>
      </c>
      <c r="BK5" t="str">
        <f t="shared" si="12"/>
        <v>54.00X87.00</v>
      </c>
      <c r="BL5" s="72" t="s">
        <v>930</v>
      </c>
      <c r="BN5" t="s">
        <v>948</v>
      </c>
      <c r="BO5" t="s">
        <v>949</v>
      </c>
      <c r="BP5" t="s">
        <v>949</v>
      </c>
      <c r="BQ5">
        <v>24</v>
      </c>
      <c r="BR5">
        <v>1</v>
      </c>
      <c r="BT5" s="5" t="s">
        <v>467</v>
      </c>
      <c r="BU5" s="84">
        <v>96</v>
      </c>
      <c r="BV5" s="85">
        <v>36.5</v>
      </c>
      <c r="BW5" s="5" t="str">
        <f t="shared" si="13"/>
        <v>96.00X36.50</v>
      </c>
      <c r="BX5" s="5" t="str">
        <f>VLOOKUP(BW5,DefaltMaster!$BA$1:$BB$13,2,FALSE)</f>
        <v>*01087</v>
      </c>
      <c r="BY5" s="5" t="str">
        <f t="shared" si="14"/>
        <v>Index-[96.00X36.50]</v>
      </c>
      <c r="BZ5" s="5" t="str">
        <f t="shared" si="15"/>
        <v>96.00X36.50</v>
      </c>
      <c r="CA5" s="5" t="str">
        <f t="shared" si="16"/>
        <v>*01087</v>
      </c>
      <c r="CB5" t="str">
        <f>VLOOKUP(BY5,Item!$B$241:$AC$245,28,FALSE)</f>
        <v>000157</v>
      </c>
    </row>
    <row r="6" spans="1:80" x14ac:dyDescent="0.25">
      <c r="D6" s="3" t="s">
        <v>86</v>
      </c>
      <c r="E6" s="3" t="s">
        <v>85</v>
      </c>
      <c r="F6" s="3" t="s">
        <v>107</v>
      </c>
      <c r="G6" s="3" t="s">
        <v>106</v>
      </c>
      <c r="H6" s="3"/>
      <c r="I6" s="3" t="s">
        <v>270</v>
      </c>
      <c r="J6" s="3" t="s">
        <v>269</v>
      </c>
      <c r="K6" s="35">
        <v>48201090</v>
      </c>
      <c r="L6" s="4" t="s">
        <v>551</v>
      </c>
      <c r="M6" s="3" t="s">
        <v>303</v>
      </c>
      <c r="N6" s="3" t="s">
        <v>30</v>
      </c>
      <c r="O6" s="3" t="s">
        <v>356</v>
      </c>
      <c r="P6" s="3" t="s">
        <v>357</v>
      </c>
      <c r="Q6" s="4" t="s">
        <v>355</v>
      </c>
      <c r="R6" s="5" t="s">
        <v>519</v>
      </c>
      <c r="S6" s="3" t="s">
        <v>608</v>
      </c>
      <c r="U6" s="66" t="s">
        <v>456</v>
      </c>
      <c r="V6" s="66" t="s">
        <v>576</v>
      </c>
      <c r="W6" s="67">
        <f t="shared" si="2"/>
        <v>18</v>
      </c>
      <c r="X6" s="67">
        <f t="shared" si="3"/>
        <v>24</v>
      </c>
      <c r="Y6" s="68" t="str">
        <f t="shared" si="4"/>
        <v>18.00</v>
      </c>
      <c r="Z6" s="68" t="str">
        <f t="shared" si="5"/>
        <v>24.00</v>
      </c>
      <c r="AA6" s="57" t="str">
        <f t="shared" si="6"/>
        <v>18.00X24.00</v>
      </c>
      <c r="AB6" s="57" t="s">
        <v>630</v>
      </c>
      <c r="AC6" s="57" t="s">
        <v>631</v>
      </c>
      <c r="AD6" s="57" t="s">
        <v>631</v>
      </c>
      <c r="AE6" s="57" t="b">
        <f t="shared" si="7"/>
        <v>1</v>
      </c>
      <c r="AF6" s="55">
        <f t="shared" si="0"/>
        <v>7.0866141732283472</v>
      </c>
      <c r="AG6" s="55">
        <f t="shared" si="1"/>
        <v>9.4488188976377963</v>
      </c>
      <c r="AH6" s="53" t="str">
        <f t="shared" si="8"/>
        <v xml:space="preserve">07.09 </v>
      </c>
      <c r="AI6" s="53" t="str">
        <f t="shared" si="9"/>
        <v xml:space="preserve"> 09.45</v>
      </c>
      <c r="AJ6" s="53" t="str">
        <f t="shared" si="10"/>
        <v>07.09 X 09.45</v>
      </c>
      <c r="AK6" s="53"/>
      <c r="AL6" s="18" t="s">
        <v>539</v>
      </c>
      <c r="AM6" s="34">
        <v>4</v>
      </c>
      <c r="AN6" s="18" t="s">
        <v>525</v>
      </c>
      <c r="AO6" s="8"/>
      <c r="AP6" s="70" t="s">
        <v>849</v>
      </c>
      <c r="AQ6" t="str">
        <f t="shared" si="11"/>
        <v>Rulling-English /Geometry</v>
      </c>
      <c r="AT6" s="25"/>
      <c r="AU6" s="26"/>
      <c r="AV6" s="27"/>
      <c r="AX6" s="18" t="s">
        <v>539</v>
      </c>
      <c r="AY6" s="72" t="s">
        <v>859</v>
      </c>
      <c r="AZ6" s="72" t="s">
        <v>858</v>
      </c>
      <c r="BA6" s="72" t="s">
        <v>895</v>
      </c>
      <c r="BB6" s="72" t="s">
        <v>883</v>
      </c>
      <c r="BC6" s="78" t="s">
        <v>961</v>
      </c>
      <c r="BD6" t="s">
        <v>911</v>
      </c>
      <c r="BE6" t="s">
        <v>912</v>
      </c>
      <c r="BF6" t="s">
        <v>912</v>
      </c>
      <c r="BG6">
        <v>23</v>
      </c>
      <c r="BH6">
        <v>6</v>
      </c>
      <c r="BJ6" s="17" t="s">
        <v>515</v>
      </c>
      <c r="BK6" t="str">
        <f t="shared" si="12"/>
        <v>58.50X91.00</v>
      </c>
      <c r="BL6" s="72" t="s">
        <v>931</v>
      </c>
      <c r="BN6" t="s">
        <v>950</v>
      </c>
      <c r="BO6" t="s">
        <v>951</v>
      </c>
      <c r="BP6" t="s">
        <v>951</v>
      </c>
      <c r="BQ6">
        <v>24</v>
      </c>
      <c r="BR6">
        <v>1</v>
      </c>
      <c r="BT6" s="5" t="s">
        <v>544</v>
      </c>
      <c r="BU6" s="84">
        <v>96</v>
      </c>
      <c r="BV6" s="85">
        <v>36.5</v>
      </c>
      <c r="BW6" s="5" t="str">
        <f t="shared" si="13"/>
        <v>96.00X36.50</v>
      </c>
      <c r="BX6" s="5" t="str">
        <f>VLOOKUP(BW6,DefaltMaster!$BA$1:$BB$13,2,FALSE)</f>
        <v>*01087</v>
      </c>
      <c r="BY6" s="5" t="str">
        <f t="shared" si="14"/>
        <v>Index 3 In 1-[96.00X36.50]</v>
      </c>
      <c r="BZ6" s="5" t="str">
        <f t="shared" si="15"/>
        <v>96.00X36.50</v>
      </c>
      <c r="CA6" s="5" t="str">
        <f t="shared" si="16"/>
        <v>*01087</v>
      </c>
      <c r="CB6" t="str">
        <f>VLOOKUP(BY6,Item!$B$241:$AC$245,28,FALSE)</f>
        <v>000158</v>
      </c>
    </row>
    <row r="7" spans="1:80" x14ac:dyDescent="0.25">
      <c r="D7" s="3" t="s">
        <v>88</v>
      </c>
      <c r="E7" s="3" t="s">
        <v>87</v>
      </c>
      <c r="F7" s="3" t="s">
        <v>109</v>
      </c>
      <c r="G7" s="3" t="s">
        <v>108</v>
      </c>
      <c r="H7" s="3"/>
      <c r="I7" s="3" t="s">
        <v>272</v>
      </c>
      <c r="J7" s="3" t="s">
        <v>271</v>
      </c>
      <c r="M7" s="3" t="s">
        <v>305</v>
      </c>
      <c r="N7" s="3" t="s">
        <v>304</v>
      </c>
      <c r="O7" s="3" t="s">
        <v>359</v>
      </c>
      <c r="P7" s="3" t="s">
        <v>360</v>
      </c>
      <c r="Q7" s="4" t="s">
        <v>358</v>
      </c>
      <c r="R7" s="5" t="s">
        <v>537</v>
      </c>
      <c r="S7" s="3" t="s">
        <v>609</v>
      </c>
      <c r="U7" s="66" t="s">
        <v>454</v>
      </c>
      <c r="V7" s="66" t="s">
        <v>577</v>
      </c>
      <c r="W7" s="67">
        <f t="shared" si="2"/>
        <v>18.5</v>
      </c>
      <c r="X7" s="67">
        <f t="shared" si="3"/>
        <v>23.5</v>
      </c>
      <c r="Y7" s="68" t="str">
        <f t="shared" si="4"/>
        <v>18.50</v>
      </c>
      <c r="Z7" s="68" t="str">
        <f t="shared" si="5"/>
        <v>23.50</v>
      </c>
      <c r="AA7" s="57" t="str">
        <f t="shared" si="6"/>
        <v>18.50X23.50</v>
      </c>
      <c r="AB7" s="57" t="s">
        <v>632</v>
      </c>
      <c r="AC7" s="57" t="s">
        <v>633</v>
      </c>
      <c r="AD7" s="57" t="s">
        <v>633</v>
      </c>
      <c r="AE7" s="57" t="b">
        <f t="shared" si="7"/>
        <v>1</v>
      </c>
      <c r="AF7" s="55">
        <f t="shared" si="0"/>
        <v>7.2834645669291342</v>
      </c>
      <c r="AG7" s="55">
        <f t="shared" si="1"/>
        <v>9.2519685039370092</v>
      </c>
      <c r="AH7" s="53" t="str">
        <f t="shared" si="8"/>
        <v xml:space="preserve">07.28 </v>
      </c>
      <c r="AI7" s="53" t="str">
        <f t="shared" si="9"/>
        <v xml:space="preserve"> 09.25</v>
      </c>
      <c r="AJ7" s="53" t="str">
        <f t="shared" si="10"/>
        <v>07.28 X 09.25</v>
      </c>
      <c r="AK7" s="53"/>
      <c r="AL7" s="18" t="s">
        <v>520</v>
      </c>
      <c r="AM7" s="34">
        <v>4</v>
      </c>
      <c r="AN7" s="18" t="s">
        <v>524</v>
      </c>
      <c r="AO7" s="8"/>
      <c r="AP7" s="70" t="s">
        <v>849</v>
      </c>
      <c r="AQ7" t="str">
        <f t="shared" si="11"/>
        <v>Rulling-English Five line</v>
      </c>
      <c r="AT7" s="25"/>
      <c r="AU7" s="26"/>
      <c r="AV7" s="27"/>
      <c r="AX7" s="18" t="s">
        <v>520</v>
      </c>
      <c r="AY7" s="72" t="s">
        <v>861</v>
      </c>
      <c r="AZ7" s="72" t="s">
        <v>860</v>
      </c>
      <c r="BA7" s="72" t="s">
        <v>896</v>
      </c>
      <c r="BB7" s="72" t="s">
        <v>884</v>
      </c>
      <c r="BC7" s="78" t="s">
        <v>962</v>
      </c>
      <c r="BD7" t="s">
        <v>913</v>
      </c>
      <c r="BE7" t="s">
        <v>914</v>
      </c>
      <c r="BF7" t="s">
        <v>914</v>
      </c>
      <c r="BG7">
        <v>23</v>
      </c>
      <c r="BH7">
        <v>5</v>
      </c>
      <c r="BJ7" s="17" t="s">
        <v>508</v>
      </c>
      <c r="BK7" t="str">
        <f t="shared" si="12"/>
        <v>60.00X86.00</v>
      </c>
      <c r="BL7" s="72" t="s">
        <v>932</v>
      </c>
    </row>
    <row r="8" spans="1:80" x14ac:dyDescent="0.25">
      <c r="D8" s="3" t="s">
        <v>90</v>
      </c>
      <c r="E8" s="3" t="s">
        <v>89</v>
      </c>
      <c r="F8" s="3" t="s">
        <v>111</v>
      </c>
      <c r="G8" s="3" t="s">
        <v>110</v>
      </c>
      <c r="H8" s="3"/>
      <c r="I8" s="3" t="s">
        <v>274</v>
      </c>
      <c r="J8" s="3" t="s">
        <v>273</v>
      </c>
      <c r="M8" s="3" t="s">
        <v>307</v>
      </c>
      <c r="N8" s="3" t="s">
        <v>306</v>
      </c>
      <c r="O8" s="3" t="s">
        <v>362</v>
      </c>
      <c r="P8" s="3" t="s">
        <v>363</v>
      </c>
      <c r="Q8" s="4" t="s">
        <v>361</v>
      </c>
      <c r="R8" s="5" t="s">
        <v>538</v>
      </c>
      <c r="S8" s="3" t="s">
        <v>610</v>
      </c>
      <c r="U8" s="66" t="s">
        <v>452</v>
      </c>
      <c r="V8" s="66" t="s">
        <v>578</v>
      </c>
      <c r="W8" s="67">
        <f t="shared" si="2"/>
        <v>21</v>
      </c>
      <c r="X8" s="67">
        <f t="shared" si="3"/>
        <v>26.5</v>
      </c>
      <c r="Y8" s="68" t="str">
        <f t="shared" si="4"/>
        <v>21.00</v>
      </c>
      <c r="Z8" s="68" t="str">
        <f t="shared" si="5"/>
        <v>26.50</v>
      </c>
      <c r="AA8" s="57" t="str">
        <f t="shared" si="6"/>
        <v>21.00X26.50</v>
      </c>
      <c r="AB8" s="57" t="s">
        <v>634</v>
      </c>
      <c r="AC8" s="57" t="s">
        <v>635</v>
      </c>
      <c r="AD8" s="57" t="s">
        <v>635</v>
      </c>
      <c r="AE8" s="57" t="b">
        <f t="shared" si="7"/>
        <v>1</v>
      </c>
      <c r="AF8" s="55">
        <f t="shared" si="0"/>
        <v>8.2677165354330722</v>
      </c>
      <c r="AG8" s="55">
        <f t="shared" si="1"/>
        <v>10.433070866141733</v>
      </c>
      <c r="AH8" s="53" t="str">
        <f t="shared" si="8"/>
        <v xml:space="preserve">08.27 </v>
      </c>
      <c r="AI8" s="53" t="str">
        <f t="shared" si="9"/>
        <v xml:space="preserve"> 10.43</v>
      </c>
      <c r="AJ8" s="53" t="str">
        <f t="shared" si="10"/>
        <v>08.27 X 10.43</v>
      </c>
      <c r="AK8" s="53"/>
      <c r="AL8" s="18" t="s">
        <v>513</v>
      </c>
      <c r="AM8" s="34">
        <v>4</v>
      </c>
      <c r="AN8" s="18" t="s">
        <v>526</v>
      </c>
      <c r="AO8" s="8"/>
      <c r="AP8" s="70" t="s">
        <v>849</v>
      </c>
      <c r="AQ8" t="str">
        <f t="shared" si="11"/>
        <v>Rulling-Graph</v>
      </c>
      <c r="AT8" s="25"/>
      <c r="AU8" s="26"/>
      <c r="AV8" s="27"/>
      <c r="AX8" s="18" t="s">
        <v>513</v>
      </c>
      <c r="AY8" s="72" t="s">
        <v>863</v>
      </c>
      <c r="AZ8" s="72" t="s">
        <v>862</v>
      </c>
      <c r="BA8" s="72" t="s">
        <v>897</v>
      </c>
      <c r="BB8" s="72" t="s">
        <v>885</v>
      </c>
      <c r="BC8" s="78" t="s">
        <v>963</v>
      </c>
      <c r="BD8" t="s">
        <v>915</v>
      </c>
      <c r="BE8" t="s">
        <v>916</v>
      </c>
      <c r="BF8" t="s">
        <v>916</v>
      </c>
      <c r="BG8">
        <v>23</v>
      </c>
      <c r="BH8">
        <v>3</v>
      </c>
      <c r="BJ8" s="17" t="s">
        <v>497</v>
      </c>
      <c r="BK8" t="str">
        <f t="shared" si="12"/>
        <v>60.00X90.00</v>
      </c>
      <c r="BL8" s="72" t="s">
        <v>933</v>
      </c>
    </row>
    <row r="9" spans="1:80" x14ac:dyDescent="0.25">
      <c r="D9" s="3" t="s">
        <v>92</v>
      </c>
      <c r="E9" s="3" t="s">
        <v>91</v>
      </c>
      <c r="F9" s="3" t="s">
        <v>113</v>
      </c>
      <c r="G9" s="3" t="s">
        <v>112</v>
      </c>
      <c r="H9" s="3"/>
      <c r="I9" s="3" t="s">
        <v>276</v>
      </c>
      <c r="J9" s="3" t="s">
        <v>275</v>
      </c>
      <c r="M9" s="3" t="s">
        <v>309</v>
      </c>
      <c r="N9" s="3" t="s">
        <v>308</v>
      </c>
      <c r="O9" s="3" t="s">
        <v>365</v>
      </c>
      <c r="P9" s="3" t="s">
        <v>366</v>
      </c>
      <c r="Q9" s="4" t="s">
        <v>364</v>
      </c>
      <c r="R9" s="5" t="s">
        <v>518</v>
      </c>
      <c r="S9" s="3" t="s">
        <v>611</v>
      </c>
      <c r="U9" s="66" t="s">
        <v>450</v>
      </c>
      <c r="V9" s="66" t="s">
        <v>579</v>
      </c>
      <c r="W9" s="67">
        <f t="shared" si="2"/>
        <v>21</v>
      </c>
      <c r="X9" s="67">
        <f t="shared" si="3"/>
        <v>28.5</v>
      </c>
      <c r="Y9" s="68" t="str">
        <f t="shared" si="4"/>
        <v>21.00</v>
      </c>
      <c r="Z9" s="68" t="str">
        <f t="shared" si="5"/>
        <v>28.50</v>
      </c>
      <c r="AA9" s="57" t="str">
        <f t="shared" si="6"/>
        <v>21.00X28.50</v>
      </c>
      <c r="AB9" s="57" t="s">
        <v>636</v>
      </c>
      <c r="AC9" s="57" t="s">
        <v>637</v>
      </c>
      <c r="AD9" s="57" t="s">
        <v>637</v>
      </c>
      <c r="AE9" s="57" t="b">
        <f t="shared" si="7"/>
        <v>1</v>
      </c>
      <c r="AF9" s="55">
        <f t="shared" si="0"/>
        <v>8.2677165354330722</v>
      </c>
      <c r="AG9" s="55">
        <f t="shared" si="1"/>
        <v>11.220472440944883</v>
      </c>
      <c r="AH9" s="53" t="str">
        <f t="shared" si="8"/>
        <v xml:space="preserve">08.27 </v>
      </c>
      <c r="AI9" s="53" t="str">
        <f t="shared" si="9"/>
        <v xml:space="preserve"> 11.22</v>
      </c>
      <c r="AJ9" s="53" t="str">
        <f t="shared" si="10"/>
        <v>08.27 X 11.22</v>
      </c>
      <c r="AK9" s="53"/>
      <c r="AL9" s="18" t="s">
        <v>540</v>
      </c>
      <c r="AM9" s="34">
        <v>4</v>
      </c>
      <c r="AN9" s="18" t="s">
        <v>527</v>
      </c>
      <c r="AO9" s="8"/>
      <c r="AP9" s="70" t="s">
        <v>849</v>
      </c>
      <c r="AQ9" t="str">
        <f t="shared" si="11"/>
        <v>Rulling-Hindi /Geometry</v>
      </c>
      <c r="AT9" s="25"/>
      <c r="AU9" s="26"/>
      <c r="AV9" s="27"/>
      <c r="AX9" s="18" t="s">
        <v>540</v>
      </c>
      <c r="AY9" s="72" t="s">
        <v>865</v>
      </c>
      <c r="AZ9" s="72" t="s">
        <v>864</v>
      </c>
      <c r="BA9" s="72" t="s">
        <v>898</v>
      </c>
      <c r="BB9" s="72" t="s">
        <v>886</v>
      </c>
      <c r="BC9" s="78" t="s">
        <v>964</v>
      </c>
      <c r="BD9" t="s">
        <v>917</v>
      </c>
      <c r="BE9" t="s">
        <v>918</v>
      </c>
      <c r="BF9" t="s">
        <v>918</v>
      </c>
      <c r="BG9">
        <v>23</v>
      </c>
      <c r="BH9">
        <v>7</v>
      </c>
      <c r="BJ9" s="17" t="s">
        <v>505</v>
      </c>
      <c r="BK9" t="str">
        <f t="shared" si="12"/>
        <v>80.50X70.00</v>
      </c>
      <c r="BL9" s="72" t="s">
        <v>934</v>
      </c>
    </row>
    <row r="10" spans="1:80" x14ac:dyDescent="0.25">
      <c r="D10" s="3" t="s">
        <v>94</v>
      </c>
      <c r="E10" s="3" t="s">
        <v>93</v>
      </c>
      <c r="F10" s="3" t="s">
        <v>115</v>
      </c>
      <c r="G10" s="3" t="s">
        <v>114</v>
      </c>
      <c r="H10" s="3"/>
      <c r="I10" s="3" t="s">
        <v>278</v>
      </c>
      <c r="J10" s="3" t="s">
        <v>277</v>
      </c>
      <c r="M10" s="3" t="s">
        <v>311</v>
      </c>
      <c r="N10" s="3" t="s">
        <v>310</v>
      </c>
      <c r="O10" s="3" t="s">
        <v>368</v>
      </c>
      <c r="P10" s="3" t="s">
        <v>369</v>
      </c>
      <c r="Q10" s="4" t="s">
        <v>367</v>
      </c>
      <c r="R10" s="5" t="s">
        <v>539</v>
      </c>
      <c r="S10" s="3" t="s">
        <v>612</v>
      </c>
      <c r="U10" s="66" t="s">
        <v>449</v>
      </c>
      <c r="V10" s="66" t="s">
        <v>580</v>
      </c>
      <c r="W10" s="67">
        <f t="shared" si="2"/>
        <v>21</v>
      </c>
      <c r="X10" s="67">
        <f t="shared" si="3"/>
        <v>29</v>
      </c>
      <c r="Y10" s="68" t="str">
        <f t="shared" si="4"/>
        <v>21.00</v>
      </c>
      <c r="Z10" s="68" t="str">
        <f t="shared" si="5"/>
        <v>29.00</v>
      </c>
      <c r="AA10" s="57" t="str">
        <f t="shared" si="6"/>
        <v>21.00X29.00</v>
      </c>
      <c r="AB10" s="57" t="s">
        <v>638</v>
      </c>
      <c r="AC10" s="57" t="s">
        <v>639</v>
      </c>
      <c r="AD10" s="57" t="s">
        <v>639</v>
      </c>
      <c r="AE10" s="57" t="b">
        <f t="shared" si="7"/>
        <v>1</v>
      </c>
      <c r="AF10" s="55">
        <f t="shared" si="0"/>
        <v>8.2677165354330722</v>
      </c>
      <c r="AG10" s="55">
        <f t="shared" si="1"/>
        <v>11.41732283464567</v>
      </c>
      <c r="AH10" s="53" t="str">
        <f t="shared" si="8"/>
        <v xml:space="preserve">08.27 </v>
      </c>
      <c r="AI10" s="53" t="str">
        <f t="shared" si="9"/>
        <v xml:space="preserve"> 11.42</v>
      </c>
      <c r="AJ10" s="53" t="str">
        <f t="shared" si="10"/>
        <v>08.27 X 11.42</v>
      </c>
      <c r="AK10" s="53"/>
      <c r="AL10" s="18" t="s">
        <v>510</v>
      </c>
      <c r="AM10" s="34">
        <v>4</v>
      </c>
      <c r="AN10" s="18" t="s">
        <v>528</v>
      </c>
      <c r="AO10" s="8"/>
      <c r="AP10" s="70" t="s">
        <v>849</v>
      </c>
      <c r="AQ10" t="str">
        <f t="shared" si="11"/>
        <v>Rulling-India + World</v>
      </c>
      <c r="AT10" s="25"/>
      <c r="AU10" s="26"/>
      <c r="AV10" s="27"/>
      <c r="AX10" s="18" t="s">
        <v>510</v>
      </c>
      <c r="AY10" s="72" t="s">
        <v>867</v>
      </c>
      <c r="AZ10" s="72" t="s">
        <v>866</v>
      </c>
      <c r="BA10" s="72" t="s">
        <v>899</v>
      </c>
      <c r="BB10" s="72" t="s">
        <v>887</v>
      </c>
      <c r="BC10" s="78" t="s">
        <v>965</v>
      </c>
      <c r="BD10" t="s">
        <v>919</v>
      </c>
      <c r="BE10" t="s">
        <v>920</v>
      </c>
      <c r="BF10" t="s">
        <v>920</v>
      </c>
      <c r="BG10">
        <v>23</v>
      </c>
      <c r="BH10">
        <v>8</v>
      </c>
      <c r="BJ10" s="17" t="s">
        <v>521</v>
      </c>
      <c r="BK10" t="str">
        <f t="shared" si="12"/>
        <v>84.30X68.00</v>
      </c>
      <c r="BL10" s="72" t="s">
        <v>935</v>
      </c>
    </row>
    <row r="11" spans="1:80" x14ac:dyDescent="0.25">
      <c r="D11" s="3" t="s">
        <v>96</v>
      </c>
      <c r="E11" s="3" t="s">
        <v>95</v>
      </c>
      <c r="F11" s="3" t="s">
        <v>117</v>
      </c>
      <c r="G11" s="3" t="s">
        <v>116</v>
      </c>
      <c r="H11" s="3"/>
      <c r="I11" s="3" t="s">
        <v>280</v>
      </c>
      <c r="J11" s="3" t="s">
        <v>279</v>
      </c>
      <c r="M11" s="3" t="s">
        <v>313</v>
      </c>
      <c r="N11" s="3" t="s">
        <v>312</v>
      </c>
      <c r="O11" s="3" t="s">
        <v>371</v>
      </c>
      <c r="P11" s="3" t="s">
        <v>372</v>
      </c>
      <c r="Q11" s="4" t="s">
        <v>370</v>
      </c>
      <c r="R11" s="5" t="s">
        <v>520</v>
      </c>
      <c r="S11" s="3" t="s">
        <v>613</v>
      </c>
      <c r="U11" s="66" t="s">
        <v>455</v>
      </c>
      <c r="V11" s="66" t="s">
        <v>581</v>
      </c>
      <c r="W11" s="67">
        <f t="shared" si="2"/>
        <v>22</v>
      </c>
      <c r="X11" s="67">
        <f t="shared" si="3"/>
        <v>27</v>
      </c>
      <c r="Y11" s="68" t="str">
        <f t="shared" si="4"/>
        <v>22.00</v>
      </c>
      <c r="Z11" s="68" t="str">
        <f t="shared" si="5"/>
        <v>27.00</v>
      </c>
      <c r="AA11" s="57" t="str">
        <f t="shared" si="6"/>
        <v>22.00X27.00</v>
      </c>
      <c r="AB11" s="57" t="s">
        <v>640</v>
      </c>
      <c r="AC11" s="57" t="s">
        <v>641</v>
      </c>
      <c r="AD11" s="57" t="s">
        <v>641</v>
      </c>
      <c r="AE11" s="57" t="b">
        <f t="shared" si="7"/>
        <v>1</v>
      </c>
      <c r="AF11" s="55">
        <f t="shared" si="0"/>
        <v>8.6614173228346463</v>
      </c>
      <c r="AG11" s="55">
        <f t="shared" si="1"/>
        <v>10.62992125984252</v>
      </c>
      <c r="AH11" s="53" t="str">
        <f t="shared" si="8"/>
        <v xml:space="preserve">08.66 </v>
      </c>
      <c r="AI11" s="53" t="str">
        <f t="shared" si="9"/>
        <v xml:space="preserve"> 10.63</v>
      </c>
      <c r="AJ11" s="53" t="str">
        <f t="shared" si="10"/>
        <v>08.66 X 10.63</v>
      </c>
      <c r="AK11" s="53"/>
      <c r="AL11" s="18" t="s">
        <v>486</v>
      </c>
      <c r="AM11" s="34">
        <v>4</v>
      </c>
      <c r="AN11" s="14"/>
      <c r="AO11" s="8"/>
      <c r="AP11" s="70" t="s">
        <v>849</v>
      </c>
      <c r="AQ11" t="str">
        <f t="shared" si="11"/>
        <v>Rulling-Single line</v>
      </c>
      <c r="AT11" s="25"/>
      <c r="AU11" s="26"/>
      <c r="AV11" s="27"/>
      <c r="AX11" s="18" t="s">
        <v>486</v>
      </c>
      <c r="AY11" s="72" t="s">
        <v>869</v>
      </c>
      <c r="AZ11" s="72" t="s">
        <v>868</v>
      </c>
      <c r="BA11" s="72" t="s">
        <v>900</v>
      </c>
      <c r="BB11" s="72" t="s">
        <v>888</v>
      </c>
      <c r="BC11" s="78" t="s">
        <v>958</v>
      </c>
      <c r="BD11" t="s">
        <v>921</v>
      </c>
      <c r="BE11" t="s">
        <v>922</v>
      </c>
      <c r="BF11" t="s">
        <v>922</v>
      </c>
      <c r="BG11">
        <v>23</v>
      </c>
      <c r="BH11">
        <v>2</v>
      </c>
      <c r="BJ11" s="17" t="s">
        <v>502</v>
      </c>
      <c r="BK11" t="str">
        <f t="shared" si="12"/>
        <v>86.50X85.00</v>
      </c>
      <c r="BL11" s="72" t="s">
        <v>936</v>
      </c>
    </row>
    <row r="12" spans="1:80" x14ac:dyDescent="0.25">
      <c r="F12" s="3" t="s">
        <v>119</v>
      </c>
      <c r="G12" s="3" t="s">
        <v>118</v>
      </c>
      <c r="H12" s="3"/>
      <c r="I12" s="3" t="s">
        <v>282</v>
      </c>
      <c r="J12" s="3" t="s">
        <v>281</v>
      </c>
      <c r="M12" s="3" t="s">
        <v>315</v>
      </c>
      <c r="N12" s="3" t="s">
        <v>314</v>
      </c>
      <c r="O12" s="3" t="s">
        <v>374</v>
      </c>
      <c r="P12" s="3" t="s">
        <v>375</v>
      </c>
      <c r="Q12" s="4" t="s">
        <v>373</v>
      </c>
      <c r="R12" s="5" t="s">
        <v>513</v>
      </c>
      <c r="S12" s="3" t="s">
        <v>614</v>
      </c>
      <c r="U12" s="66" t="s">
        <v>460</v>
      </c>
      <c r="V12" s="66" t="s">
        <v>582</v>
      </c>
      <c r="W12" s="67">
        <f t="shared" si="2"/>
        <v>22</v>
      </c>
      <c r="X12" s="67">
        <f t="shared" si="3"/>
        <v>28</v>
      </c>
      <c r="Y12" s="68" t="str">
        <f t="shared" si="4"/>
        <v>22.00</v>
      </c>
      <c r="Z12" s="68" t="str">
        <f t="shared" si="5"/>
        <v>28.00</v>
      </c>
      <c r="AA12" s="57" t="str">
        <f t="shared" si="6"/>
        <v>22.00X28.00</v>
      </c>
      <c r="AB12" s="57" t="s">
        <v>642</v>
      </c>
      <c r="AC12" s="57" t="s">
        <v>643</v>
      </c>
      <c r="AD12" s="57" t="s">
        <v>643</v>
      </c>
      <c r="AE12" s="57" t="b">
        <f t="shared" si="7"/>
        <v>1</v>
      </c>
      <c r="AF12" s="55">
        <f t="shared" si="0"/>
        <v>8.6614173228346463</v>
      </c>
      <c r="AG12" s="55">
        <f t="shared" si="1"/>
        <v>11.023622047244094</v>
      </c>
      <c r="AH12" s="53" t="str">
        <f t="shared" si="8"/>
        <v xml:space="preserve">08.66 </v>
      </c>
      <c r="AI12" s="53" t="str">
        <f t="shared" si="9"/>
        <v xml:space="preserve"> 11.02</v>
      </c>
      <c r="AJ12" s="53" t="str">
        <f t="shared" si="10"/>
        <v>08.66 X 11.02</v>
      </c>
      <c r="AK12" s="53"/>
      <c r="AL12" s="18" t="s">
        <v>493</v>
      </c>
      <c r="AM12" s="34">
        <v>4</v>
      </c>
      <c r="AN12" s="14"/>
      <c r="AO12" s="8"/>
      <c r="AP12" s="70" t="s">
        <v>849</v>
      </c>
      <c r="AQ12" t="str">
        <f t="shared" si="11"/>
        <v>Rulling-Unrulled</v>
      </c>
      <c r="AT12" s="25"/>
      <c r="AU12" s="26"/>
      <c r="AV12" s="27"/>
      <c r="AX12" s="18" t="s">
        <v>493</v>
      </c>
      <c r="AY12" s="72" t="s">
        <v>871</v>
      </c>
      <c r="AZ12" s="72" t="s">
        <v>870</v>
      </c>
      <c r="BA12" s="72" t="s">
        <v>901</v>
      </c>
      <c r="BB12" s="72" t="s">
        <v>889</v>
      </c>
      <c r="BJ12" s="17" t="s">
        <v>491</v>
      </c>
      <c r="BK12" t="str">
        <f t="shared" si="12"/>
        <v>88.00X86.00</v>
      </c>
      <c r="BL12" s="72" t="s">
        <v>937</v>
      </c>
    </row>
    <row r="13" spans="1:80" x14ac:dyDescent="0.25">
      <c r="F13" s="3" t="s">
        <v>121</v>
      </c>
      <c r="G13" s="3" t="s">
        <v>120</v>
      </c>
      <c r="H13" s="3"/>
      <c r="I13" s="3" t="s">
        <v>284</v>
      </c>
      <c r="J13" s="3" t="s">
        <v>283</v>
      </c>
      <c r="M13" s="3" t="s">
        <v>317</v>
      </c>
      <c r="N13" s="3" t="s">
        <v>316</v>
      </c>
      <c r="O13" s="3" t="s">
        <v>377</v>
      </c>
      <c r="P13" s="3" t="s">
        <v>378</v>
      </c>
      <c r="Q13" s="4" t="s">
        <v>376</v>
      </c>
      <c r="R13" s="5" t="s">
        <v>540</v>
      </c>
      <c r="S13" s="3" t="s">
        <v>615</v>
      </c>
      <c r="U13" s="66" t="s">
        <v>453</v>
      </c>
      <c r="V13" s="66" t="s">
        <v>583</v>
      </c>
      <c r="W13" s="67">
        <f t="shared" si="2"/>
        <v>23.5</v>
      </c>
      <c r="X13" s="67">
        <f t="shared" si="3"/>
        <v>18.5</v>
      </c>
      <c r="Y13" s="68" t="str">
        <f t="shared" si="4"/>
        <v>23.50</v>
      </c>
      <c r="Z13" s="68" t="str">
        <f t="shared" si="5"/>
        <v>18.50</v>
      </c>
      <c r="AA13" s="57" t="str">
        <f t="shared" si="6"/>
        <v>23.50X18.50</v>
      </c>
      <c r="AB13" s="57" t="s">
        <v>644</v>
      </c>
      <c r="AC13" s="57" t="s">
        <v>645</v>
      </c>
      <c r="AD13" s="57" t="s">
        <v>645</v>
      </c>
      <c r="AE13" s="57" t="b">
        <f t="shared" si="7"/>
        <v>1</v>
      </c>
      <c r="AF13" s="55">
        <f t="shared" si="0"/>
        <v>9.2519685039370092</v>
      </c>
      <c r="AG13" s="55">
        <f t="shared" si="1"/>
        <v>7.2834645669291342</v>
      </c>
      <c r="AH13" s="53" t="str">
        <f t="shared" si="8"/>
        <v xml:space="preserve">09.25 </v>
      </c>
      <c r="AI13" s="53" t="str">
        <f t="shared" si="9"/>
        <v xml:space="preserve"> 07.28</v>
      </c>
      <c r="AJ13" s="53" t="str">
        <f t="shared" si="10"/>
        <v>09.25 X 07.28</v>
      </c>
      <c r="AK13" s="53"/>
      <c r="AL13" s="18" t="s">
        <v>467</v>
      </c>
      <c r="AM13" s="17">
        <v>4</v>
      </c>
      <c r="AN13" s="14"/>
      <c r="AO13" s="8"/>
      <c r="AP13" s="70" t="s">
        <v>849</v>
      </c>
      <c r="AQ13" t="str">
        <f t="shared" si="11"/>
        <v>Rulling-Index</v>
      </c>
      <c r="AT13" s="25"/>
      <c r="AU13" s="26"/>
      <c r="AV13" s="27"/>
      <c r="AX13" s="18" t="s">
        <v>467</v>
      </c>
      <c r="AY13" s="72" t="s">
        <v>873</v>
      </c>
      <c r="AZ13" s="72" t="s">
        <v>872</v>
      </c>
      <c r="BA13" s="72" t="s">
        <v>902</v>
      </c>
      <c r="BB13" s="72" t="s">
        <v>890</v>
      </c>
      <c r="BJ13" s="17" t="s">
        <v>522</v>
      </c>
      <c r="BK13" t="str">
        <f t="shared" si="12"/>
        <v>90.00X70.20</v>
      </c>
      <c r="BL13" s="72" t="s">
        <v>938</v>
      </c>
    </row>
    <row r="14" spans="1:80" x14ac:dyDescent="0.25">
      <c r="F14" s="3" t="s">
        <v>123</v>
      </c>
      <c r="G14" s="3" t="s">
        <v>122</v>
      </c>
      <c r="H14" s="3"/>
      <c r="I14" s="3" t="s">
        <v>286</v>
      </c>
      <c r="J14" s="3" t="s">
        <v>285</v>
      </c>
      <c r="M14" s="3" t="s">
        <v>319</v>
      </c>
      <c r="N14" s="3" t="s">
        <v>318</v>
      </c>
      <c r="O14" s="3" t="s">
        <v>380</v>
      </c>
      <c r="P14" s="3" t="s">
        <v>381</v>
      </c>
      <c r="Q14" s="4" t="s">
        <v>379</v>
      </c>
      <c r="R14" s="5" t="s">
        <v>510</v>
      </c>
      <c r="S14" s="3" t="s">
        <v>616</v>
      </c>
      <c r="U14" s="66" t="s">
        <v>461</v>
      </c>
      <c r="V14" s="66" t="s">
        <v>572</v>
      </c>
      <c r="W14" s="67">
        <f t="shared" si="2"/>
        <v>26.5</v>
      </c>
      <c r="X14" s="67">
        <f t="shared" si="3"/>
        <v>21.5</v>
      </c>
      <c r="Y14" s="68" t="str">
        <f t="shared" si="4"/>
        <v>26.50</v>
      </c>
      <c r="Z14" s="68" t="str">
        <f t="shared" si="5"/>
        <v>21.50</v>
      </c>
      <c r="AA14" s="57" t="str">
        <f t="shared" si="6"/>
        <v>26.50X21.50</v>
      </c>
      <c r="AB14" s="57" t="s">
        <v>646</v>
      </c>
      <c r="AC14" s="57" t="s">
        <v>647</v>
      </c>
      <c r="AD14" s="57" t="s">
        <v>647</v>
      </c>
      <c r="AE14" s="57" t="b">
        <f t="shared" si="7"/>
        <v>1</v>
      </c>
      <c r="AF14" s="55">
        <f t="shared" si="0"/>
        <v>10.433070866141733</v>
      </c>
      <c r="AG14" s="55">
        <f t="shared" si="1"/>
        <v>8.4645669291338592</v>
      </c>
      <c r="AH14" s="53" t="str">
        <f t="shared" si="8"/>
        <v xml:space="preserve">10.43 </v>
      </c>
      <c r="AI14" s="53" t="str">
        <f t="shared" si="9"/>
        <v xml:space="preserve"> 08.46</v>
      </c>
      <c r="AJ14" s="53" t="str">
        <f t="shared" si="10"/>
        <v>10.43 X 08.46</v>
      </c>
      <c r="AK14" s="53"/>
      <c r="AL14" s="18" t="s">
        <v>548</v>
      </c>
      <c r="AM14" s="17">
        <v>4</v>
      </c>
      <c r="AO14" s="13"/>
      <c r="AP14" s="70" t="s">
        <v>849</v>
      </c>
      <c r="AQ14" t="str">
        <f t="shared" si="11"/>
        <v>Rulling-Practical</v>
      </c>
      <c r="AT14" s="25"/>
      <c r="AU14" s="26"/>
      <c r="AV14" s="27"/>
      <c r="AX14" s="18" t="s">
        <v>548</v>
      </c>
      <c r="AY14" s="72" t="s">
        <v>875</v>
      </c>
      <c r="AZ14" s="72" t="s">
        <v>874</v>
      </c>
      <c r="BJ14" s="17" t="s">
        <v>517</v>
      </c>
      <c r="BK14" t="str">
        <f t="shared" si="12"/>
        <v>96.00X73.50</v>
      </c>
      <c r="BL14" s="72" t="s">
        <v>939</v>
      </c>
    </row>
    <row r="15" spans="1:80" x14ac:dyDescent="0.25">
      <c r="F15" s="3" t="s">
        <v>125</v>
      </c>
      <c r="G15" s="3" t="s">
        <v>124</v>
      </c>
      <c r="H15" s="3"/>
      <c r="I15" s="3" t="s">
        <v>288</v>
      </c>
      <c r="J15" s="3" t="s">
        <v>287</v>
      </c>
      <c r="M15" s="3" t="s">
        <v>321</v>
      </c>
      <c r="N15" s="3" t="s">
        <v>320</v>
      </c>
      <c r="O15" s="3" t="s">
        <v>383</v>
      </c>
      <c r="P15" s="3" t="s">
        <v>384</v>
      </c>
      <c r="Q15" s="4" t="s">
        <v>382</v>
      </c>
      <c r="R15" s="5" t="s">
        <v>486</v>
      </c>
      <c r="S15" s="3" t="s">
        <v>617</v>
      </c>
      <c r="AF15" s="55"/>
      <c r="AG15" s="55"/>
      <c r="AH15" s="53"/>
      <c r="AI15" s="53"/>
      <c r="AJ15" s="53"/>
      <c r="AK15" s="53"/>
      <c r="AL15" s="18" t="s">
        <v>544</v>
      </c>
      <c r="AM15" s="17">
        <v>4</v>
      </c>
      <c r="AP15" s="70" t="s">
        <v>849</v>
      </c>
      <c r="AQ15" t="str">
        <f t="shared" si="11"/>
        <v>Rulling-Index 3 In 1</v>
      </c>
      <c r="AT15" s="25"/>
      <c r="AU15" s="26"/>
      <c r="AV15" s="27"/>
      <c r="AX15" s="18" t="s">
        <v>544</v>
      </c>
      <c r="AY15" s="72" t="s">
        <v>877</v>
      </c>
      <c r="AZ15" s="72" t="s">
        <v>876</v>
      </c>
      <c r="BJ15" s="17" t="s">
        <v>529</v>
      </c>
      <c r="BK15" t="str">
        <f t="shared" si="12"/>
        <v>98.00X66.10</v>
      </c>
      <c r="BL15" s="72" t="s">
        <v>940</v>
      </c>
    </row>
    <row r="16" spans="1:80" x14ac:dyDescent="0.25">
      <c r="F16" s="3" t="s">
        <v>127</v>
      </c>
      <c r="G16" s="3" t="s">
        <v>126</v>
      </c>
      <c r="H16" s="3"/>
      <c r="I16" s="3" t="s">
        <v>290</v>
      </c>
      <c r="J16" s="3" t="s">
        <v>289</v>
      </c>
      <c r="M16" s="3" t="s">
        <v>323</v>
      </c>
      <c r="N16" s="3" t="s">
        <v>322</v>
      </c>
      <c r="O16" s="3" t="s">
        <v>386</v>
      </c>
      <c r="P16" s="3" t="s">
        <v>387</v>
      </c>
      <c r="Q16" s="4" t="s">
        <v>385</v>
      </c>
      <c r="R16" s="5" t="s">
        <v>493</v>
      </c>
      <c r="S16" s="3" t="s">
        <v>618</v>
      </c>
      <c r="AT16" s="25"/>
      <c r="AU16" s="26"/>
      <c r="AV16" s="27"/>
    </row>
    <row r="17" spans="6:48" x14ac:dyDescent="0.25">
      <c r="F17" s="3" t="s">
        <v>129</v>
      </c>
      <c r="G17" s="3" t="s">
        <v>128</v>
      </c>
      <c r="H17" s="18" t="s">
        <v>487</v>
      </c>
      <c r="I17" s="3" t="s">
        <v>291</v>
      </c>
      <c r="J17" s="3" t="s">
        <v>41</v>
      </c>
      <c r="M17" s="3" t="s">
        <v>325</v>
      </c>
      <c r="N17" s="3" t="s">
        <v>324</v>
      </c>
      <c r="O17" s="3" t="s">
        <v>389</v>
      </c>
      <c r="P17" s="3" t="s">
        <v>390</v>
      </c>
      <c r="Q17" s="4" t="s">
        <v>388</v>
      </c>
      <c r="R17" s="5" t="s">
        <v>467</v>
      </c>
      <c r="S17" s="3" t="s">
        <v>619</v>
      </c>
      <c r="AT17" s="25"/>
      <c r="AU17" s="26"/>
      <c r="AV17" s="27"/>
    </row>
    <row r="18" spans="6:48" x14ac:dyDescent="0.25">
      <c r="F18" s="3" t="s">
        <v>131</v>
      </c>
      <c r="G18" s="3" t="s">
        <v>130</v>
      </c>
      <c r="H18" s="3"/>
      <c r="I18" s="3" t="s">
        <v>293</v>
      </c>
      <c r="J18" s="3" t="s">
        <v>292</v>
      </c>
      <c r="M18" s="3" t="s">
        <v>327</v>
      </c>
      <c r="N18" s="3" t="s">
        <v>326</v>
      </c>
      <c r="O18" s="3" t="s">
        <v>392</v>
      </c>
      <c r="P18" s="3" t="s">
        <v>393</v>
      </c>
      <c r="Q18" s="4" t="s">
        <v>391</v>
      </c>
      <c r="R18" s="5" t="s">
        <v>548</v>
      </c>
      <c r="S18" s="3" t="s">
        <v>620</v>
      </c>
      <c r="AT18" s="28"/>
      <c r="AU18" s="29"/>
      <c r="AV18" s="30"/>
    </row>
    <row r="19" spans="6:48" x14ac:dyDescent="0.25">
      <c r="F19" s="3" t="s">
        <v>133</v>
      </c>
      <c r="G19" s="3" t="s">
        <v>132</v>
      </c>
      <c r="H19" s="18" t="s">
        <v>494</v>
      </c>
      <c r="I19" s="3" t="s">
        <v>294</v>
      </c>
      <c r="J19" s="3" t="s">
        <v>38</v>
      </c>
      <c r="M19" s="3" t="s">
        <v>329</v>
      </c>
      <c r="N19" s="3" t="s">
        <v>328</v>
      </c>
      <c r="O19" s="3" t="s">
        <v>394</v>
      </c>
      <c r="P19" s="3" t="s">
        <v>395</v>
      </c>
      <c r="Q19" s="4" t="s">
        <v>33</v>
      </c>
      <c r="R19" s="5" t="s">
        <v>544</v>
      </c>
      <c r="S19" s="3" t="s">
        <v>621</v>
      </c>
    </row>
    <row r="20" spans="6:48" x14ac:dyDescent="0.25">
      <c r="F20" s="3" t="s">
        <v>135</v>
      </c>
      <c r="G20" s="3" t="s">
        <v>134</v>
      </c>
      <c r="H20" s="18" t="s">
        <v>523</v>
      </c>
      <c r="I20" s="18" t="s">
        <v>523</v>
      </c>
      <c r="J20" s="5" t="s">
        <v>586</v>
      </c>
      <c r="M20" s="3" t="s">
        <v>331</v>
      </c>
      <c r="N20" s="3" t="s">
        <v>330</v>
      </c>
    </row>
    <row r="21" spans="6:48" x14ac:dyDescent="0.25">
      <c r="F21" s="3" t="s">
        <v>137</v>
      </c>
      <c r="G21" s="3" t="s">
        <v>136</v>
      </c>
      <c r="H21" s="18" t="s">
        <v>525</v>
      </c>
      <c r="I21" s="18" t="s">
        <v>525</v>
      </c>
      <c r="J21" s="5" t="s">
        <v>587</v>
      </c>
      <c r="M21" s="3" t="s">
        <v>333</v>
      </c>
      <c r="N21" s="3" t="s">
        <v>332</v>
      </c>
    </row>
    <row r="22" spans="6:48" x14ac:dyDescent="0.25">
      <c r="F22" s="3" t="s">
        <v>139</v>
      </c>
      <c r="G22" s="3" t="s">
        <v>138</v>
      </c>
      <c r="H22" s="18" t="s">
        <v>524</v>
      </c>
      <c r="I22" s="18" t="s">
        <v>524</v>
      </c>
      <c r="J22" s="5" t="s">
        <v>588</v>
      </c>
      <c r="M22" s="3" t="s">
        <v>335</v>
      </c>
      <c r="N22" s="3" t="s">
        <v>334</v>
      </c>
    </row>
    <row r="23" spans="6:48" x14ac:dyDescent="0.25">
      <c r="F23" s="3" t="s">
        <v>141</v>
      </c>
      <c r="G23" s="3" t="s">
        <v>140</v>
      </c>
      <c r="H23" s="18" t="s">
        <v>526</v>
      </c>
      <c r="I23" s="18" t="s">
        <v>526</v>
      </c>
      <c r="J23" s="5" t="s">
        <v>589</v>
      </c>
      <c r="M23" s="3" t="s">
        <v>337</v>
      </c>
      <c r="N23" s="3" t="s">
        <v>336</v>
      </c>
    </row>
    <row r="24" spans="6:48" x14ac:dyDescent="0.25">
      <c r="F24" s="3" t="s">
        <v>143</v>
      </c>
      <c r="G24" s="3" t="s">
        <v>142</v>
      </c>
      <c r="H24" s="18" t="s">
        <v>527</v>
      </c>
      <c r="I24" s="18" t="s">
        <v>527</v>
      </c>
      <c r="J24" s="5" t="s">
        <v>590</v>
      </c>
      <c r="M24" s="3" t="s">
        <v>339</v>
      </c>
      <c r="N24" s="3" t="s">
        <v>338</v>
      </c>
    </row>
    <row r="25" spans="6:48" x14ac:dyDescent="0.25">
      <c r="F25" s="3" t="s">
        <v>145</v>
      </c>
      <c r="G25" s="3" t="s">
        <v>144</v>
      </c>
      <c r="H25" s="18" t="s">
        <v>528</v>
      </c>
      <c r="I25" s="18" t="s">
        <v>528</v>
      </c>
      <c r="J25" s="5" t="s">
        <v>591</v>
      </c>
      <c r="M25" s="3" t="s">
        <v>341</v>
      </c>
      <c r="N25" s="3" t="s">
        <v>340</v>
      </c>
    </row>
    <row r="26" spans="6:48" x14ac:dyDescent="0.25">
      <c r="F26" s="3" t="s">
        <v>147</v>
      </c>
      <c r="G26" s="3" t="s">
        <v>146</v>
      </c>
      <c r="H26" s="18" t="s">
        <v>531</v>
      </c>
      <c r="I26" s="18" t="s">
        <v>531</v>
      </c>
      <c r="J26" s="5" t="s">
        <v>649</v>
      </c>
      <c r="M26" s="3" t="s">
        <v>342</v>
      </c>
      <c r="N26" s="3" t="s">
        <v>592</v>
      </c>
    </row>
    <row r="27" spans="6:48" x14ac:dyDescent="0.25">
      <c r="F27" s="3" t="s">
        <v>149</v>
      </c>
      <c r="G27" s="3" t="s">
        <v>148</v>
      </c>
      <c r="H27" s="2"/>
    </row>
    <row r="28" spans="6:48" x14ac:dyDescent="0.25">
      <c r="F28" s="3" t="s">
        <v>151</v>
      </c>
      <c r="G28" s="3" t="s">
        <v>150</v>
      </c>
      <c r="H28" s="2"/>
    </row>
    <row r="29" spans="6:48" x14ac:dyDescent="0.25">
      <c r="F29" s="3" t="s">
        <v>153</v>
      </c>
      <c r="G29" s="3" t="s">
        <v>152</v>
      </c>
      <c r="H29" s="2"/>
    </row>
    <row r="30" spans="6:48" x14ac:dyDescent="0.25">
      <c r="F30" s="3" t="s">
        <v>155</v>
      </c>
      <c r="G30" s="3" t="s">
        <v>154</v>
      </c>
      <c r="H30" s="2"/>
    </row>
    <row r="31" spans="6:48" x14ac:dyDescent="0.25">
      <c r="F31" s="3" t="s">
        <v>157</v>
      </c>
      <c r="G31" s="3" t="s">
        <v>156</v>
      </c>
      <c r="H31" s="2"/>
    </row>
    <row r="32" spans="6:48" x14ac:dyDescent="0.25">
      <c r="F32" s="3" t="s">
        <v>159</v>
      </c>
      <c r="G32" s="3" t="s">
        <v>158</v>
      </c>
      <c r="H32" s="2"/>
    </row>
    <row r="33" spans="6:8" x14ac:dyDescent="0.25">
      <c r="F33" s="3" t="s">
        <v>161</v>
      </c>
      <c r="G33" s="3" t="s">
        <v>160</v>
      </c>
      <c r="H33" s="2"/>
    </row>
    <row r="34" spans="6:8" x14ac:dyDescent="0.25">
      <c r="F34" s="3" t="s">
        <v>163</v>
      </c>
      <c r="G34" s="3" t="s">
        <v>162</v>
      </c>
      <c r="H34" s="2"/>
    </row>
    <row r="35" spans="6:8" x14ac:dyDescent="0.25">
      <c r="F35" s="3" t="s">
        <v>165</v>
      </c>
      <c r="G35" s="3" t="s">
        <v>164</v>
      </c>
      <c r="H35" s="2"/>
    </row>
    <row r="36" spans="6:8" x14ac:dyDescent="0.25">
      <c r="F36" s="3" t="s">
        <v>447</v>
      </c>
      <c r="G36" s="3" t="s">
        <v>166</v>
      </c>
      <c r="H36" s="2"/>
    </row>
    <row r="37" spans="6:8" x14ac:dyDescent="0.25">
      <c r="F37" s="3" t="s">
        <v>168</v>
      </c>
      <c r="G37" s="3" t="s">
        <v>167</v>
      </c>
      <c r="H37" s="2"/>
    </row>
    <row r="38" spans="6:8" x14ac:dyDescent="0.25">
      <c r="F38" s="3" t="s">
        <v>170</v>
      </c>
      <c r="G38" s="3" t="s">
        <v>169</v>
      </c>
      <c r="H38" s="2"/>
    </row>
    <row r="39" spans="6:8" x14ac:dyDescent="0.25">
      <c r="F39" s="3" t="s">
        <v>171</v>
      </c>
      <c r="G39" s="3" t="s">
        <v>28</v>
      </c>
      <c r="H39" s="2"/>
    </row>
    <row r="40" spans="6:8" x14ac:dyDescent="0.25">
      <c r="F40" s="3" t="s">
        <v>173</v>
      </c>
      <c r="G40" s="3" t="s">
        <v>172</v>
      </c>
      <c r="H40" s="2"/>
    </row>
    <row r="41" spans="6:8" x14ac:dyDescent="0.25">
      <c r="F41" s="3" t="s">
        <v>175</v>
      </c>
      <c r="G41" s="3" t="s">
        <v>174</v>
      </c>
      <c r="H41" s="2"/>
    </row>
    <row r="42" spans="6:8" x14ac:dyDescent="0.25">
      <c r="F42" s="3" t="s">
        <v>177</v>
      </c>
      <c r="G42" s="3" t="s">
        <v>176</v>
      </c>
      <c r="H42" s="2"/>
    </row>
    <row r="43" spans="6:8" x14ac:dyDescent="0.25">
      <c r="F43" s="3" t="s">
        <v>179</v>
      </c>
      <c r="G43" s="3" t="s">
        <v>178</v>
      </c>
      <c r="H43" s="2"/>
    </row>
    <row r="44" spans="6:8" x14ac:dyDescent="0.25">
      <c r="F44" s="3" t="s">
        <v>181</v>
      </c>
      <c r="G44" s="3" t="s">
        <v>180</v>
      </c>
      <c r="H44" s="2"/>
    </row>
    <row r="45" spans="6:8" x14ac:dyDescent="0.25">
      <c r="F45" s="3" t="s">
        <v>183</v>
      </c>
      <c r="G45" s="3" t="s">
        <v>182</v>
      </c>
      <c r="H45" s="2"/>
    </row>
    <row r="46" spans="6:8" x14ac:dyDescent="0.25">
      <c r="F46" s="3" t="s">
        <v>185</v>
      </c>
      <c r="G46" s="3" t="s">
        <v>184</v>
      </c>
      <c r="H46" s="2"/>
    </row>
    <row r="47" spans="6:8" x14ac:dyDescent="0.25">
      <c r="F47" s="3" t="s">
        <v>187</v>
      </c>
      <c r="G47" s="3" t="s">
        <v>186</v>
      </c>
      <c r="H47" s="2"/>
    </row>
    <row r="48" spans="6:8" x14ac:dyDescent="0.25">
      <c r="F48" s="3" t="s">
        <v>189</v>
      </c>
      <c r="G48" s="3" t="s">
        <v>188</v>
      </c>
      <c r="H48" s="2"/>
    </row>
    <row r="49" spans="6:8" x14ac:dyDescent="0.25">
      <c r="F49" s="3" t="s">
        <v>191</v>
      </c>
      <c r="G49" s="3" t="s">
        <v>190</v>
      </c>
      <c r="H49" s="2"/>
    </row>
    <row r="50" spans="6:8" x14ac:dyDescent="0.25">
      <c r="F50" s="3" t="s">
        <v>193</v>
      </c>
      <c r="G50" s="3" t="s">
        <v>192</v>
      </c>
      <c r="H50" s="2"/>
    </row>
    <row r="51" spans="6:8" x14ac:dyDescent="0.25">
      <c r="F51" s="3" t="s">
        <v>195</v>
      </c>
      <c r="G51" s="3" t="s">
        <v>194</v>
      </c>
      <c r="H51" s="2"/>
    </row>
    <row r="52" spans="6:8" x14ac:dyDescent="0.25">
      <c r="F52" s="3" t="s">
        <v>197</v>
      </c>
      <c r="G52" s="3" t="s">
        <v>196</v>
      </c>
      <c r="H52" s="2"/>
    </row>
    <row r="53" spans="6:8" x14ac:dyDescent="0.25">
      <c r="F53" s="3" t="s">
        <v>199</v>
      </c>
      <c r="G53" s="3" t="s">
        <v>198</v>
      </c>
      <c r="H53" s="2"/>
    </row>
    <row r="54" spans="6:8" x14ac:dyDescent="0.25">
      <c r="F54" s="3" t="s">
        <v>201</v>
      </c>
      <c r="G54" s="3" t="s">
        <v>200</v>
      </c>
      <c r="H54" s="2"/>
    </row>
    <row r="55" spans="6:8" x14ac:dyDescent="0.25">
      <c r="F55" s="3" t="s">
        <v>203</v>
      </c>
      <c r="G55" s="3" t="s">
        <v>202</v>
      </c>
      <c r="H55" s="2"/>
    </row>
    <row r="56" spans="6:8" x14ac:dyDescent="0.25">
      <c r="F56" s="3" t="s">
        <v>205</v>
      </c>
      <c r="G56" s="3" t="s">
        <v>204</v>
      </c>
      <c r="H56" s="2"/>
    </row>
    <row r="57" spans="6:8" x14ac:dyDescent="0.25">
      <c r="F57" s="3" t="s">
        <v>207</v>
      </c>
      <c r="G57" s="3" t="s">
        <v>206</v>
      </c>
      <c r="H57" s="2"/>
    </row>
    <row r="58" spans="6:8" x14ac:dyDescent="0.25">
      <c r="F58" s="3" t="s">
        <v>209</v>
      </c>
      <c r="G58" s="3" t="s">
        <v>208</v>
      </c>
      <c r="H58" s="2"/>
    </row>
    <row r="59" spans="6:8" x14ac:dyDescent="0.25">
      <c r="F59" s="3" t="s">
        <v>211</v>
      </c>
      <c r="G59" s="3" t="s">
        <v>210</v>
      </c>
      <c r="H59" s="2"/>
    </row>
    <row r="60" spans="6:8" x14ac:dyDescent="0.25">
      <c r="F60" s="3" t="s">
        <v>213</v>
      </c>
      <c r="G60" s="3" t="s">
        <v>212</v>
      </c>
      <c r="H60" s="2"/>
    </row>
    <row r="61" spans="6:8" x14ac:dyDescent="0.25">
      <c r="F61" s="3" t="s">
        <v>215</v>
      </c>
      <c r="G61" s="3" t="s">
        <v>214</v>
      </c>
      <c r="H61" s="2"/>
    </row>
    <row r="62" spans="6:8" x14ac:dyDescent="0.25">
      <c r="F62" s="3" t="s">
        <v>217</v>
      </c>
      <c r="G62" s="3" t="s">
        <v>216</v>
      </c>
      <c r="H62" s="2"/>
    </row>
    <row r="63" spans="6:8" x14ac:dyDescent="0.25">
      <c r="F63" s="3" t="s">
        <v>219</v>
      </c>
      <c r="G63" s="3" t="s">
        <v>218</v>
      </c>
      <c r="H63" s="2"/>
    </row>
    <row r="64" spans="6:8" x14ac:dyDescent="0.25">
      <c r="F64" s="3" t="s">
        <v>221</v>
      </c>
      <c r="G64" s="3" t="s">
        <v>220</v>
      </c>
      <c r="H64" s="2"/>
    </row>
    <row r="65" spans="6:8" x14ac:dyDescent="0.25">
      <c r="F65" s="3" t="s">
        <v>223</v>
      </c>
      <c r="G65" s="3" t="s">
        <v>222</v>
      </c>
      <c r="H65" s="2"/>
    </row>
    <row r="66" spans="6:8" x14ac:dyDescent="0.25">
      <c r="F66" s="3" t="s">
        <v>225</v>
      </c>
      <c r="G66" s="3" t="s">
        <v>224</v>
      </c>
      <c r="H66" s="2"/>
    </row>
    <row r="67" spans="6:8" x14ac:dyDescent="0.25">
      <c r="F67" s="3" t="s">
        <v>227</v>
      </c>
      <c r="G67" s="3" t="s">
        <v>226</v>
      </c>
      <c r="H67" s="2"/>
    </row>
    <row r="68" spans="6:8" x14ac:dyDescent="0.25">
      <c r="F68" s="3" t="s">
        <v>229</v>
      </c>
      <c r="G68" s="3" t="s">
        <v>228</v>
      </c>
      <c r="H68" s="2"/>
    </row>
    <row r="69" spans="6:8" x14ac:dyDescent="0.25">
      <c r="F69" s="3" t="s">
        <v>231</v>
      </c>
      <c r="G69" s="3" t="s">
        <v>230</v>
      </c>
      <c r="H69" s="2"/>
    </row>
    <row r="70" spans="6:8" x14ac:dyDescent="0.25">
      <c r="F70" s="3" t="s">
        <v>233</v>
      </c>
      <c r="G70" s="3" t="s">
        <v>232</v>
      </c>
      <c r="H70" s="2"/>
    </row>
    <row r="71" spans="6:8" x14ac:dyDescent="0.25">
      <c r="F71" s="3" t="s">
        <v>235</v>
      </c>
      <c r="G71" s="3" t="s">
        <v>234</v>
      </c>
      <c r="H71" s="2"/>
    </row>
    <row r="72" spans="6:8" x14ac:dyDescent="0.25">
      <c r="F72" s="3" t="s">
        <v>237</v>
      </c>
      <c r="G72" s="3" t="s">
        <v>236</v>
      </c>
      <c r="H72" s="2"/>
    </row>
    <row r="73" spans="6:8" x14ac:dyDescent="0.25">
      <c r="F73" s="3" t="s">
        <v>239</v>
      </c>
      <c r="G73" s="3" t="s">
        <v>238</v>
      </c>
      <c r="H73" s="2"/>
    </row>
    <row r="74" spans="6:8" x14ac:dyDescent="0.25">
      <c r="F74" s="3" t="s">
        <v>241</v>
      </c>
      <c r="G74" s="3" t="s">
        <v>240</v>
      </c>
      <c r="H74" s="2"/>
    </row>
    <row r="75" spans="6:8" x14ac:dyDescent="0.25">
      <c r="F75" s="3" t="s">
        <v>243</v>
      </c>
      <c r="G75" s="3" t="s">
        <v>242</v>
      </c>
      <c r="H75" s="2"/>
    </row>
    <row r="76" spans="6:8" x14ac:dyDescent="0.25">
      <c r="F76" s="3" t="s">
        <v>245</v>
      </c>
      <c r="G76" s="3" t="s">
        <v>244</v>
      </c>
      <c r="H76" s="2"/>
    </row>
    <row r="77" spans="6:8" x14ac:dyDescent="0.25">
      <c r="F77" s="3" t="s">
        <v>246</v>
      </c>
      <c r="G77" s="3" t="s">
        <v>40</v>
      </c>
      <c r="H77" s="2"/>
    </row>
    <row r="78" spans="6:8" x14ac:dyDescent="0.25">
      <c r="F78" s="3" t="s">
        <v>248</v>
      </c>
      <c r="G78" s="3" t="s">
        <v>247</v>
      </c>
      <c r="H78" s="2"/>
    </row>
    <row r="79" spans="6:8" x14ac:dyDescent="0.25">
      <c r="F79" s="3" t="s">
        <v>250</v>
      </c>
      <c r="G79" s="3" t="s">
        <v>249</v>
      </c>
      <c r="H79" s="2"/>
    </row>
    <row r="80" spans="6:8" x14ac:dyDescent="0.25">
      <c r="F80" s="3" t="s">
        <v>252</v>
      </c>
      <c r="G80" s="3" t="s">
        <v>251</v>
      </c>
      <c r="H80" s="2"/>
    </row>
    <row r="81" spans="6:8" x14ac:dyDescent="0.25">
      <c r="F81" s="3" t="s">
        <v>254</v>
      </c>
      <c r="G81" s="3" t="s">
        <v>253</v>
      </c>
      <c r="H81" s="2"/>
    </row>
    <row r="82" spans="6:8" x14ac:dyDescent="0.25">
      <c r="F82" s="3" t="s">
        <v>256</v>
      </c>
      <c r="G82" s="3" t="s">
        <v>255</v>
      </c>
      <c r="H82" s="2"/>
    </row>
    <row r="83" spans="6:8" x14ac:dyDescent="0.25">
      <c r="F83" s="3" t="s">
        <v>258</v>
      </c>
      <c r="G83" s="3" t="s">
        <v>257</v>
      </c>
      <c r="H83" s="2"/>
    </row>
    <row r="84" spans="6:8" x14ac:dyDescent="0.25">
      <c r="F84" s="3" t="s">
        <v>260</v>
      </c>
      <c r="G84" s="3" t="s">
        <v>259</v>
      </c>
      <c r="H84" s="2"/>
    </row>
    <row r="85" spans="6:8" x14ac:dyDescent="0.25">
      <c r="F85" s="3" t="s">
        <v>261</v>
      </c>
      <c r="G85" s="3">
        <v>1</v>
      </c>
      <c r="H85" s="2"/>
    </row>
  </sheetData>
  <phoneticPr fontId="1" type="noConversion"/>
  <conditionalFormatting sqref="AZ1:AZ15">
    <cfRule type="duplicateValues" dxfId="5" priority="3"/>
  </conditionalFormatting>
  <conditionalFormatting sqref="BB2:BB13">
    <cfRule type="duplicateValues" dxfId="4" priority="2"/>
  </conditionalFormatting>
  <conditionalFormatting sqref="BL2:BL15">
    <cfRule type="duplicateValues" dxfId="3"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R21"/>
  <sheetViews>
    <sheetView workbookViewId="0">
      <selection activeCell="A7" sqref="A7"/>
    </sheetView>
  </sheetViews>
  <sheetFormatPr defaultRowHeight="15" x14ac:dyDescent="0.25"/>
  <cols>
    <col min="1" max="1" width="12.140625" style="52" bestFit="1" customWidth="1"/>
    <col min="2" max="2" width="10" style="52" bestFit="1" customWidth="1"/>
    <col min="3" max="3" width="8.140625" style="52" bestFit="1" customWidth="1"/>
    <col min="4" max="4" width="8.7109375" style="52" bestFit="1" customWidth="1"/>
    <col min="5" max="6" width="12" style="52" bestFit="1" customWidth="1"/>
    <col min="8" max="8" width="5.5703125" bestFit="1" customWidth="1"/>
    <col min="9" max="9" width="7" bestFit="1" customWidth="1"/>
    <col min="10" max="10" width="8.140625" bestFit="1" customWidth="1"/>
    <col min="11" max="11" width="12" bestFit="1" customWidth="1"/>
    <col min="12" max="12" width="8.7109375" bestFit="1" customWidth="1"/>
    <col min="13" max="13" width="14.85546875" bestFit="1" customWidth="1"/>
    <col min="14" max="14" width="10.85546875" bestFit="1" customWidth="1"/>
    <col min="15" max="15" width="12.7109375" bestFit="1" customWidth="1"/>
    <col min="16" max="16" width="12.5703125" bestFit="1" customWidth="1"/>
    <col min="17" max="17" width="9.42578125" bestFit="1" customWidth="1"/>
    <col min="18" max="18" width="5.42578125" bestFit="1" customWidth="1"/>
  </cols>
  <sheetData>
    <row r="3" spans="1:18" x14ac:dyDescent="0.25">
      <c r="A3" s="60" t="s">
        <v>554</v>
      </c>
      <c r="B3" s="60" t="s">
        <v>559</v>
      </c>
      <c r="C3" s="60" t="s">
        <v>584</v>
      </c>
      <c r="D3" s="60" t="s">
        <v>585</v>
      </c>
      <c r="E3"/>
      <c r="F3"/>
      <c r="H3" t="s">
        <v>0</v>
      </c>
      <c r="I3" t="s">
        <v>479</v>
      </c>
      <c r="J3" t="s">
        <v>594</v>
      </c>
      <c r="K3" t="s">
        <v>51</v>
      </c>
      <c r="L3" t="s">
        <v>595</v>
      </c>
      <c r="M3" t="s">
        <v>596</v>
      </c>
      <c r="N3" t="s">
        <v>597</v>
      </c>
      <c r="O3" t="s">
        <v>52</v>
      </c>
      <c r="P3" t="s">
        <v>598</v>
      </c>
      <c r="Q3" t="s">
        <v>599</v>
      </c>
      <c r="R3" t="s">
        <v>600</v>
      </c>
    </row>
    <row r="4" spans="1:18" x14ac:dyDescent="0.25">
      <c r="A4" s="52">
        <v>54</v>
      </c>
      <c r="B4" s="52">
        <v>44</v>
      </c>
      <c r="C4" s="73">
        <v>17.322834645669293</v>
      </c>
      <c r="D4" s="73">
        <v>21.259842519685041</v>
      </c>
      <c r="E4"/>
      <c r="F4"/>
      <c r="H4">
        <v>1</v>
      </c>
      <c r="I4" t="s">
        <v>63</v>
      </c>
      <c r="J4">
        <v>1</v>
      </c>
      <c r="K4">
        <v>10.683999999999999</v>
      </c>
      <c r="L4">
        <v>800</v>
      </c>
      <c r="M4">
        <v>80000</v>
      </c>
      <c r="N4">
        <v>8547.2000000000007</v>
      </c>
      <c r="O4">
        <v>5</v>
      </c>
      <c r="P4">
        <v>161</v>
      </c>
      <c r="Q4" t="s">
        <v>32</v>
      </c>
      <c r="R4" t="s">
        <v>32</v>
      </c>
    </row>
    <row r="5" spans="1:18" x14ac:dyDescent="0.25">
      <c r="A5" s="52">
        <v>80</v>
      </c>
      <c r="B5" s="52">
        <v>34.5</v>
      </c>
      <c r="C5" s="73">
        <v>13.58267716535433</v>
      </c>
      <c r="D5" s="73">
        <v>31.496062992125985</v>
      </c>
      <c r="E5"/>
      <c r="F5"/>
      <c r="H5">
        <v>2</v>
      </c>
      <c r="I5" t="s">
        <v>69</v>
      </c>
      <c r="J5">
        <v>1</v>
      </c>
      <c r="K5">
        <v>7.452</v>
      </c>
      <c r="L5">
        <v>200</v>
      </c>
      <c r="M5">
        <v>100000</v>
      </c>
      <c r="N5">
        <v>1490.4</v>
      </c>
      <c r="O5">
        <v>7</v>
      </c>
      <c r="P5">
        <v>29</v>
      </c>
      <c r="R5" t="s">
        <v>32</v>
      </c>
    </row>
    <row r="6" spans="1:18" x14ac:dyDescent="0.25">
      <c r="A6" s="52">
        <v>80</v>
      </c>
      <c r="B6" s="52" t="s">
        <v>593</v>
      </c>
      <c r="C6" s="52">
        <v>0</v>
      </c>
      <c r="D6" s="52">
        <v>31.496062992125985</v>
      </c>
      <c r="E6"/>
      <c r="F6"/>
      <c r="H6">
        <v>2</v>
      </c>
      <c r="I6" t="s">
        <v>69</v>
      </c>
      <c r="J6">
        <v>3</v>
      </c>
      <c r="K6">
        <v>7.452</v>
      </c>
      <c r="L6">
        <v>30</v>
      </c>
      <c r="M6">
        <v>15000</v>
      </c>
      <c r="N6">
        <v>223.56</v>
      </c>
      <c r="O6">
        <v>7</v>
      </c>
      <c r="P6">
        <v>5</v>
      </c>
      <c r="R6" t="s">
        <v>32</v>
      </c>
    </row>
    <row r="7" spans="1:18" x14ac:dyDescent="0.25">
      <c r="A7" s="52">
        <v>80.5</v>
      </c>
      <c r="B7" s="52" t="s">
        <v>593</v>
      </c>
      <c r="C7" s="52">
        <v>0</v>
      </c>
      <c r="D7" s="52">
        <v>31.69291338582677</v>
      </c>
      <c r="E7"/>
      <c r="F7"/>
      <c r="H7">
        <v>2</v>
      </c>
      <c r="I7" t="s">
        <v>60</v>
      </c>
      <c r="J7">
        <v>1</v>
      </c>
      <c r="K7">
        <v>8.1289999999999996</v>
      </c>
      <c r="L7">
        <v>300</v>
      </c>
      <c r="M7">
        <v>30000</v>
      </c>
      <c r="N7">
        <v>2438.6999999999998</v>
      </c>
      <c r="O7">
        <v>6</v>
      </c>
      <c r="P7">
        <v>50</v>
      </c>
      <c r="R7" t="s">
        <v>32</v>
      </c>
    </row>
    <row r="8" spans="1:18" x14ac:dyDescent="0.25">
      <c r="A8" s="52">
        <v>86</v>
      </c>
      <c r="B8" s="52">
        <v>42</v>
      </c>
      <c r="C8" s="73">
        <v>16.535433070866141</v>
      </c>
      <c r="D8" s="73">
        <v>33.85826771653543</v>
      </c>
      <c r="E8"/>
      <c r="F8"/>
      <c r="H8">
        <v>2</v>
      </c>
      <c r="I8" t="s">
        <v>60</v>
      </c>
      <c r="J8">
        <v>2</v>
      </c>
      <c r="K8">
        <v>8.1289999999999996</v>
      </c>
      <c r="L8">
        <v>200</v>
      </c>
      <c r="M8">
        <v>20000</v>
      </c>
      <c r="N8">
        <v>1625.8</v>
      </c>
      <c r="O8">
        <v>6</v>
      </c>
      <c r="P8">
        <v>34</v>
      </c>
      <c r="R8" t="s">
        <v>32</v>
      </c>
    </row>
    <row r="9" spans="1:18" x14ac:dyDescent="0.25">
      <c r="A9" s="52">
        <v>86</v>
      </c>
      <c r="B9" s="52" t="s">
        <v>593</v>
      </c>
      <c r="C9" s="52">
        <v>0</v>
      </c>
      <c r="D9" s="52">
        <v>33.85826771653543</v>
      </c>
      <c r="E9"/>
      <c r="F9"/>
    </row>
    <row r="10" spans="1:18" x14ac:dyDescent="0.25">
      <c r="A10" s="52">
        <v>88</v>
      </c>
      <c r="B10" s="52">
        <v>42</v>
      </c>
      <c r="C10" s="73">
        <v>16.535433070866141</v>
      </c>
      <c r="D10" s="73">
        <v>34.645669291338585</v>
      </c>
      <c r="E10"/>
      <c r="F10"/>
    </row>
    <row r="11" spans="1:18" x14ac:dyDescent="0.25">
      <c r="A11" s="52">
        <v>88</v>
      </c>
      <c r="B11" s="52" t="s">
        <v>593</v>
      </c>
      <c r="C11" s="52">
        <v>0</v>
      </c>
      <c r="D11" s="52">
        <v>34.645669291338585</v>
      </c>
      <c r="E11"/>
      <c r="F11"/>
      <c r="H11" t="s">
        <v>0</v>
      </c>
      <c r="I11" t="s">
        <v>479</v>
      </c>
      <c r="J11" t="s">
        <v>594</v>
      </c>
      <c r="K11" t="s">
        <v>51</v>
      </c>
      <c r="L11" t="s">
        <v>595</v>
      </c>
      <c r="M11" t="s">
        <v>596</v>
      </c>
      <c r="N11" t="s">
        <v>597</v>
      </c>
      <c r="O11" t="s">
        <v>52</v>
      </c>
      <c r="P11" t="s">
        <v>598</v>
      </c>
      <c r="Q11" t="s">
        <v>599</v>
      </c>
      <c r="R11" t="s">
        <v>600</v>
      </c>
    </row>
    <row r="12" spans="1:18" x14ac:dyDescent="0.25">
      <c r="A12" s="52">
        <v>96</v>
      </c>
      <c r="B12" s="52">
        <v>36.5</v>
      </c>
      <c r="C12" s="73">
        <v>14.37007874015748</v>
      </c>
      <c r="D12" s="73">
        <v>37.795275590551178</v>
      </c>
      <c r="E12"/>
      <c r="F12"/>
      <c r="H12">
        <v>1</v>
      </c>
      <c r="I12" t="s">
        <v>63</v>
      </c>
      <c r="J12">
        <v>1</v>
      </c>
      <c r="K12">
        <v>10.683999999999999</v>
      </c>
      <c r="L12">
        <v>800</v>
      </c>
      <c r="M12">
        <v>80000</v>
      </c>
      <c r="N12">
        <v>8547.2000000000007</v>
      </c>
      <c r="O12">
        <v>5</v>
      </c>
      <c r="P12">
        <v>161</v>
      </c>
      <c r="Q12" t="s">
        <v>32</v>
      </c>
      <c r="R12" t="s">
        <v>32</v>
      </c>
    </row>
    <row r="13" spans="1:18" x14ac:dyDescent="0.25">
      <c r="A13" s="52">
        <v>96</v>
      </c>
      <c r="B13" s="52" t="s">
        <v>593</v>
      </c>
      <c r="C13" s="52">
        <v>0</v>
      </c>
      <c r="D13" s="52">
        <v>37.795275590551178</v>
      </c>
      <c r="E13"/>
      <c r="F13"/>
      <c r="H13">
        <v>2</v>
      </c>
      <c r="I13" t="s">
        <v>69</v>
      </c>
      <c r="J13">
        <v>1</v>
      </c>
      <c r="K13">
        <v>7.452</v>
      </c>
      <c r="L13">
        <v>200</v>
      </c>
      <c r="M13">
        <v>100000</v>
      </c>
      <c r="N13">
        <v>1490.4</v>
      </c>
      <c r="O13">
        <v>7</v>
      </c>
      <c r="P13">
        <v>29</v>
      </c>
      <c r="R13" t="s">
        <v>32</v>
      </c>
    </row>
    <row r="14" spans="1:18" x14ac:dyDescent="0.25">
      <c r="A14" s="52" t="s">
        <v>550</v>
      </c>
      <c r="E14"/>
      <c r="F14"/>
      <c r="H14">
        <v>2</v>
      </c>
      <c r="I14" t="s">
        <v>69</v>
      </c>
      <c r="J14">
        <v>3</v>
      </c>
      <c r="K14">
        <v>7.452</v>
      </c>
      <c r="L14">
        <v>30</v>
      </c>
      <c r="M14">
        <v>15000</v>
      </c>
      <c r="N14">
        <v>223.56</v>
      </c>
      <c r="O14">
        <v>7</v>
      </c>
      <c r="P14">
        <v>5</v>
      </c>
      <c r="R14" t="s">
        <v>32</v>
      </c>
    </row>
    <row r="15" spans="1:18" x14ac:dyDescent="0.25">
      <c r="C15" s="7" t="s">
        <v>45</v>
      </c>
      <c r="D15" s="7" t="s">
        <v>46</v>
      </c>
      <c r="E15"/>
      <c r="F15"/>
      <c r="H15">
        <v>2</v>
      </c>
      <c r="I15" t="s">
        <v>60</v>
      </c>
      <c r="J15">
        <v>1</v>
      </c>
      <c r="K15">
        <v>8.1289999999999996</v>
      </c>
      <c r="L15">
        <v>300</v>
      </c>
      <c r="M15">
        <v>30000</v>
      </c>
      <c r="N15">
        <v>2438.6999999999998</v>
      </c>
      <c r="O15">
        <v>6</v>
      </c>
      <c r="P15">
        <v>50</v>
      </c>
      <c r="R15" t="s">
        <v>32</v>
      </c>
    </row>
    <row r="16" spans="1:18" x14ac:dyDescent="0.25">
      <c r="C16" s="52">
        <v>17.322834645669293</v>
      </c>
      <c r="D16" s="52">
        <v>21.259842519685041</v>
      </c>
      <c r="E16"/>
      <c r="F16"/>
      <c r="H16">
        <v>2</v>
      </c>
      <c r="I16" t="s">
        <v>60</v>
      </c>
      <c r="J16">
        <v>2</v>
      </c>
      <c r="K16">
        <v>8.1289999999999996</v>
      </c>
      <c r="L16">
        <v>200</v>
      </c>
      <c r="M16">
        <v>20000</v>
      </c>
      <c r="N16">
        <v>1625.8</v>
      </c>
      <c r="O16">
        <v>6</v>
      </c>
      <c r="P16">
        <v>34</v>
      </c>
      <c r="R16" t="s">
        <v>32</v>
      </c>
    </row>
    <row r="17" spans="3:18" x14ac:dyDescent="0.25">
      <c r="C17" s="52">
        <v>13.58267716535433</v>
      </c>
      <c r="D17" s="52">
        <v>31.496062992125985</v>
      </c>
      <c r="E17"/>
      <c r="F17"/>
      <c r="H17">
        <v>3</v>
      </c>
      <c r="I17" t="s">
        <v>70</v>
      </c>
      <c r="J17">
        <v>3</v>
      </c>
      <c r="K17">
        <v>9.7520000000000007</v>
      </c>
      <c r="L17">
        <v>50</v>
      </c>
      <c r="M17">
        <v>25000</v>
      </c>
      <c r="N17">
        <v>487.6</v>
      </c>
      <c r="O17">
        <v>5</v>
      </c>
      <c r="P17">
        <v>10</v>
      </c>
      <c r="Q17" t="s">
        <v>32</v>
      </c>
      <c r="R17" t="s">
        <v>32</v>
      </c>
    </row>
    <row r="18" spans="3:18" x14ac:dyDescent="0.25">
      <c r="C18" s="52">
        <v>16.535433070866141</v>
      </c>
      <c r="D18" s="52">
        <v>33.85826771653543</v>
      </c>
      <c r="E18"/>
      <c r="F18"/>
      <c r="H18">
        <v>4</v>
      </c>
      <c r="I18" t="s">
        <v>60</v>
      </c>
      <c r="J18">
        <v>1</v>
      </c>
      <c r="K18">
        <v>8.1289999999999996</v>
      </c>
      <c r="L18">
        <v>200</v>
      </c>
      <c r="M18">
        <v>20000</v>
      </c>
      <c r="N18">
        <v>1625.8</v>
      </c>
      <c r="O18">
        <v>6</v>
      </c>
      <c r="P18">
        <v>34</v>
      </c>
      <c r="Q18" t="s">
        <v>32</v>
      </c>
      <c r="R18">
        <v>2</v>
      </c>
    </row>
    <row r="19" spans="3:18" x14ac:dyDescent="0.25">
      <c r="C19" s="52">
        <v>16.535433070866141</v>
      </c>
      <c r="D19" s="52">
        <v>34.645669291338585</v>
      </c>
      <c r="E19"/>
      <c r="F19"/>
      <c r="H19">
        <v>4</v>
      </c>
      <c r="I19" t="s">
        <v>69</v>
      </c>
      <c r="J19">
        <v>1</v>
      </c>
      <c r="K19">
        <v>7.452</v>
      </c>
      <c r="L19">
        <v>100</v>
      </c>
      <c r="M19">
        <v>50000</v>
      </c>
      <c r="N19">
        <v>745.2</v>
      </c>
      <c r="O19">
        <v>7</v>
      </c>
      <c r="P19">
        <v>15</v>
      </c>
      <c r="Q19" t="s">
        <v>32</v>
      </c>
      <c r="R19">
        <v>2</v>
      </c>
    </row>
    <row r="20" spans="3:18" x14ac:dyDescent="0.25">
      <c r="C20" s="52">
        <v>14.37007874015748</v>
      </c>
      <c r="D20" s="52">
        <v>37.795275590551178</v>
      </c>
      <c r="E20"/>
      <c r="F20"/>
    </row>
    <row r="21" spans="3:18" x14ac:dyDescent="0.25">
      <c r="E21"/>
      <c r="F2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S451"/>
  <sheetViews>
    <sheetView workbookViewId="0">
      <selection activeCell="I456" sqref="I456"/>
    </sheetView>
  </sheetViews>
  <sheetFormatPr defaultRowHeight="15" x14ac:dyDescent="0.25"/>
  <cols>
    <col min="1" max="1" width="7.42578125" bestFit="1" customWidth="1"/>
    <col min="2" max="2" width="17.42578125" bestFit="1" customWidth="1"/>
    <col min="3" max="3" width="9" bestFit="1" customWidth="1"/>
    <col min="4" max="4" width="5" bestFit="1" customWidth="1"/>
    <col min="5" max="5" width="7.7109375" bestFit="1" customWidth="1"/>
    <col min="6" max="6" width="4.140625" bestFit="1" customWidth="1"/>
    <col min="7" max="7" width="7.5703125" bestFit="1" customWidth="1"/>
    <col min="8" max="8" width="7.42578125" bestFit="1" customWidth="1"/>
    <col min="9" max="9" width="11.5703125" bestFit="1" customWidth="1"/>
    <col min="10" max="10" width="7.7109375" bestFit="1" customWidth="1"/>
    <col min="11" max="11" width="4.140625" bestFit="1" customWidth="1"/>
    <col min="12" max="12" width="7.5703125" bestFit="1" customWidth="1"/>
    <col min="13" max="13" width="8.7109375" bestFit="1" customWidth="1"/>
    <col min="14" max="14" width="6.42578125" style="52" bestFit="1" customWidth="1"/>
    <col min="15" max="15" width="10.7109375" bestFit="1" customWidth="1"/>
    <col min="16" max="16" width="12.7109375" bestFit="1" customWidth="1"/>
    <col min="17" max="17" width="7.28515625" bestFit="1" customWidth="1"/>
  </cols>
  <sheetData>
    <row r="1" spans="1:19" x14ac:dyDescent="0.25">
      <c r="A1" s="19" t="s">
        <v>552</v>
      </c>
      <c r="B1" s="19" t="s">
        <v>553</v>
      </c>
      <c r="C1" s="19" t="s">
        <v>554</v>
      </c>
      <c r="D1" s="19" t="s">
        <v>555</v>
      </c>
      <c r="E1" s="19" t="s">
        <v>556</v>
      </c>
      <c r="F1" s="19" t="s">
        <v>557</v>
      </c>
      <c r="G1" s="19" t="s">
        <v>6</v>
      </c>
      <c r="H1" s="19" t="s">
        <v>552</v>
      </c>
      <c r="I1" s="19" t="s">
        <v>541</v>
      </c>
      <c r="J1" s="19" t="s">
        <v>556</v>
      </c>
      <c r="K1" s="19" t="s">
        <v>557</v>
      </c>
      <c r="L1" s="19" t="s">
        <v>6</v>
      </c>
      <c r="M1" s="19" t="s">
        <v>558</v>
      </c>
      <c r="N1" s="82" t="s">
        <v>559</v>
      </c>
      <c r="O1" s="19" t="s">
        <v>560</v>
      </c>
      <c r="P1" s="19" t="s">
        <v>561</v>
      </c>
      <c r="Q1" s="19" t="s">
        <v>562</v>
      </c>
      <c r="R1" s="59" t="s">
        <v>585</v>
      </c>
      <c r="S1" s="59" t="s">
        <v>584</v>
      </c>
    </row>
    <row r="2" spans="1:19" hidden="1" x14ac:dyDescent="0.25">
      <c r="A2" s="36">
        <v>45058</v>
      </c>
      <c r="B2" s="10" t="s">
        <v>563</v>
      </c>
      <c r="C2" s="10">
        <v>80</v>
      </c>
      <c r="D2" s="10">
        <v>54</v>
      </c>
      <c r="E2" s="10">
        <v>9210</v>
      </c>
      <c r="F2" s="10">
        <v>1</v>
      </c>
      <c r="G2" s="37">
        <v>447</v>
      </c>
      <c r="H2" s="36">
        <v>45059</v>
      </c>
      <c r="I2" s="10" t="s">
        <v>486</v>
      </c>
      <c r="J2" s="10">
        <f t="shared" ref="J2:L3" si="0">+E2</f>
        <v>9210</v>
      </c>
      <c r="K2" s="10">
        <f t="shared" si="0"/>
        <v>1</v>
      </c>
      <c r="L2" s="10">
        <f t="shared" si="0"/>
        <v>447</v>
      </c>
      <c r="M2" s="38" t="s">
        <v>564</v>
      </c>
      <c r="N2" s="10">
        <f>69/2</f>
        <v>34.5</v>
      </c>
      <c r="O2" s="10">
        <v>29372</v>
      </c>
      <c r="P2" s="37">
        <f>(O2/20000/500)*C2*D2*N2</f>
        <v>437.76028799999995</v>
      </c>
      <c r="Q2" s="37">
        <f>+P2-G2</f>
        <v>-9.2397120000000541</v>
      </c>
      <c r="R2">
        <f>C2/2.54</f>
        <v>31.496062992125985</v>
      </c>
      <c r="S2">
        <f>N2/2.54</f>
        <v>13.58267716535433</v>
      </c>
    </row>
    <row r="3" spans="1:19" hidden="1" x14ac:dyDescent="0.25">
      <c r="A3" s="36">
        <v>45058</v>
      </c>
      <c r="B3" s="10" t="s">
        <v>563</v>
      </c>
      <c r="C3" s="10">
        <v>80</v>
      </c>
      <c r="D3" s="10">
        <v>54</v>
      </c>
      <c r="E3" s="10">
        <v>9215</v>
      </c>
      <c r="F3" s="10">
        <v>1</v>
      </c>
      <c r="G3" s="37">
        <v>471</v>
      </c>
      <c r="H3" s="36">
        <v>45059</v>
      </c>
      <c r="I3" s="10" t="s">
        <v>486</v>
      </c>
      <c r="J3" s="10">
        <f t="shared" si="0"/>
        <v>9215</v>
      </c>
      <c r="K3" s="10">
        <f t="shared" si="0"/>
        <v>1</v>
      </c>
      <c r="L3" s="10">
        <f t="shared" si="0"/>
        <v>471</v>
      </c>
      <c r="M3" s="38" t="s">
        <v>564</v>
      </c>
      <c r="N3" s="10">
        <f>69/2</f>
        <v>34.5</v>
      </c>
      <c r="O3" s="10">
        <v>32341</v>
      </c>
      <c r="P3" s="37">
        <f t="shared" ref="P3:P65" si="1">(O3/20000/500)*C3*D3*N3</f>
        <v>482.01026400000006</v>
      </c>
      <c r="Q3" s="37">
        <f t="shared" ref="Q3:Q66" si="2">+P3-G3</f>
        <v>11.010264000000063</v>
      </c>
      <c r="R3">
        <f t="shared" ref="R3:R66" si="3">C3/2.54</f>
        <v>31.496062992125985</v>
      </c>
      <c r="S3">
        <f t="shared" ref="S3:S66" si="4">N3/2.54</f>
        <v>13.58267716535433</v>
      </c>
    </row>
    <row r="4" spans="1:19" hidden="1" x14ac:dyDescent="0.25">
      <c r="A4" s="36">
        <v>45058</v>
      </c>
      <c r="B4" s="10" t="s">
        <v>563</v>
      </c>
      <c r="C4" s="10">
        <v>80</v>
      </c>
      <c r="D4" s="10">
        <v>54</v>
      </c>
      <c r="E4" s="10">
        <v>9230</v>
      </c>
      <c r="F4" s="10">
        <v>1</v>
      </c>
      <c r="G4" s="37">
        <v>438</v>
      </c>
      <c r="H4" s="36"/>
      <c r="I4" s="10"/>
      <c r="J4" s="10"/>
      <c r="K4" s="10"/>
      <c r="L4" s="10"/>
      <c r="M4" s="10"/>
      <c r="N4" s="10"/>
      <c r="O4" s="10"/>
      <c r="P4" s="37">
        <f t="shared" si="1"/>
        <v>0</v>
      </c>
      <c r="Q4" s="37">
        <f t="shared" si="2"/>
        <v>-438</v>
      </c>
      <c r="R4">
        <f t="shared" si="3"/>
        <v>31.496062992125985</v>
      </c>
      <c r="S4">
        <f t="shared" si="4"/>
        <v>0</v>
      </c>
    </row>
    <row r="5" spans="1:19" hidden="1" x14ac:dyDescent="0.25">
      <c r="A5" s="36">
        <v>45058</v>
      </c>
      <c r="B5" s="10" t="s">
        <v>563</v>
      </c>
      <c r="C5" s="10">
        <v>80</v>
      </c>
      <c r="D5" s="10">
        <v>54</v>
      </c>
      <c r="E5" s="10">
        <v>9240</v>
      </c>
      <c r="F5" s="10">
        <v>1</v>
      </c>
      <c r="G5" s="37">
        <v>446</v>
      </c>
      <c r="H5" s="36">
        <v>45059</v>
      </c>
      <c r="I5" s="10" t="s">
        <v>486</v>
      </c>
      <c r="J5" s="10">
        <f t="shared" ref="J5:L7" si="5">+E5</f>
        <v>9240</v>
      </c>
      <c r="K5" s="10">
        <f t="shared" si="5"/>
        <v>1</v>
      </c>
      <c r="L5" s="10">
        <f t="shared" si="5"/>
        <v>446</v>
      </c>
      <c r="M5" s="38" t="s">
        <v>564</v>
      </c>
      <c r="N5" s="10">
        <f>69/2</f>
        <v>34.5</v>
      </c>
      <c r="O5" s="10">
        <v>29049</v>
      </c>
      <c r="P5" s="37">
        <f t="shared" si="1"/>
        <v>432.94629600000007</v>
      </c>
      <c r="Q5" s="37">
        <f t="shared" si="2"/>
        <v>-13.053703999999925</v>
      </c>
      <c r="R5">
        <f t="shared" si="3"/>
        <v>31.496062992125985</v>
      </c>
      <c r="S5">
        <f t="shared" si="4"/>
        <v>13.58267716535433</v>
      </c>
    </row>
    <row r="6" spans="1:19" hidden="1" x14ac:dyDescent="0.25">
      <c r="A6" s="36">
        <v>45058</v>
      </c>
      <c r="B6" s="10" t="s">
        <v>563</v>
      </c>
      <c r="C6" s="10">
        <v>80</v>
      </c>
      <c r="D6" s="10">
        <v>54</v>
      </c>
      <c r="E6" s="10">
        <v>9255</v>
      </c>
      <c r="F6" s="10">
        <v>1</v>
      </c>
      <c r="G6" s="37">
        <v>458</v>
      </c>
      <c r="H6" s="36">
        <v>45059</v>
      </c>
      <c r="I6" s="10" t="s">
        <v>486</v>
      </c>
      <c r="J6" s="10">
        <f t="shared" si="5"/>
        <v>9255</v>
      </c>
      <c r="K6" s="10">
        <f t="shared" si="5"/>
        <v>1</v>
      </c>
      <c r="L6" s="10">
        <f t="shared" si="5"/>
        <v>458</v>
      </c>
      <c r="M6" s="38" t="s">
        <v>564</v>
      </c>
      <c r="N6" s="10">
        <f>69/2</f>
        <v>34.5</v>
      </c>
      <c r="O6" s="10">
        <v>30180</v>
      </c>
      <c r="P6" s="37">
        <f t="shared" si="1"/>
        <v>449.80271999999997</v>
      </c>
      <c r="Q6" s="37">
        <f t="shared" si="2"/>
        <v>-8.1972800000000348</v>
      </c>
      <c r="R6">
        <f t="shared" si="3"/>
        <v>31.496062992125985</v>
      </c>
      <c r="S6">
        <f t="shared" si="4"/>
        <v>13.58267716535433</v>
      </c>
    </row>
    <row r="7" spans="1:19" hidden="1" x14ac:dyDescent="0.25">
      <c r="A7" s="36">
        <v>45058</v>
      </c>
      <c r="B7" s="10" t="s">
        <v>563</v>
      </c>
      <c r="C7" s="10">
        <v>80</v>
      </c>
      <c r="D7" s="10">
        <v>54</v>
      </c>
      <c r="E7" s="10">
        <v>9259</v>
      </c>
      <c r="F7" s="10">
        <v>1</v>
      </c>
      <c r="G7" s="37">
        <v>368</v>
      </c>
      <c r="H7" s="36">
        <v>45059</v>
      </c>
      <c r="I7" s="10" t="s">
        <v>486</v>
      </c>
      <c r="J7" s="10">
        <f t="shared" si="5"/>
        <v>9259</v>
      </c>
      <c r="K7" s="10">
        <f t="shared" si="5"/>
        <v>1</v>
      </c>
      <c r="L7" s="10">
        <f t="shared" si="5"/>
        <v>368</v>
      </c>
      <c r="M7" s="38" t="s">
        <v>564</v>
      </c>
      <c r="N7" s="10">
        <f>69/2</f>
        <v>34.5</v>
      </c>
      <c r="O7" s="10">
        <v>24624</v>
      </c>
      <c r="P7" s="37">
        <f t="shared" si="1"/>
        <v>366.99609600000002</v>
      </c>
      <c r="Q7" s="37">
        <f t="shared" si="2"/>
        <v>-1.0039039999999773</v>
      </c>
      <c r="R7">
        <f t="shared" si="3"/>
        <v>31.496062992125985</v>
      </c>
      <c r="S7">
        <f t="shared" si="4"/>
        <v>13.58267716535433</v>
      </c>
    </row>
    <row r="8" spans="1:19" hidden="1" x14ac:dyDescent="0.25">
      <c r="A8" s="36">
        <v>45058</v>
      </c>
      <c r="B8" s="10" t="s">
        <v>563</v>
      </c>
      <c r="C8" s="10">
        <v>80</v>
      </c>
      <c r="D8" s="10">
        <v>54</v>
      </c>
      <c r="E8" s="10">
        <v>9260</v>
      </c>
      <c r="F8" s="10">
        <v>1</v>
      </c>
      <c r="G8" s="37">
        <v>366</v>
      </c>
      <c r="H8" s="10"/>
      <c r="I8" s="10"/>
      <c r="J8" s="10"/>
      <c r="K8" s="10"/>
      <c r="L8" s="10"/>
      <c r="M8" s="10"/>
      <c r="N8" s="10"/>
      <c r="O8" s="10"/>
      <c r="P8" s="37">
        <f t="shared" si="1"/>
        <v>0</v>
      </c>
      <c r="Q8" s="37">
        <f t="shared" si="2"/>
        <v>-366</v>
      </c>
      <c r="R8">
        <f t="shared" si="3"/>
        <v>31.496062992125985</v>
      </c>
      <c r="S8">
        <f t="shared" si="4"/>
        <v>0</v>
      </c>
    </row>
    <row r="9" spans="1:19" hidden="1" x14ac:dyDescent="0.25">
      <c r="A9" s="36">
        <v>45058</v>
      </c>
      <c r="B9" s="10" t="s">
        <v>563</v>
      </c>
      <c r="C9" s="10">
        <v>80</v>
      </c>
      <c r="D9" s="10">
        <v>54</v>
      </c>
      <c r="E9" s="10">
        <v>9265</v>
      </c>
      <c r="F9" s="10">
        <v>1</v>
      </c>
      <c r="G9" s="37">
        <v>455</v>
      </c>
      <c r="H9" s="36">
        <v>45059</v>
      </c>
      <c r="I9" s="10" t="s">
        <v>486</v>
      </c>
      <c r="J9" s="10">
        <f>+E9</f>
        <v>9265</v>
      </c>
      <c r="K9" s="10">
        <f>+F9</f>
        <v>1</v>
      </c>
      <c r="L9" s="10">
        <f>+G9</f>
        <v>455</v>
      </c>
      <c r="M9" s="38" t="s">
        <v>564</v>
      </c>
      <c r="N9" s="10">
        <f>69/2</f>
        <v>34.5</v>
      </c>
      <c r="O9" s="10">
        <v>30468</v>
      </c>
      <c r="P9" s="37">
        <f t="shared" si="1"/>
        <v>454.09507200000002</v>
      </c>
      <c r="Q9" s="37">
        <f t="shared" si="2"/>
        <v>-0.90492799999998397</v>
      </c>
      <c r="R9">
        <f t="shared" si="3"/>
        <v>31.496062992125985</v>
      </c>
      <c r="S9">
        <f t="shared" si="4"/>
        <v>13.58267716535433</v>
      </c>
    </row>
    <row r="10" spans="1:19" hidden="1" x14ac:dyDescent="0.25">
      <c r="A10" s="36">
        <v>45058</v>
      </c>
      <c r="B10" s="10" t="s">
        <v>563</v>
      </c>
      <c r="C10" s="10">
        <v>86</v>
      </c>
      <c r="D10" s="10">
        <v>54</v>
      </c>
      <c r="E10" s="10">
        <v>9208</v>
      </c>
      <c r="F10" s="10">
        <v>1</v>
      </c>
      <c r="G10" s="37">
        <v>485</v>
      </c>
      <c r="H10" s="36">
        <v>45059</v>
      </c>
      <c r="I10" s="10" t="s">
        <v>486</v>
      </c>
      <c r="J10" s="10">
        <f t="shared" ref="J10:L24" si="6">+E10</f>
        <v>9208</v>
      </c>
      <c r="K10" s="10">
        <f t="shared" si="6"/>
        <v>1</v>
      </c>
      <c r="L10" s="10">
        <f t="shared" si="6"/>
        <v>485</v>
      </c>
      <c r="M10" s="10" t="s">
        <v>565</v>
      </c>
      <c r="N10" s="10">
        <v>42</v>
      </c>
      <c r="O10" s="10">
        <v>24188</v>
      </c>
      <c r="P10" s="37">
        <f t="shared" si="1"/>
        <v>471.78210239999999</v>
      </c>
      <c r="Q10" s="37">
        <f t="shared" si="2"/>
        <v>-13.217897600000015</v>
      </c>
      <c r="R10">
        <f t="shared" si="3"/>
        <v>33.85826771653543</v>
      </c>
      <c r="S10">
        <f t="shared" si="4"/>
        <v>16.535433070866141</v>
      </c>
    </row>
    <row r="11" spans="1:19" hidden="1" x14ac:dyDescent="0.25">
      <c r="A11" s="36">
        <v>45058</v>
      </c>
      <c r="B11" s="10" t="s">
        <v>563</v>
      </c>
      <c r="C11" s="10">
        <v>86</v>
      </c>
      <c r="D11" s="10">
        <v>54</v>
      </c>
      <c r="E11" s="10">
        <v>9209</v>
      </c>
      <c r="F11" s="10" t="s">
        <v>566</v>
      </c>
      <c r="G11" s="37">
        <v>483</v>
      </c>
      <c r="H11" s="36">
        <v>45059</v>
      </c>
      <c r="I11" s="10" t="s">
        <v>486</v>
      </c>
      <c r="J11" s="10">
        <f t="shared" si="6"/>
        <v>9209</v>
      </c>
      <c r="K11" s="10" t="str">
        <f t="shared" si="6"/>
        <v xml:space="preserve"> </v>
      </c>
      <c r="L11" s="10">
        <f t="shared" si="6"/>
        <v>483</v>
      </c>
      <c r="M11" s="10" t="s">
        <v>565</v>
      </c>
      <c r="N11" s="10">
        <v>42</v>
      </c>
      <c r="O11" s="10">
        <v>24283</v>
      </c>
      <c r="P11" s="37">
        <f t="shared" si="1"/>
        <v>473.63505839999993</v>
      </c>
      <c r="Q11" s="37">
        <f t="shared" si="2"/>
        <v>-9.3649416000000656</v>
      </c>
      <c r="R11">
        <f t="shared" si="3"/>
        <v>33.85826771653543</v>
      </c>
      <c r="S11">
        <f t="shared" si="4"/>
        <v>16.535433070866141</v>
      </c>
    </row>
    <row r="12" spans="1:19" hidden="1" x14ac:dyDescent="0.25">
      <c r="A12" s="36">
        <v>45058</v>
      </c>
      <c r="B12" s="10" t="s">
        <v>563</v>
      </c>
      <c r="C12" s="10">
        <v>86</v>
      </c>
      <c r="D12" s="10">
        <v>54</v>
      </c>
      <c r="E12" s="10">
        <v>9213</v>
      </c>
      <c r="F12" s="10">
        <v>1</v>
      </c>
      <c r="G12" s="37">
        <v>508</v>
      </c>
      <c r="H12" s="36">
        <v>45058</v>
      </c>
      <c r="I12" s="10" t="s">
        <v>486</v>
      </c>
      <c r="J12" s="10">
        <f t="shared" si="6"/>
        <v>9213</v>
      </c>
      <c r="K12" s="10">
        <f t="shared" si="6"/>
        <v>1</v>
      </c>
      <c r="L12" s="10">
        <f t="shared" si="6"/>
        <v>508</v>
      </c>
      <c r="M12" s="10" t="s">
        <v>565</v>
      </c>
      <c r="N12" s="10">
        <v>42</v>
      </c>
      <c r="O12" s="10">
        <v>26087</v>
      </c>
      <c r="P12" s="37">
        <f t="shared" si="1"/>
        <v>508.8217176</v>
      </c>
      <c r="Q12" s="37">
        <f t="shared" si="2"/>
        <v>0.82171759999999949</v>
      </c>
      <c r="R12">
        <f t="shared" si="3"/>
        <v>33.85826771653543</v>
      </c>
      <c r="S12">
        <f t="shared" si="4"/>
        <v>16.535433070866141</v>
      </c>
    </row>
    <row r="13" spans="1:19" hidden="1" x14ac:dyDescent="0.25">
      <c r="A13" s="36">
        <v>45058</v>
      </c>
      <c r="B13" s="10" t="s">
        <v>563</v>
      </c>
      <c r="C13" s="10">
        <v>86</v>
      </c>
      <c r="D13" s="10">
        <v>54</v>
      </c>
      <c r="E13" s="10">
        <v>9225</v>
      </c>
      <c r="F13" s="10">
        <v>1</v>
      </c>
      <c r="G13" s="37">
        <v>477</v>
      </c>
      <c r="H13" s="36">
        <v>45058</v>
      </c>
      <c r="I13" s="10" t="s">
        <v>486</v>
      </c>
      <c r="J13" s="10">
        <f t="shared" si="6"/>
        <v>9225</v>
      </c>
      <c r="K13" s="10">
        <f t="shared" si="6"/>
        <v>1</v>
      </c>
      <c r="L13" s="10">
        <f t="shared" si="6"/>
        <v>477</v>
      </c>
      <c r="M13" s="10" t="s">
        <v>564</v>
      </c>
      <c r="N13" s="10">
        <v>42</v>
      </c>
      <c r="O13" s="10">
        <v>24168</v>
      </c>
      <c r="P13" s="37">
        <f t="shared" si="1"/>
        <v>471.3920063999999</v>
      </c>
      <c r="Q13" s="37">
        <f t="shared" si="2"/>
        <v>-5.6079936000000998</v>
      </c>
      <c r="R13">
        <f t="shared" si="3"/>
        <v>33.85826771653543</v>
      </c>
      <c r="S13">
        <f t="shared" si="4"/>
        <v>16.535433070866141</v>
      </c>
    </row>
    <row r="14" spans="1:19" hidden="1" x14ac:dyDescent="0.25">
      <c r="A14" s="36">
        <v>45058</v>
      </c>
      <c r="B14" s="10" t="s">
        <v>563</v>
      </c>
      <c r="C14" s="10">
        <v>86</v>
      </c>
      <c r="D14" s="10">
        <v>54</v>
      </c>
      <c r="E14" s="10">
        <v>9229</v>
      </c>
      <c r="F14" s="10">
        <v>1</v>
      </c>
      <c r="G14" s="37">
        <v>474</v>
      </c>
      <c r="H14" s="36">
        <v>45058</v>
      </c>
      <c r="I14" s="10" t="s">
        <v>486</v>
      </c>
      <c r="J14" s="10">
        <f t="shared" si="6"/>
        <v>9229</v>
      </c>
      <c r="K14" s="10">
        <f t="shared" si="6"/>
        <v>1</v>
      </c>
      <c r="L14" s="10">
        <f t="shared" si="6"/>
        <v>474</v>
      </c>
      <c r="M14" s="10" t="s">
        <v>564</v>
      </c>
      <c r="N14" s="10">
        <v>42</v>
      </c>
      <c r="O14" s="10">
        <v>24119</v>
      </c>
      <c r="P14" s="37">
        <f t="shared" si="1"/>
        <v>470.43627120000002</v>
      </c>
      <c r="Q14" s="37">
        <f t="shared" si="2"/>
        <v>-3.5637287999999785</v>
      </c>
      <c r="R14">
        <f t="shared" si="3"/>
        <v>33.85826771653543</v>
      </c>
      <c r="S14">
        <f t="shared" si="4"/>
        <v>16.535433070866141</v>
      </c>
    </row>
    <row r="15" spans="1:19" hidden="1" x14ac:dyDescent="0.25">
      <c r="A15" s="36">
        <v>45058</v>
      </c>
      <c r="B15" s="10" t="s">
        <v>563</v>
      </c>
      <c r="C15" s="10">
        <v>86</v>
      </c>
      <c r="D15" s="10">
        <v>54</v>
      </c>
      <c r="E15" s="10">
        <v>9234</v>
      </c>
      <c r="F15" s="10">
        <v>1</v>
      </c>
      <c r="G15" s="37">
        <v>481</v>
      </c>
      <c r="H15" s="36">
        <v>45058</v>
      </c>
      <c r="I15" s="10" t="s">
        <v>486</v>
      </c>
      <c r="J15" s="10">
        <f t="shared" si="6"/>
        <v>9234</v>
      </c>
      <c r="K15" s="10">
        <f t="shared" si="6"/>
        <v>1</v>
      </c>
      <c r="L15" s="10">
        <f t="shared" si="6"/>
        <v>481</v>
      </c>
      <c r="M15" s="10" t="s">
        <v>564</v>
      </c>
      <c r="N15" s="10">
        <v>42</v>
      </c>
      <c r="O15" s="10">
        <v>24750</v>
      </c>
      <c r="P15" s="37">
        <f t="shared" si="1"/>
        <v>482.74380000000002</v>
      </c>
      <c r="Q15" s="37">
        <f t="shared" si="2"/>
        <v>1.7438000000000216</v>
      </c>
      <c r="R15">
        <f t="shared" si="3"/>
        <v>33.85826771653543</v>
      </c>
      <c r="S15">
        <f t="shared" si="4"/>
        <v>16.535433070866141</v>
      </c>
    </row>
    <row r="16" spans="1:19" hidden="1" x14ac:dyDescent="0.25">
      <c r="A16" s="36">
        <v>45058</v>
      </c>
      <c r="B16" s="10" t="s">
        <v>563</v>
      </c>
      <c r="C16" s="10">
        <v>86</v>
      </c>
      <c r="D16" s="10">
        <v>54</v>
      </c>
      <c r="E16" s="10">
        <v>9243</v>
      </c>
      <c r="F16" s="10">
        <v>1</v>
      </c>
      <c r="G16" s="37">
        <v>481</v>
      </c>
      <c r="H16" s="36">
        <v>45059</v>
      </c>
      <c r="I16" s="10" t="s">
        <v>486</v>
      </c>
      <c r="J16" s="10">
        <f t="shared" si="6"/>
        <v>9243</v>
      </c>
      <c r="K16" s="10">
        <f t="shared" si="6"/>
        <v>1</v>
      </c>
      <c r="L16" s="10">
        <f t="shared" si="6"/>
        <v>481</v>
      </c>
      <c r="M16" s="10" t="s">
        <v>565</v>
      </c>
      <c r="N16" s="10">
        <v>42</v>
      </c>
      <c r="O16" s="10">
        <v>24722</v>
      </c>
      <c r="P16" s="37">
        <f t="shared" si="1"/>
        <v>482.19766559999999</v>
      </c>
      <c r="Q16" s="37">
        <f t="shared" si="2"/>
        <v>1.1976655999999934</v>
      </c>
      <c r="R16">
        <f t="shared" si="3"/>
        <v>33.85826771653543</v>
      </c>
      <c r="S16">
        <f t="shared" si="4"/>
        <v>16.535433070866141</v>
      </c>
    </row>
    <row r="17" spans="1:19" hidden="1" x14ac:dyDescent="0.25">
      <c r="A17" s="36">
        <v>45058</v>
      </c>
      <c r="B17" s="10" t="s">
        <v>563</v>
      </c>
      <c r="C17" s="10">
        <v>86</v>
      </c>
      <c r="D17" s="10">
        <v>54</v>
      </c>
      <c r="E17" s="10">
        <v>9244</v>
      </c>
      <c r="F17" s="10">
        <v>1</v>
      </c>
      <c r="G17" s="37">
        <v>482</v>
      </c>
      <c r="H17" s="36">
        <v>45058</v>
      </c>
      <c r="I17" s="10" t="s">
        <v>486</v>
      </c>
      <c r="J17" s="10">
        <f t="shared" si="6"/>
        <v>9244</v>
      </c>
      <c r="K17" s="10">
        <f t="shared" si="6"/>
        <v>1</v>
      </c>
      <c r="L17" s="10">
        <f t="shared" si="6"/>
        <v>482</v>
      </c>
      <c r="M17" s="10" t="s">
        <v>564</v>
      </c>
      <c r="N17" s="10">
        <v>42</v>
      </c>
      <c r="O17" s="10">
        <v>24609</v>
      </c>
      <c r="P17" s="37">
        <f t="shared" si="1"/>
        <v>479.99362320000006</v>
      </c>
      <c r="Q17" s="37">
        <f t="shared" si="2"/>
        <v>-2.0063767999999413</v>
      </c>
      <c r="R17">
        <f t="shared" si="3"/>
        <v>33.85826771653543</v>
      </c>
      <c r="S17">
        <f t="shared" si="4"/>
        <v>16.535433070866141</v>
      </c>
    </row>
    <row r="18" spans="1:19" hidden="1" x14ac:dyDescent="0.25">
      <c r="A18" s="36">
        <v>45058</v>
      </c>
      <c r="B18" s="10" t="s">
        <v>563</v>
      </c>
      <c r="C18" s="10">
        <v>86</v>
      </c>
      <c r="D18" s="10">
        <v>54</v>
      </c>
      <c r="E18" s="10">
        <v>9248</v>
      </c>
      <c r="F18" s="10">
        <v>1</v>
      </c>
      <c r="G18" s="37">
        <v>504</v>
      </c>
      <c r="H18" s="36">
        <v>45058</v>
      </c>
      <c r="I18" s="10" t="s">
        <v>486</v>
      </c>
      <c r="J18" s="10">
        <f t="shared" si="6"/>
        <v>9248</v>
      </c>
      <c r="K18" s="10">
        <f t="shared" si="6"/>
        <v>1</v>
      </c>
      <c r="L18" s="10">
        <f t="shared" si="6"/>
        <v>504</v>
      </c>
      <c r="M18" s="10" t="s">
        <v>565</v>
      </c>
      <c r="N18" s="10">
        <v>42</v>
      </c>
      <c r="O18" s="10">
        <v>25931</v>
      </c>
      <c r="P18" s="37">
        <f t="shared" si="1"/>
        <v>505.77896879999997</v>
      </c>
      <c r="Q18" s="37">
        <f t="shared" si="2"/>
        <v>1.7789687999999728</v>
      </c>
      <c r="R18">
        <f t="shared" si="3"/>
        <v>33.85826771653543</v>
      </c>
      <c r="S18">
        <f t="shared" si="4"/>
        <v>16.535433070866141</v>
      </c>
    </row>
    <row r="19" spans="1:19" hidden="1" x14ac:dyDescent="0.25">
      <c r="A19" s="36">
        <v>45058</v>
      </c>
      <c r="B19" s="10" t="s">
        <v>563</v>
      </c>
      <c r="C19" s="10">
        <v>86</v>
      </c>
      <c r="D19" s="10">
        <v>54</v>
      </c>
      <c r="E19" s="10">
        <v>9249</v>
      </c>
      <c r="F19" s="10">
        <v>1</v>
      </c>
      <c r="G19" s="37">
        <v>489</v>
      </c>
      <c r="H19" s="36">
        <v>45058</v>
      </c>
      <c r="I19" s="10" t="s">
        <v>486</v>
      </c>
      <c r="J19" s="10">
        <f t="shared" si="6"/>
        <v>9249</v>
      </c>
      <c r="K19" s="10">
        <f t="shared" si="6"/>
        <v>1</v>
      </c>
      <c r="L19" s="10">
        <f t="shared" si="6"/>
        <v>489</v>
      </c>
      <c r="M19" s="10" t="s">
        <v>564</v>
      </c>
      <c r="N19" s="10">
        <v>42</v>
      </c>
      <c r="O19" s="10">
        <v>25142</v>
      </c>
      <c r="P19" s="37">
        <f t="shared" si="1"/>
        <v>490.38968160000007</v>
      </c>
      <c r="Q19" s="37">
        <f t="shared" si="2"/>
        <v>1.389681600000074</v>
      </c>
      <c r="R19">
        <f t="shared" si="3"/>
        <v>33.85826771653543</v>
      </c>
      <c r="S19">
        <f t="shared" si="4"/>
        <v>16.535433070866141</v>
      </c>
    </row>
    <row r="20" spans="1:19" hidden="1" x14ac:dyDescent="0.25">
      <c r="A20" s="36">
        <v>45058</v>
      </c>
      <c r="B20" s="10" t="s">
        <v>563</v>
      </c>
      <c r="C20" s="10">
        <v>96</v>
      </c>
      <c r="D20" s="10">
        <v>54</v>
      </c>
      <c r="E20" s="10">
        <v>9206</v>
      </c>
      <c r="F20" s="10">
        <v>1</v>
      </c>
      <c r="G20" s="37">
        <v>535</v>
      </c>
      <c r="H20" s="36">
        <v>45059</v>
      </c>
      <c r="I20" s="10" t="s">
        <v>518</v>
      </c>
      <c r="J20" s="10">
        <f t="shared" si="6"/>
        <v>9206</v>
      </c>
      <c r="K20" s="10">
        <f t="shared" si="6"/>
        <v>1</v>
      </c>
      <c r="L20" s="10">
        <f t="shared" si="6"/>
        <v>535</v>
      </c>
      <c r="M20" s="10" t="s">
        <v>564</v>
      </c>
      <c r="N20" s="10">
        <v>36.5</v>
      </c>
      <c r="O20" s="10">
        <v>27726</v>
      </c>
      <c r="P20" s="37">
        <f t="shared" si="1"/>
        <v>524.6202816</v>
      </c>
      <c r="Q20" s="37">
        <f t="shared" si="2"/>
        <v>-10.379718400000002</v>
      </c>
      <c r="R20">
        <f t="shared" si="3"/>
        <v>37.795275590551178</v>
      </c>
      <c r="S20">
        <f t="shared" si="4"/>
        <v>14.37007874015748</v>
      </c>
    </row>
    <row r="21" spans="1:19" hidden="1" x14ac:dyDescent="0.25">
      <c r="A21" s="36">
        <v>45058</v>
      </c>
      <c r="B21" s="10" t="s">
        <v>563</v>
      </c>
      <c r="C21" s="10">
        <v>96</v>
      </c>
      <c r="D21" s="10">
        <v>54</v>
      </c>
      <c r="E21" s="10">
        <v>9207</v>
      </c>
      <c r="F21" s="10">
        <v>1</v>
      </c>
      <c r="G21" s="37">
        <v>537</v>
      </c>
      <c r="H21" s="36">
        <v>45058</v>
      </c>
      <c r="I21" s="10" t="s">
        <v>518</v>
      </c>
      <c r="J21" s="10">
        <f t="shared" si="6"/>
        <v>9207</v>
      </c>
      <c r="K21" s="10">
        <f t="shared" si="6"/>
        <v>1</v>
      </c>
      <c r="L21" s="10">
        <f t="shared" si="6"/>
        <v>537</v>
      </c>
      <c r="M21" s="10" t="s">
        <v>564</v>
      </c>
      <c r="N21" s="10">
        <v>36.5</v>
      </c>
      <c r="O21" s="10">
        <v>27737</v>
      </c>
      <c r="P21" s="37">
        <f t="shared" si="1"/>
        <v>524.82841919999998</v>
      </c>
      <c r="Q21" s="37">
        <f t="shared" si="2"/>
        <v>-12.171580800000015</v>
      </c>
      <c r="R21">
        <f t="shared" si="3"/>
        <v>37.795275590551178</v>
      </c>
      <c r="S21">
        <f t="shared" si="4"/>
        <v>14.37007874015748</v>
      </c>
    </row>
    <row r="22" spans="1:19" hidden="1" x14ac:dyDescent="0.25">
      <c r="A22" s="36">
        <v>45058</v>
      </c>
      <c r="B22" s="10" t="s">
        <v>563</v>
      </c>
      <c r="C22" s="10">
        <v>96</v>
      </c>
      <c r="D22" s="10">
        <v>54</v>
      </c>
      <c r="E22" s="10">
        <v>9242</v>
      </c>
      <c r="F22" s="10">
        <v>1</v>
      </c>
      <c r="G22" s="37">
        <v>532</v>
      </c>
      <c r="H22" s="36">
        <v>45058</v>
      </c>
      <c r="I22" s="10" t="s">
        <v>518</v>
      </c>
      <c r="J22" s="10">
        <f t="shared" si="6"/>
        <v>9242</v>
      </c>
      <c r="K22" s="10">
        <f t="shared" si="6"/>
        <v>1</v>
      </c>
      <c r="L22" s="10">
        <f t="shared" si="6"/>
        <v>532</v>
      </c>
      <c r="M22" s="10" t="s">
        <v>564</v>
      </c>
      <c r="N22" s="10">
        <v>36.5</v>
      </c>
      <c r="O22" s="10">
        <v>28278</v>
      </c>
      <c r="P22" s="37">
        <f t="shared" si="1"/>
        <v>535.06500479999988</v>
      </c>
      <c r="Q22" s="37">
        <f t="shared" si="2"/>
        <v>3.0650047999998833</v>
      </c>
      <c r="R22">
        <f t="shared" si="3"/>
        <v>37.795275590551178</v>
      </c>
      <c r="S22">
        <f t="shared" si="4"/>
        <v>14.37007874015748</v>
      </c>
    </row>
    <row r="23" spans="1:19" hidden="1" x14ac:dyDescent="0.25">
      <c r="A23" s="36">
        <v>45058</v>
      </c>
      <c r="B23" s="10" t="s">
        <v>563</v>
      </c>
      <c r="C23" s="10">
        <v>96</v>
      </c>
      <c r="D23" s="10">
        <v>54</v>
      </c>
      <c r="E23" s="10">
        <v>9243</v>
      </c>
      <c r="F23" s="10">
        <v>1</v>
      </c>
      <c r="G23" s="37">
        <v>558</v>
      </c>
      <c r="H23" s="36">
        <v>45058</v>
      </c>
      <c r="I23" s="10" t="s">
        <v>518</v>
      </c>
      <c r="J23" s="10">
        <f t="shared" si="6"/>
        <v>9243</v>
      </c>
      <c r="K23" s="10">
        <f t="shared" si="6"/>
        <v>1</v>
      </c>
      <c r="L23" s="10">
        <f t="shared" si="6"/>
        <v>558</v>
      </c>
      <c r="M23" s="10" t="s">
        <v>564</v>
      </c>
      <c r="N23" s="10">
        <v>36.5</v>
      </c>
      <c r="O23" s="10">
        <v>29350</v>
      </c>
      <c r="P23" s="37">
        <f t="shared" si="1"/>
        <v>555.34896000000003</v>
      </c>
      <c r="Q23" s="37">
        <f t="shared" si="2"/>
        <v>-2.6510399999999663</v>
      </c>
      <c r="R23">
        <f t="shared" si="3"/>
        <v>37.795275590551178</v>
      </c>
      <c r="S23">
        <f t="shared" si="4"/>
        <v>14.37007874015748</v>
      </c>
    </row>
    <row r="24" spans="1:19" hidden="1" x14ac:dyDescent="0.25">
      <c r="A24" s="36">
        <v>45058</v>
      </c>
      <c r="B24" s="10" t="s">
        <v>563</v>
      </c>
      <c r="C24" s="10">
        <v>96</v>
      </c>
      <c r="D24" s="10">
        <v>54</v>
      </c>
      <c r="E24" s="10">
        <v>9251</v>
      </c>
      <c r="F24" s="10">
        <v>1</v>
      </c>
      <c r="G24" s="37">
        <v>526</v>
      </c>
      <c r="H24" s="36">
        <v>45060</v>
      </c>
      <c r="I24" s="10" t="s">
        <v>542</v>
      </c>
      <c r="J24" s="10">
        <f t="shared" si="6"/>
        <v>9251</v>
      </c>
      <c r="K24" s="10">
        <f t="shared" si="6"/>
        <v>1</v>
      </c>
      <c r="L24" s="10">
        <f t="shared" si="6"/>
        <v>526</v>
      </c>
      <c r="M24" s="10" t="s">
        <v>564</v>
      </c>
      <c r="N24" s="10">
        <v>36.5</v>
      </c>
      <c r="O24" s="10">
        <v>27942</v>
      </c>
      <c r="P24" s="37">
        <f t="shared" si="1"/>
        <v>528.70734720000007</v>
      </c>
      <c r="Q24" s="37">
        <f t="shared" si="2"/>
        <v>2.707347200000072</v>
      </c>
      <c r="R24">
        <f t="shared" si="3"/>
        <v>37.795275590551178</v>
      </c>
      <c r="S24">
        <f t="shared" si="4"/>
        <v>14.37007874015748</v>
      </c>
    </row>
    <row r="25" spans="1:19" hidden="1" x14ac:dyDescent="0.25">
      <c r="A25" s="36">
        <v>45058</v>
      </c>
      <c r="B25" s="10" t="s">
        <v>563</v>
      </c>
      <c r="C25" s="10">
        <v>96</v>
      </c>
      <c r="D25" s="10">
        <v>54</v>
      </c>
      <c r="E25" s="10">
        <v>9252</v>
      </c>
      <c r="F25" s="10">
        <v>1</v>
      </c>
      <c r="G25" s="37">
        <v>547</v>
      </c>
      <c r="H25" s="36">
        <v>45058</v>
      </c>
      <c r="I25" s="10" t="s">
        <v>518</v>
      </c>
      <c r="J25" s="10">
        <f>+E25</f>
        <v>9252</v>
      </c>
      <c r="K25" s="10">
        <f>+F25</f>
        <v>1</v>
      </c>
      <c r="L25" s="10">
        <f>+G25</f>
        <v>547</v>
      </c>
      <c r="M25" s="10" t="s">
        <v>564</v>
      </c>
      <c r="N25" s="10">
        <v>36.5</v>
      </c>
      <c r="O25" s="10">
        <v>28863</v>
      </c>
      <c r="P25" s="37">
        <f t="shared" si="1"/>
        <v>546.13414080000007</v>
      </c>
      <c r="Q25" s="37">
        <f t="shared" si="2"/>
        <v>-0.86585919999993166</v>
      </c>
      <c r="R25">
        <f t="shared" si="3"/>
        <v>37.795275590551178</v>
      </c>
      <c r="S25">
        <f t="shared" si="4"/>
        <v>14.37007874015748</v>
      </c>
    </row>
    <row r="26" spans="1:19" hidden="1" x14ac:dyDescent="0.25">
      <c r="A26" s="36">
        <v>45058</v>
      </c>
      <c r="B26" s="10" t="s">
        <v>563</v>
      </c>
      <c r="C26" s="10">
        <v>96</v>
      </c>
      <c r="D26" s="10">
        <v>54</v>
      </c>
      <c r="E26" s="10">
        <v>9256</v>
      </c>
      <c r="F26" s="10">
        <v>1</v>
      </c>
      <c r="G26" s="37">
        <v>436</v>
      </c>
      <c r="H26" s="36">
        <v>45059</v>
      </c>
      <c r="I26" s="10" t="s">
        <v>518</v>
      </c>
      <c r="J26" s="10">
        <f t="shared" ref="J26:L40" si="7">+E26</f>
        <v>9256</v>
      </c>
      <c r="K26" s="10">
        <f t="shared" si="7"/>
        <v>1</v>
      </c>
      <c r="L26" s="10">
        <f t="shared" si="7"/>
        <v>436</v>
      </c>
      <c r="M26" s="10" t="s">
        <v>564</v>
      </c>
      <c r="N26" s="10">
        <v>36.5</v>
      </c>
      <c r="O26" s="10">
        <v>23322</v>
      </c>
      <c r="P26" s="37">
        <f t="shared" si="1"/>
        <v>441.2895552</v>
      </c>
      <c r="Q26" s="37">
        <f t="shared" si="2"/>
        <v>5.2895551999999952</v>
      </c>
      <c r="R26">
        <f t="shared" si="3"/>
        <v>37.795275590551178</v>
      </c>
      <c r="S26">
        <f t="shared" si="4"/>
        <v>14.37007874015748</v>
      </c>
    </row>
    <row r="27" spans="1:19" hidden="1" x14ac:dyDescent="0.25">
      <c r="A27" s="36">
        <v>45058</v>
      </c>
      <c r="B27" s="10" t="s">
        <v>563</v>
      </c>
      <c r="C27" s="10">
        <v>96</v>
      </c>
      <c r="D27" s="10">
        <v>54</v>
      </c>
      <c r="E27" s="10">
        <v>9257</v>
      </c>
      <c r="F27" s="10">
        <v>1</v>
      </c>
      <c r="G27" s="37">
        <v>438</v>
      </c>
      <c r="H27" s="36">
        <v>45060</v>
      </c>
      <c r="I27" s="10" t="s">
        <v>542</v>
      </c>
      <c r="J27" s="10">
        <f t="shared" si="7"/>
        <v>9257</v>
      </c>
      <c r="K27" s="10">
        <f t="shared" si="7"/>
        <v>1</v>
      </c>
      <c r="L27" s="10">
        <f t="shared" si="7"/>
        <v>438</v>
      </c>
      <c r="M27" s="10" t="s">
        <v>564</v>
      </c>
      <c r="N27" s="10">
        <v>36.5</v>
      </c>
      <c r="O27" s="10">
        <v>23317</v>
      </c>
      <c r="P27" s="37">
        <f t="shared" si="1"/>
        <v>441.1949472</v>
      </c>
      <c r="Q27" s="37">
        <f t="shared" si="2"/>
        <v>3.1949472000000014</v>
      </c>
      <c r="R27">
        <f t="shared" si="3"/>
        <v>37.795275590551178</v>
      </c>
      <c r="S27">
        <f t="shared" si="4"/>
        <v>14.37007874015748</v>
      </c>
    </row>
    <row r="28" spans="1:19" hidden="1" x14ac:dyDescent="0.25">
      <c r="A28" s="36">
        <v>45058</v>
      </c>
      <c r="B28" s="10" t="s">
        <v>563</v>
      </c>
      <c r="C28" s="10">
        <v>96</v>
      </c>
      <c r="D28" s="10">
        <v>54</v>
      </c>
      <c r="E28" s="10">
        <v>9258</v>
      </c>
      <c r="F28" s="10">
        <v>1</v>
      </c>
      <c r="G28" s="37">
        <v>441</v>
      </c>
      <c r="H28" s="36">
        <v>45059</v>
      </c>
      <c r="I28" s="10" t="s">
        <v>518</v>
      </c>
      <c r="J28" s="10">
        <f t="shared" si="7"/>
        <v>9258</v>
      </c>
      <c r="K28" s="10">
        <f t="shared" si="7"/>
        <v>1</v>
      </c>
      <c r="L28" s="10">
        <f t="shared" si="7"/>
        <v>441</v>
      </c>
      <c r="M28" s="10" t="s">
        <v>564</v>
      </c>
      <c r="N28" s="10">
        <v>36.5</v>
      </c>
      <c r="O28" s="10">
        <v>23323</v>
      </c>
      <c r="P28" s="37">
        <f t="shared" si="1"/>
        <v>441.30847679999994</v>
      </c>
      <c r="Q28" s="37">
        <f t="shared" si="2"/>
        <v>0.30847679999993716</v>
      </c>
      <c r="R28">
        <f t="shared" si="3"/>
        <v>37.795275590551178</v>
      </c>
      <c r="S28">
        <f t="shared" si="4"/>
        <v>14.37007874015748</v>
      </c>
    </row>
    <row r="29" spans="1:19" hidden="1" x14ac:dyDescent="0.25">
      <c r="A29" s="36">
        <v>45058</v>
      </c>
      <c r="B29" s="10" t="s">
        <v>563</v>
      </c>
      <c r="C29" s="10">
        <v>96</v>
      </c>
      <c r="D29" s="10">
        <v>54</v>
      </c>
      <c r="E29" s="10">
        <v>9261</v>
      </c>
      <c r="F29" s="10">
        <v>1</v>
      </c>
      <c r="G29" s="37">
        <v>540</v>
      </c>
      <c r="H29" s="36">
        <v>45059</v>
      </c>
      <c r="I29" s="10" t="s">
        <v>518</v>
      </c>
      <c r="J29" s="10">
        <f t="shared" si="7"/>
        <v>9261</v>
      </c>
      <c r="K29" s="10">
        <f t="shared" si="7"/>
        <v>1</v>
      </c>
      <c r="L29" s="10">
        <f t="shared" si="7"/>
        <v>540</v>
      </c>
      <c r="M29" s="10" t="s">
        <v>564</v>
      </c>
      <c r="N29" s="10">
        <v>36.5</v>
      </c>
      <c r="O29" s="10">
        <v>29101</v>
      </c>
      <c r="P29" s="37">
        <f t="shared" si="1"/>
        <v>550.6374816</v>
      </c>
      <c r="Q29" s="37">
        <f t="shared" si="2"/>
        <v>10.637481600000001</v>
      </c>
      <c r="R29">
        <f t="shared" si="3"/>
        <v>37.795275590551178</v>
      </c>
      <c r="S29">
        <f t="shared" si="4"/>
        <v>14.37007874015748</v>
      </c>
    </row>
    <row r="30" spans="1:19" hidden="1" x14ac:dyDescent="0.25">
      <c r="A30" s="36">
        <v>45058</v>
      </c>
      <c r="B30" s="10" t="s">
        <v>563</v>
      </c>
      <c r="C30" s="10">
        <v>96</v>
      </c>
      <c r="D30" s="10">
        <v>54</v>
      </c>
      <c r="E30" s="10">
        <v>9262</v>
      </c>
      <c r="F30" s="10">
        <v>1</v>
      </c>
      <c r="G30" s="37">
        <v>542</v>
      </c>
      <c r="H30" s="36">
        <v>45058</v>
      </c>
      <c r="I30" s="10" t="s">
        <v>518</v>
      </c>
      <c r="J30" s="10">
        <f t="shared" si="7"/>
        <v>9262</v>
      </c>
      <c r="K30" s="10">
        <f t="shared" si="7"/>
        <v>1</v>
      </c>
      <c r="L30" s="10">
        <f t="shared" si="7"/>
        <v>542</v>
      </c>
      <c r="M30" s="10" t="s">
        <v>564</v>
      </c>
      <c r="N30" s="10">
        <v>36.5</v>
      </c>
      <c r="O30" s="10">
        <v>28916</v>
      </c>
      <c r="P30" s="37">
        <f t="shared" si="1"/>
        <v>547.1369856</v>
      </c>
      <c r="Q30" s="37">
        <f t="shared" si="2"/>
        <v>5.1369856000000027</v>
      </c>
      <c r="R30">
        <f t="shared" si="3"/>
        <v>37.795275590551178</v>
      </c>
      <c r="S30">
        <f t="shared" si="4"/>
        <v>14.37007874015748</v>
      </c>
    </row>
    <row r="31" spans="1:19" hidden="1" x14ac:dyDescent="0.25">
      <c r="A31" s="36">
        <v>45058</v>
      </c>
      <c r="B31" s="10" t="s">
        <v>563</v>
      </c>
      <c r="C31" s="10">
        <v>96</v>
      </c>
      <c r="D31" s="10">
        <v>54</v>
      </c>
      <c r="E31" s="10">
        <v>9263</v>
      </c>
      <c r="F31" s="10">
        <v>1</v>
      </c>
      <c r="G31" s="37">
        <v>522</v>
      </c>
      <c r="H31" s="36">
        <v>45058</v>
      </c>
      <c r="I31" s="10" t="s">
        <v>518</v>
      </c>
      <c r="J31" s="10">
        <f t="shared" si="7"/>
        <v>9263</v>
      </c>
      <c r="K31" s="10">
        <f t="shared" si="7"/>
        <v>1</v>
      </c>
      <c r="L31" s="10">
        <f t="shared" si="7"/>
        <v>522</v>
      </c>
      <c r="M31" s="10" t="s">
        <v>564</v>
      </c>
      <c r="N31" s="10">
        <v>36.5</v>
      </c>
      <c r="O31" s="10">
        <v>27530</v>
      </c>
      <c r="P31" s="37">
        <f t="shared" si="1"/>
        <v>520.91164800000001</v>
      </c>
      <c r="Q31" s="37">
        <f t="shared" si="2"/>
        <v>-1.0883519999999862</v>
      </c>
      <c r="R31">
        <f t="shared" si="3"/>
        <v>37.795275590551178</v>
      </c>
      <c r="S31">
        <f t="shared" si="4"/>
        <v>14.37007874015748</v>
      </c>
    </row>
    <row r="32" spans="1:19" hidden="1" x14ac:dyDescent="0.25">
      <c r="A32" s="36">
        <v>45058</v>
      </c>
      <c r="B32" s="10" t="s">
        <v>563</v>
      </c>
      <c r="C32" s="10">
        <v>96</v>
      </c>
      <c r="D32" s="10">
        <v>54</v>
      </c>
      <c r="E32" s="10">
        <v>9266</v>
      </c>
      <c r="F32" s="10">
        <v>1</v>
      </c>
      <c r="G32" s="37">
        <v>468</v>
      </c>
      <c r="H32" s="36">
        <v>45059</v>
      </c>
      <c r="I32" s="10" t="s">
        <v>518</v>
      </c>
      <c r="J32" s="10">
        <f t="shared" si="7"/>
        <v>9266</v>
      </c>
      <c r="K32" s="10">
        <f t="shared" si="7"/>
        <v>1</v>
      </c>
      <c r="L32" s="10">
        <f t="shared" si="7"/>
        <v>468</v>
      </c>
      <c r="M32" s="10" t="s">
        <v>564</v>
      </c>
      <c r="N32" s="10">
        <v>36.5</v>
      </c>
      <c r="O32" s="10">
        <v>25017</v>
      </c>
      <c r="P32" s="37">
        <f t="shared" si="1"/>
        <v>473.3616672</v>
      </c>
      <c r="Q32" s="37">
        <f t="shared" si="2"/>
        <v>5.3616671999999994</v>
      </c>
      <c r="R32">
        <f t="shared" si="3"/>
        <v>37.795275590551178</v>
      </c>
      <c r="S32">
        <f t="shared" si="4"/>
        <v>14.37007874015748</v>
      </c>
    </row>
    <row r="33" spans="1:19" hidden="1" x14ac:dyDescent="0.25">
      <c r="A33" s="36">
        <v>45058</v>
      </c>
      <c r="B33" s="10" t="s">
        <v>563</v>
      </c>
      <c r="C33" s="10">
        <v>96</v>
      </c>
      <c r="D33" s="10">
        <v>54</v>
      </c>
      <c r="E33" s="10">
        <v>9267</v>
      </c>
      <c r="F33" s="10">
        <v>1</v>
      </c>
      <c r="G33" s="37">
        <v>470</v>
      </c>
      <c r="H33" s="36">
        <v>45059</v>
      </c>
      <c r="I33" s="10" t="s">
        <v>518</v>
      </c>
      <c r="J33" s="10">
        <f t="shared" si="7"/>
        <v>9267</v>
      </c>
      <c r="K33" s="10">
        <f t="shared" si="7"/>
        <v>1</v>
      </c>
      <c r="L33" s="10">
        <f t="shared" si="7"/>
        <v>470</v>
      </c>
      <c r="M33" s="10" t="s">
        <v>564</v>
      </c>
      <c r="N33" s="10">
        <v>36.5</v>
      </c>
      <c r="O33" s="10">
        <v>24999</v>
      </c>
      <c r="P33" s="37">
        <f t="shared" si="1"/>
        <v>473.02107840000002</v>
      </c>
      <c r="Q33" s="37">
        <f t="shared" si="2"/>
        <v>3.0210784000000217</v>
      </c>
      <c r="R33">
        <f t="shared" si="3"/>
        <v>37.795275590551178</v>
      </c>
      <c r="S33">
        <f t="shared" si="4"/>
        <v>14.37007874015748</v>
      </c>
    </row>
    <row r="34" spans="1:19" hidden="1" x14ac:dyDescent="0.25">
      <c r="A34" s="36">
        <v>45058</v>
      </c>
      <c r="B34" s="10" t="s">
        <v>563</v>
      </c>
      <c r="C34" s="10">
        <v>96</v>
      </c>
      <c r="D34" s="10">
        <v>54</v>
      </c>
      <c r="E34" s="10">
        <v>9238</v>
      </c>
      <c r="F34" s="10">
        <v>1</v>
      </c>
      <c r="G34" s="37">
        <v>472</v>
      </c>
      <c r="H34" s="36">
        <v>45060</v>
      </c>
      <c r="I34" s="10" t="s">
        <v>542</v>
      </c>
      <c r="J34" s="10">
        <f t="shared" si="7"/>
        <v>9238</v>
      </c>
      <c r="K34" s="10">
        <f t="shared" si="7"/>
        <v>1</v>
      </c>
      <c r="L34" s="10">
        <f t="shared" si="7"/>
        <v>472</v>
      </c>
      <c r="M34" s="10" t="s">
        <v>564</v>
      </c>
      <c r="N34" s="10">
        <v>36.5</v>
      </c>
      <c r="O34" s="10">
        <v>24800</v>
      </c>
      <c r="P34" s="37">
        <f t="shared" si="1"/>
        <v>469.25567999999998</v>
      </c>
      <c r="Q34" s="37">
        <f t="shared" si="2"/>
        <v>-2.7443200000000161</v>
      </c>
      <c r="R34">
        <f t="shared" si="3"/>
        <v>37.795275590551178</v>
      </c>
      <c r="S34">
        <f t="shared" si="4"/>
        <v>14.37007874015748</v>
      </c>
    </row>
    <row r="35" spans="1:19" x14ac:dyDescent="0.25">
      <c r="A35" s="36">
        <v>45061</v>
      </c>
      <c r="B35" s="10" t="s">
        <v>563</v>
      </c>
      <c r="C35" s="10">
        <v>86</v>
      </c>
      <c r="D35" s="10">
        <v>54</v>
      </c>
      <c r="E35" s="10">
        <v>9214</v>
      </c>
      <c r="F35" s="10">
        <v>1</v>
      </c>
      <c r="G35" s="37">
        <v>507</v>
      </c>
      <c r="H35" s="36">
        <v>45066</v>
      </c>
      <c r="I35" s="10" t="s">
        <v>467</v>
      </c>
      <c r="J35" s="10">
        <f t="shared" si="7"/>
        <v>9214</v>
      </c>
      <c r="K35" s="10">
        <f t="shared" si="7"/>
        <v>1</v>
      </c>
      <c r="L35" s="10">
        <f t="shared" si="7"/>
        <v>507</v>
      </c>
      <c r="M35" s="10" t="s">
        <v>564</v>
      </c>
      <c r="N35" s="83">
        <v>42</v>
      </c>
      <c r="O35" s="10">
        <v>26509</v>
      </c>
      <c r="P35" s="37">
        <f>(O35/20000/500)*C35*D35*N35</f>
        <v>517.05274320000001</v>
      </c>
      <c r="Q35" s="37">
        <f t="shared" si="2"/>
        <v>10.052743200000009</v>
      </c>
      <c r="R35">
        <f t="shared" si="3"/>
        <v>33.85826771653543</v>
      </c>
      <c r="S35">
        <f t="shared" si="4"/>
        <v>16.535433070866141</v>
      </c>
    </row>
    <row r="36" spans="1:19" hidden="1" x14ac:dyDescent="0.25">
      <c r="A36" s="36">
        <v>45061</v>
      </c>
      <c r="B36" s="10" t="s">
        <v>563</v>
      </c>
      <c r="C36" s="10">
        <v>86</v>
      </c>
      <c r="D36" s="10">
        <v>54</v>
      </c>
      <c r="E36" s="10">
        <v>9219</v>
      </c>
      <c r="F36" s="10">
        <v>1</v>
      </c>
      <c r="G36" s="37">
        <v>427</v>
      </c>
      <c r="H36" s="36">
        <v>45078</v>
      </c>
      <c r="I36" s="10" t="s">
        <v>543</v>
      </c>
      <c r="J36" s="10">
        <f t="shared" si="7"/>
        <v>9219</v>
      </c>
      <c r="K36" s="10">
        <f t="shared" si="7"/>
        <v>1</v>
      </c>
      <c r="L36" s="10">
        <f t="shared" si="7"/>
        <v>427</v>
      </c>
      <c r="M36" s="10" t="s">
        <v>564</v>
      </c>
      <c r="N36" s="10">
        <v>42</v>
      </c>
      <c r="O36" s="10">
        <v>22468</v>
      </c>
      <c r="P36" s="37">
        <f t="shared" si="1"/>
        <v>438.23384639999995</v>
      </c>
      <c r="Q36" s="37">
        <f t="shared" si="2"/>
        <v>11.233846399999948</v>
      </c>
      <c r="R36">
        <f t="shared" si="3"/>
        <v>33.85826771653543</v>
      </c>
      <c r="S36">
        <f t="shared" si="4"/>
        <v>16.535433070866141</v>
      </c>
    </row>
    <row r="37" spans="1:19" hidden="1" x14ac:dyDescent="0.25">
      <c r="A37" s="36">
        <v>45061</v>
      </c>
      <c r="B37" s="10" t="s">
        <v>563</v>
      </c>
      <c r="C37" s="10">
        <v>86</v>
      </c>
      <c r="D37" s="10">
        <v>54</v>
      </c>
      <c r="E37" s="10">
        <v>9228</v>
      </c>
      <c r="F37" s="10">
        <v>1</v>
      </c>
      <c r="G37" s="37">
        <v>473</v>
      </c>
      <c r="H37" s="36">
        <v>45078</v>
      </c>
      <c r="I37" s="10" t="s">
        <v>543</v>
      </c>
      <c r="J37" s="10">
        <f t="shared" si="7"/>
        <v>9228</v>
      </c>
      <c r="K37" s="10">
        <f t="shared" si="7"/>
        <v>1</v>
      </c>
      <c r="L37" s="10">
        <f t="shared" si="7"/>
        <v>473</v>
      </c>
      <c r="M37" s="10" t="s">
        <v>564</v>
      </c>
      <c r="N37" s="10">
        <v>42</v>
      </c>
      <c r="O37" s="10">
        <v>24155</v>
      </c>
      <c r="P37" s="37">
        <f t="shared" si="1"/>
        <v>471.13844399999999</v>
      </c>
      <c r="Q37" s="37">
        <f t="shared" si="2"/>
        <v>-1.8615560000000073</v>
      </c>
      <c r="R37">
        <f t="shared" si="3"/>
        <v>33.85826771653543</v>
      </c>
      <c r="S37">
        <f t="shared" si="4"/>
        <v>16.535433070866141</v>
      </c>
    </row>
    <row r="38" spans="1:19" x14ac:dyDescent="0.25">
      <c r="A38" s="36">
        <v>45061</v>
      </c>
      <c r="B38" s="10" t="s">
        <v>563</v>
      </c>
      <c r="C38" s="10">
        <v>86</v>
      </c>
      <c r="D38" s="10">
        <v>54</v>
      </c>
      <c r="E38" s="10">
        <v>9239</v>
      </c>
      <c r="F38" s="10">
        <v>1</v>
      </c>
      <c r="G38" s="37">
        <v>481</v>
      </c>
      <c r="H38" s="36">
        <v>45066</v>
      </c>
      <c r="I38" s="10" t="s">
        <v>467</v>
      </c>
      <c r="J38" s="10">
        <f t="shared" si="7"/>
        <v>9239</v>
      </c>
      <c r="K38" s="10">
        <f t="shared" si="7"/>
        <v>1</v>
      </c>
      <c r="L38" s="10">
        <f t="shared" si="7"/>
        <v>481</v>
      </c>
      <c r="M38" s="10" t="s">
        <v>564</v>
      </c>
      <c r="N38" s="83">
        <v>42</v>
      </c>
      <c r="O38" s="10">
        <v>24581</v>
      </c>
      <c r="P38" s="37">
        <f t="shared" si="1"/>
        <v>479.44748879999997</v>
      </c>
      <c r="Q38" s="37">
        <f t="shared" si="2"/>
        <v>-1.5525112000000263</v>
      </c>
      <c r="R38">
        <f t="shared" si="3"/>
        <v>33.85826771653543</v>
      </c>
      <c r="S38">
        <f t="shared" si="4"/>
        <v>16.535433070866141</v>
      </c>
    </row>
    <row r="39" spans="1:19" x14ac:dyDescent="0.25">
      <c r="A39" s="36">
        <v>45061</v>
      </c>
      <c r="B39" s="10" t="s">
        <v>563</v>
      </c>
      <c r="C39" s="10">
        <v>86</v>
      </c>
      <c r="D39" s="10">
        <v>54</v>
      </c>
      <c r="E39" s="10">
        <v>9254</v>
      </c>
      <c r="F39" s="10">
        <v>1</v>
      </c>
      <c r="G39" s="37">
        <v>493</v>
      </c>
      <c r="H39" s="36">
        <v>45066</v>
      </c>
      <c r="I39" s="10" t="s">
        <v>467</v>
      </c>
      <c r="J39" s="10">
        <f t="shared" si="7"/>
        <v>9254</v>
      </c>
      <c r="K39" s="10">
        <f t="shared" si="7"/>
        <v>1</v>
      </c>
      <c r="L39" s="10">
        <f t="shared" si="7"/>
        <v>493</v>
      </c>
      <c r="M39" s="10" t="s">
        <v>564</v>
      </c>
      <c r="N39" s="83">
        <v>42</v>
      </c>
      <c r="O39" s="10">
        <v>24501</v>
      </c>
      <c r="P39" s="37">
        <f t="shared" si="1"/>
        <v>477.88710479999997</v>
      </c>
      <c r="Q39" s="37">
        <f t="shared" si="2"/>
        <v>-15.112895200000025</v>
      </c>
      <c r="R39">
        <f t="shared" si="3"/>
        <v>33.85826771653543</v>
      </c>
      <c r="S39">
        <f t="shared" si="4"/>
        <v>16.535433070866141</v>
      </c>
    </row>
    <row r="40" spans="1:19" hidden="1" x14ac:dyDescent="0.25">
      <c r="A40" s="36">
        <v>45061</v>
      </c>
      <c r="B40" s="10" t="s">
        <v>563</v>
      </c>
      <c r="C40" s="10">
        <v>86</v>
      </c>
      <c r="D40" s="10">
        <v>54</v>
      </c>
      <c r="E40" s="10">
        <v>9218</v>
      </c>
      <c r="F40" s="10">
        <v>1</v>
      </c>
      <c r="G40" s="37">
        <v>427</v>
      </c>
      <c r="H40" s="36">
        <v>45077</v>
      </c>
      <c r="I40" s="10" t="s">
        <v>543</v>
      </c>
      <c r="J40" s="10">
        <f t="shared" si="7"/>
        <v>9218</v>
      </c>
      <c r="K40" s="10">
        <f t="shared" si="7"/>
        <v>1</v>
      </c>
      <c r="L40" s="10">
        <f t="shared" si="7"/>
        <v>427</v>
      </c>
      <c r="M40" s="10" t="s">
        <v>564</v>
      </c>
      <c r="N40" s="10">
        <v>42</v>
      </c>
      <c r="O40" s="10">
        <v>22153</v>
      </c>
      <c r="P40" s="37">
        <f t="shared" si="1"/>
        <v>432.08983439999997</v>
      </c>
      <c r="Q40" s="37">
        <f t="shared" si="2"/>
        <v>5.0898343999999724</v>
      </c>
      <c r="R40">
        <f t="shared" si="3"/>
        <v>33.85826771653543</v>
      </c>
      <c r="S40">
        <f t="shared" si="4"/>
        <v>16.535433070866141</v>
      </c>
    </row>
    <row r="41" spans="1:19" hidden="1" x14ac:dyDescent="0.25">
      <c r="A41" s="36">
        <v>45061</v>
      </c>
      <c r="B41" s="10" t="s">
        <v>563</v>
      </c>
      <c r="C41" s="10">
        <v>86</v>
      </c>
      <c r="D41" s="10">
        <v>54</v>
      </c>
      <c r="E41" s="10">
        <v>9223</v>
      </c>
      <c r="F41" s="10">
        <v>1</v>
      </c>
      <c r="G41" s="37">
        <v>475</v>
      </c>
      <c r="H41" s="10"/>
      <c r="I41" s="10"/>
      <c r="J41" s="10"/>
      <c r="K41" s="10"/>
      <c r="L41" s="10"/>
      <c r="M41" s="10"/>
      <c r="N41" s="10"/>
      <c r="O41" s="10"/>
      <c r="P41" s="37">
        <f t="shared" si="1"/>
        <v>0</v>
      </c>
      <c r="Q41" s="37">
        <f t="shared" si="2"/>
        <v>-475</v>
      </c>
      <c r="R41">
        <f t="shared" si="3"/>
        <v>33.85826771653543</v>
      </c>
      <c r="S41">
        <f t="shared" si="4"/>
        <v>0</v>
      </c>
    </row>
    <row r="42" spans="1:19" hidden="1" x14ac:dyDescent="0.25">
      <c r="A42" s="36">
        <v>45061</v>
      </c>
      <c r="B42" s="10" t="s">
        <v>563</v>
      </c>
      <c r="C42" s="10">
        <v>86</v>
      </c>
      <c r="D42" s="10">
        <v>54</v>
      </c>
      <c r="E42" s="10">
        <v>9233</v>
      </c>
      <c r="F42" s="10">
        <v>1</v>
      </c>
      <c r="G42" s="37">
        <v>482</v>
      </c>
      <c r="H42" s="10"/>
      <c r="I42" s="10"/>
      <c r="J42" s="10"/>
      <c r="K42" s="10"/>
      <c r="L42" s="10"/>
      <c r="M42" s="10"/>
      <c r="N42" s="10"/>
      <c r="O42" s="10"/>
      <c r="P42" s="37">
        <f t="shared" si="1"/>
        <v>0</v>
      </c>
      <c r="Q42" s="37">
        <f t="shared" si="2"/>
        <v>-482</v>
      </c>
      <c r="R42">
        <f t="shared" si="3"/>
        <v>33.85826771653543</v>
      </c>
      <c r="S42">
        <f t="shared" si="4"/>
        <v>0</v>
      </c>
    </row>
    <row r="43" spans="1:19" hidden="1" x14ac:dyDescent="0.25">
      <c r="A43" s="36">
        <v>45061</v>
      </c>
      <c r="B43" s="10" t="s">
        <v>563</v>
      </c>
      <c r="C43" s="10">
        <v>86</v>
      </c>
      <c r="D43" s="10">
        <v>54</v>
      </c>
      <c r="E43" s="10">
        <v>9253</v>
      </c>
      <c r="F43" s="10">
        <v>1</v>
      </c>
      <c r="G43" s="37">
        <v>494</v>
      </c>
      <c r="H43" s="10"/>
      <c r="I43" s="10"/>
      <c r="J43" s="10"/>
      <c r="K43" s="10"/>
      <c r="L43" s="10"/>
      <c r="M43" s="10"/>
      <c r="N43" s="10"/>
      <c r="O43" s="10"/>
      <c r="P43" s="37">
        <f t="shared" si="1"/>
        <v>0</v>
      </c>
      <c r="Q43" s="37">
        <f t="shared" si="2"/>
        <v>-494</v>
      </c>
      <c r="R43">
        <f t="shared" si="3"/>
        <v>33.85826771653543</v>
      </c>
      <c r="S43">
        <f t="shared" si="4"/>
        <v>0</v>
      </c>
    </row>
    <row r="44" spans="1:19" hidden="1" x14ac:dyDescent="0.25">
      <c r="A44" s="36">
        <v>45061</v>
      </c>
      <c r="B44" s="10" t="s">
        <v>563</v>
      </c>
      <c r="C44" s="10">
        <v>86</v>
      </c>
      <c r="D44" s="10">
        <v>54</v>
      </c>
      <c r="E44" s="10">
        <v>9239</v>
      </c>
      <c r="F44" s="10">
        <v>1</v>
      </c>
      <c r="G44" s="37">
        <v>481</v>
      </c>
      <c r="H44" s="36">
        <v>45078</v>
      </c>
      <c r="I44" s="10" t="s">
        <v>543</v>
      </c>
      <c r="J44" s="10">
        <f t="shared" ref="J44:L45" si="8">+E44</f>
        <v>9239</v>
      </c>
      <c r="K44" s="10">
        <f t="shared" si="8"/>
        <v>1</v>
      </c>
      <c r="L44" s="10">
        <f t="shared" si="8"/>
        <v>481</v>
      </c>
      <c r="M44" s="10" t="s">
        <v>564</v>
      </c>
      <c r="N44" s="10">
        <v>42</v>
      </c>
      <c r="O44" s="10">
        <v>24585</v>
      </c>
      <c r="P44" s="37">
        <f t="shared" si="1"/>
        <v>479.52550799999995</v>
      </c>
      <c r="Q44" s="37">
        <f t="shared" si="2"/>
        <v>-1.4744920000000548</v>
      </c>
      <c r="R44">
        <f t="shared" si="3"/>
        <v>33.85826771653543</v>
      </c>
      <c r="S44">
        <f t="shared" si="4"/>
        <v>16.535433070866141</v>
      </c>
    </row>
    <row r="45" spans="1:19" hidden="1" x14ac:dyDescent="0.25">
      <c r="A45" s="36">
        <v>45061</v>
      </c>
      <c r="B45" s="10" t="s">
        <v>563</v>
      </c>
      <c r="C45" s="10">
        <v>96</v>
      </c>
      <c r="D45" s="10">
        <v>54</v>
      </c>
      <c r="E45" s="10">
        <v>9211</v>
      </c>
      <c r="F45" s="10">
        <v>1</v>
      </c>
      <c r="G45" s="37">
        <v>563</v>
      </c>
      <c r="H45" s="36">
        <v>45062</v>
      </c>
      <c r="I45" s="10" t="s">
        <v>486</v>
      </c>
      <c r="J45" s="10">
        <f t="shared" si="8"/>
        <v>9211</v>
      </c>
      <c r="K45" s="10">
        <f t="shared" si="8"/>
        <v>1</v>
      </c>
      <c r="L45" s="10">
        <f t="shared" si="8"/>
        <v>563</v>
      </c>
      <c r="M45" s="10" t="s">
        <v>564</v>
      </c>
      <c r="N45" s="10">
        <v>36.5</v>
      </c>
      <c r="O45" s="10">
        <v>29740</v>
      </c>
      <c r="P45" s="37">
        <f t="shared" si="1"/>
        <v>562.72838400000001</v>
      </c>
      <c r="Q45" s="37">
        <f t="shared" si="2"/>
        <v>-0.27161599999999453</v>
      </c>
      <c r="R45">
        <f t="shared" si="3"/>
        <v>37.795275590551178</v>
      </c>
      <c r="S45">
        <f t="shared" si="4"/>
        <v>14.37007874015748</v>
      </c>
    </row>
    <row r="46" spans="1:19" hidden="1" x14ac:dyDescent="0.25">
      <c r="A46" s="36">
        <v>45061</v>
      </c>
      <c r="B46" s="10" t="s">
        <v>563</v>
      </c>
      <c r="C46" s="10">
        <v>96</v>
      </c>
      <c r="D46" s="10">
        <v>54</v>
      </c>
      <c r="E46" s="10">
        <v>9216</v>
      </c>
      <c r="F46" s="10">
        <v>1</v>
      </c>
      <c r="G46" s="37">
        <v>473</v>
      </c>
      <c r="H46" s="10"/>
      <c r="I46" s="10"/>
      <c r="J46" s="10"/>
      <c r="K46" s="10"/>
      <c r="L46" s="10"/>
      <c r="M46" s="10"/>
      <c r="N46" s="10"/>
      <c r="O46" s="10"/>
      <c r="P46" s="37">
        <f t="shared" si="1"/>
        <v>0</v>
      </c>
      <c r="Q46" s="37">
        <f t="shared" si="2"/>
        <v>-473</v>
      </c>
      <c r="R46">
        <f t="shared" si="3"/>
        <v>37.795275590551178</v>
      </c>
      <c r="S46">
        <f t="shared" si="4"/>
        <v>0</v>
      </c>
    </row>
    <row r="47" spans="1:19" hidden="1" x14ac:dyDescent="0.25">
      <c r="A47" s="36">
        <v>45061</v>
      </c>
      <c r="B47" s="10" t="s">
        <v>563</v>
      </c>
      <c r="C47" s="10">
        <v>96</v>
      </c>
      <c r="D47" s="10">
        <v>54</v>
      </c>
      <c r="E47" s="10">
        <v>9221</v>
      </c>
      <c r="F47" s="10">
        <v>1</v>
      </c>
      <c r="G47" s="37">
        <v>526</v>
      </c>
      <c r="H47" s="36">
        <v>45062</v>
      </c>
      <c r="I47" s="10" t="s">
        <v>486</v>
      </c>
      <c r="J47" s="10">
        <f t="shared" ref="J47:L49" si="9">+E47</f>
        <v>9221</v>
      </c>
      <c r="K47" s="10">
        <f t="shared" si="9"/>
        <v>1</v>
      </c>
      <c r="L47" s="10">
        <f t="shared" si="9"/>
        <v>526</v>
      </c>
      <c r="M47" s="10" t="s">
        <v>564</v>
      </c>
      <c r="N47" s="10">
        <v>36.5</v>
      </c>
      <c r="O47" s="10">
        <v>27666</v>
      </c>
      <c r="P47" s="37">
        <f t="shared" si="1"/>
        <v>523.48498559999996</v>
      </c>
      <c r="Q47" s="37">
        <f t="shared" si="2"/>
        <v>-2.515014400000041</v>
      </c>
      <c r="R47">
        <f t="shared" si="3"/>
        <v>37.795275590551178</v>
      </c>
      <c r="S47">
        <f t="shared" si="4"/>
        <v>14.37007874015748</v>
      </c>
    </row>
    <row r="48" spans="1:19" hidden="1" x14ac:dyDescent="0.25">
      <c r="A48" s="36">
        <v>45061</v>
      </c>
      <c r="B48" s="10" t="s">
        <v>563</v>
      </c>
      <c r="C48" s="10">
        <v>96</v>
      </c>
      <c r="D48" s="10">
        <v>54</v>
      </c>
      <c r="E48" s="10">
        <v>9226</v>
      </c>
      <c r="F48" s="10">
        <v>1</v>
      </c>
      <c r="G48" s="37">
        <v>522</v>
      </c>
      <c r="H48" s="36">
        <v>45062</v>
      </c>
      <c r="I48" s="10" t="s">
        <v>486</v>
      </c>
      <c r="J48" s="10">
        <f t="shared" si="9"/>
        <v>9226</v>
      </c>
      <c r="K48" s="10">
        <f t="shared" si="9"/>
        <v>1</v>
      </c>
      <c r="L48" s="10">
        <f t="shared" si="9"/>
        <v>522</v>
      </c>
      <c r="M48" s="10" t="s">
        <v>564</v>
      </c>
      <c r="N48" s="10">
        <v>36.5</v>
      </c>
      <c r="O48" s="10">
        <v>27515</v>
      </c>
      <c r="P48" s="37">
        <f t="shared" si="1"/>
        <v>520.62782400000003</v>
      </c>
      <c r="Q48" s="37">
        <f t="shared" si="2"/>
        <v>-1.3721759999999676</v>
      </c>
      <c r="R48">
        <f t="shared" si="3"/>
        <v>37.795275590551178</v>
      </c>
      <c r="S48">
        <f t="shared" si="4"/>
        <v>14.37007874015748</v>
      </c>
    </row>
    <row r="49" spans="1:19" x14ac:dyDescent="0.25">
      <c r="A49" s="36">
        <v>45061</v>
      </c>
      <c r="B49" s="10" t="s">
        <v>563</v>
      </c>
      <c r="C49" s="10">
        <v>96</v>
      </c>
      <c r="D49" s="10">
        <v>54</v>
      </c>
      <c r="E49" s="10">
        <v>9231</v>
      </c>
      <c r="F49" s="10">
        <v>1</v>
      </c>
      <c r="G49" s="37">
        <v>531</v>
      </c>
      <c r="H49" s="36">
        <v>45062</v>
      </c>
      <c r="I49" s="10" t="s">
        <v>467</v>
      </c>
      <c r="J49" s="10">
        <f t="shared" si="9"/>
        <v>9231</v>
      </c>
      <c r="K49" s="10">
        <f t="shared" si="9"/>
        <v>1</v>
      </c>
      <c r="L49" s="10">
        <f t="shared" si="9"/>
        <v>531</v>
      </c>
      <c r="M49" s="10" t="s">
        <v>564</v>
      </c>
      <c r="N49" s="83">
        <v>36.5</v>
      </c>
      <c r="O49" s="10">
        <v>28315</v>
      </c>
      <c r="P49" s="37">
        <f t="shared" si="1"/>
        <v>535.76510400000006</v>
      </c>
      <c r="Q49" s="37">
        <f t="shared" si="2"/>
        <v>4.7651040000000648</v>
      </c>
      <c r="R49">
        <f t="shared" si="3"/>
        <v>37.795275590551178</v>
      </c>
      <c r="S49">
        <f t="shared" si="4"/>
        <v>14.37007874015748</v>
      </c>
    </row>
    <row r="50" spans="1:19" hidden="1" x14ac:dyDescent="0.25">
      <c r="A50" s="36">
        <v>45061</v>
      </c>
      <c r="B50" s="10" t="s">
        <v>563</v>
      </c>
      <c r="C50" s="10">
        <v>96</v>
      </c>
      <c r="D50" s="10">
        <v>54</v>
      </c>
      <c r="E50" s="10">
        <v>9236</v>
      </c>
      <c r="F50" s="10">
        <v>1</v>
      </c>
      <c r="G50" s="37">
        <v>530</v>
      </c>
      <c r="H50" s="10"/>
      <c r="I50" s="10"/>
      <c r="J50" s="10"/>
      <c r="K50" s="10"/>
      <c r="L50" s="10"/>
      <c r="M50" s="10"/>
      <c r="N50" s="10"/>
      <c r="O50" s="10"/>
      <c r="P50" s="37">
        <f t="shared" si="1"/>
        <v>0</v>
      </c>
      <c r="Q50" s="37">
        <f t="shared" si="2"/>
        <v>-530</v>
      </c>
      <c r="R50">
        <f t="shared" si="3"/>
        <v>37.795275590551178</v>
      </c>
      <c r="S50">
        <f t="shared" si="4"/>
        <v>0</v>
      </c>
    </row>
    <row r="51" spans="1:19" hidden="1" x14ac:dyDescent="0.25">
      <c r="A51" s="36">
        <v>45061</v>
      </c>
      <c r="B51" s="10" t="s">
        <v>563</v>
      </c>
      <c r="C51" s="10">
        <v>96</v>
      </c>
      <c r="D51" s="10">
        <v>54</v>
      </c>
      <c r="E51" s="10">
        <v>9241</v>
      </c>
      <c r="F51" s="10">
        <v>1</v>
      </c>
      <c r="G51" s="37">
        <v>530</v>
      </c>
      <c r="H51" s="36">
        <v>45062</v>
      </c>
      <c r="I51" s="10" t="s">
        <v>486</v>
      </c>
      <c r="J51" s="10">
        <f t="shared" ref="J51:L51" si="10">+E51</f>
        <v>9241</v>
      </c>
      <c r="K51" s="10">
        <f t="shared" si="10"/>
        <v>1</v>
      </c>
      <c r="L51" s="10">
        <f t="shared" si="10"/>
        <v>530</v>
      </c>
      <c r="M51" s="10" t="s">
        <v>564</v>
      </c>
      <c r="N51" s="10">
        <v>36.5</v>
      </c>
      <c r="O51" s="10">
        <v>28121</v>
      </c>
      <c r="P51" s="37">
        <f t="shared" si="1"/>
        <v>532.09431360000008</v>
      </c>
      <c r="Q51" s="37">
        <f t="shared" si="2"/>
        <v>2.0943136000000777</v>
      </c>
      <c r="R51">
        <f t="shared" si="3"/>
        <v>37.795275590551178</v>
      </c>
      <c r="S51">
        <f t="shared" si="4"/>
        <v>14.37007874015748</v>
      </c>
    </row>
    <row r="52" spans="1:19" hidden="1" x14ac:dyDescent="0.25">
      <c r="A52" s="36">
        <v>45061</v>
      </c>
      <c r="B52" s="10" t="s">
        <v>563</v>
      </c>
      <c r="C52" s="10">
        <v>96</v>
      </c>
      <c r="D52" s="10">
        <v>54</v>
      </c>
      <c r="E52" s="10">
        <v>9212</v>
      </c>
      <c r="F52" s="10">
        <v>1</v>
      </c>
      <c r="G52" s="37">
        <v>562</v>
      </c>
      <c r="H52" s="10"/>
      <c r="I52" s="10"/>
      <c r="J52" s="10"/>
      <c r="K52" s="10"/>
      <c r="L52" s="10"/>
      <c r="M52" s="10"/>
      <c r="N52" s="10"/>
      <c r="O52" s="10"/>
      <c r="P52" s="37">
        <f t="shared" si="1"/>
        <v>0</v>
      </c>
      <c r="Q52" s="37">
        <f t="shared" si="2"/>
        <v>-562</v>
      </c>
      <c r="R52">
        <f t="shared" si="3"/>
        <v>37.795275590551178</v>
      </c>
      <c r="S52">
        <f t="shared" si="4"/>
        <v>0</v>
      </c>
    </row>
    <row r="53" spans="1:19" x14ac:dyDescent="0.25">
      <c r="A53" s="36">
        <v>45061</v>
      </c>
      <c r="B53" s="10" t="s">
        <v>563</v>
      </c>
      <c r="C53" s="10">
        <v>96</v>
      </c>
      <c r="D53" s="10">
        <v>54</v>
      </c>
      <c r="E53" s="10">
        <v>9217</v>
      </c>
      <c r="F53" s="10">
        <v>1</v>
      </c>
      <c r="G53" s="37">
        <v>473</v>
      </c>
      <c r="H53" s="36">
        <v>45062</v>
      </c>
      <c r="I53" s="10" t="s">
        <v>467</v>
      </c>
      <c r="J53" s="10">
        <f t="shared" ref="J53:L59" si="11">+E53</f>
        <v>9217</v>
      </c>
      <c r="K53" s="10">
        <f t="shared" si="11"/>
        <v>1</v>
      </c>
      <c r="L53" s="10">
        <f t="shared" si="11"/>
        <v>473</v>
      </c>
      <c r="M53" s="10" t="s">
        <v>564</v>
      </c>
      <c r="N53" s="83">
        <v>36.5</v>
      </c>
      <c r="O53" s="10">
        <v>25696</v>
      </c>
      <c r="P53" s="37">
        <f t="shared" si="1"/>
        <v>486.20943360000001</v>
      </c>
      <c r="Q53" s="37">
        <f t="shared" si="2"/>
        <v>13.209433600000011</v>
      </c>
      <c r="R53">
        <f t="shared" si="3"/>
        <v>37.795275590551178</v>
      </c>
      <c r="S53">
        <f t="shared" si="4"/>
        <v>14.37007874015748</v>
      </c>
    </row>
    <row r="54" spans="1:19" x14ac:dyDescent="0.25">
      <c r="A54" s="36">
        <v>45061</v>
      </c>
      <c r="B54" s="10" t="s">
        <v>563</v>
      </c>
      <c r="C54" s="10">
        <v>96</v>
      </c>
      <c r="D54" s="10">
        <v>54</v>
      </c>
      <c r="E54" s="10">
        <v>9222</v>
      </c>
      <c r="F54" s="10">
        <v>1</v>
      </c>
      <c r="G54" s="37">
        <v>527</v>
      </c>
      <c r="H54" s="36">
        <v>45062</v>
      </c>
      <c r="I54" s="10" t="s">
        <v>544</v>
      </c>
      <c r="J54" s="10">
        <f t="shared" si="11"/>
        <v>9222</v>
      </c>
      <c r="K54" s="10">
        <f t="shared" si="11"/>
        <v>1</v>
      </c>
      <c r="L54" s="10">
        <f t="shared" si="11"/>
        <v>527</v>
      </c>
      <c r="M54" s="10" t="s">
        <v>564</v>
      </c>
      <c r="N54" s="83">
        <v>36.5</v>
      </c>
      <c r="O54" s="10">
        <v>12647</v>
      </c>
      <c r="P54" s="37">
        <f t="shared" si="1"/>
        <v>239.3014752</v>
      </c>
      <c r="Q54" s="37">
        <f t="shared" si="2"/>
        <v>-287.69852479999997</v>
      </c>
      <c r="R54">
        <f t="shared" si="3"/>
        <v>37.795275590551178</v>
      </c>
      <c r="S54">
        <f t="shared" si="4"/>
        <v>14.37007874015748</v>
      </c>
    </row>
    <row r="55" spans="1:19" hidden="1" x14ac:dyDescent="0.25">
      <c r="A55" s="36"/>
      <c r="B55" s="10" t="s">
        <v>563</v>
      </c>
      <c r="C55" s="10">
        <v>96</v>
      </c>
      <c r="D55" s="10">
        <v>54</v>
      </c>
      <c r="E55" s="10">
        <v>9222</v>
      </c>
      <c r="F55" s="10"/>
      <c r="G55" s="37"/>
      <c r="H55" s="36">
        <v>45062</v>
      </c>
      <c r="I55" s="10" t="s">
        <v>486</v>
      </c>
      <c r="J55" s="10">
        <f t="shared" si="11"/>
        <v>9222</v>
      </c>
      <c r="K55" s="10"/>
      <c r="L55" s="10"/>
      <c r="M55" s="10" t="s">
        <v>564</v>
      </c>
      <c r="N55" s="10">
        <v>36.5</v>
      </c>
      <c r="O55" s="10">
        <v>15279</v>
      </c>
      <c r="P55" s="37">
        <f t="shared" si="1"/>
        <v>289.10312640000001</v>
      </c>
      <c r="Q55" s="37">
        <f t="shared" si="2"/>
        <v>289.10312640000001</v>
      </c>
      <c r="R55">
        <f t="shared" si="3"/>
        <v>37.795275590551178</v>
      </c>
      <c r="S55">
        <f t="shared" si="4"/>
        <v>14.37007874015748</v>
      </c>
    </row>
    <row r="56" spans="1:19" hidden="1" x14ac:dyDescent="0.25">
      <c r="A56" s="36">
        <v>45061</v>
      </c>
      <c r="B56" s="10" t="s">
        <v>563</v>
      </c>
      <c r="C56" s="10">
        <v>96</v>
      </c>
      <c r="D56" s="10">
        <v>54</v>
      </c>
      <c r="E56" s="10">
        <v>9227</v>
      </c>
      <c r="F56" s="10">
        <v>1</v>
      </c>
      <c r="G56" s="37">
        <v>522</v>
      </c>
      <c r="H56" s="36">
        <v>45062</v>
      </c>
      <c r="I56" s="10" t="s">
        <v>486</v>
      </c>
      <c r="J56" s="10">
        <f t="shared" si="11"/>
        <v>9227</v>
      </c>
      <c r="K56" s="10">
        <f t="shared" si="11"/>
        <v>1</v>
      </c>
      <c r="L56" s="10">
        <f t="shared" si="11"/>
        <v>522</v>
      </c>
      <c r="M56" s="10" t="s">
        <v>564</v>
      </c>
      <c r="N56" s="10">
        <v>36.5</v>
      </c>
      <c r="O56" s="10">
        <v>27643</v>
      </c>
      <c r="P56" s="37">
        <f t="shared" si="1"/>
        <v>523.04978879999999</v>
      </c>
      <c r="Q56" s="37">
        <f t="shared" si="2"/>
        <v>1.0497887999999875</v>
      </c>
      <c r="R56">
        <f t="shared" si="3"/>
        <v>37.795275590551178</v>
      </c>
      <c r="S56">
        <f t="shared" si="4"/>
        <v>14.37007874015748</v>
      </c>
    </row>
    <row r="57" spans="1:19" x14ac:dyDescent="0.25">
      <c r="A57" s="36">
        <v>45061</v>
      </c>
      <c r="B57" s="10" t="s">
        <v>563</v>
      </c>
      <c r="C57" s="10">
        <v>96</v>
      </c>
      <c r="D57" s="10">
        <v>54</v>
      </c>
      <c r="E57" s="10">
        <v>9232</v>
      </c>
      <c r="F57" s="10">
        <v>1</v>
      </c>
      <c r="G57" s="37">
        <v>532</v>
      </c>
      <c r="H57" s="36">
        <v>45062</v>
      </c>
      <c r="I57" s="10" t="s">
        <v>467</v>
      </c>
      <c r="J57" s="10">
        <f t="shared" si="11"/>
        <v>9232</v>
      </c>
      <c r="K57" s="10">
        <f t="shared" si="11"/>
        <v>1</v>
      </c>
      <c r="L57" s="10">
        <f t="shared" si="11"/>
        <v>532</v>
      </c>
      <c r="M57" s="10" t="s">
        <v>564</v>
      </c>
      <c r="N57" s="83">
        <v>36.5</v>
      </c>
      <c r="O57" s="10">
        <v>28224</v>
      </c>
      <c r="P57" s="37">
        <f t="shared" si="1"/>
        <v>534.04323840000006</v>
      </c>
      <c r="Q57" s="37">
        <f t="shared" si="2"/>
        <v>2.0432384000000638</v>
      </c>
      <c r="R57">
        <f t="shared" si="3"/>
        <v>37.795275590551178</v>
      </c>
      <c r="S57">
        <f t="shared" si="4"/>
        <v>14.37007874015748</v>
      </c>
    </row>
    <row r="58" spans="1:19" x14ac:dyDescent="0.25">
      <c r="A58" s="36">
        <v>45061</v>
      </c>
      <c r="B58" s="10" t="s">
        <v>563</v>
      </c>
      <c r="C58" s="10">
        <v>96</v>
      </c>
      <c r="D58" s="10">
        <v>54</v>
      </c>
      <c r="E58" s="10">
        <v>9237</v>
      </c>
      <c r="F58" s="10">
        <v>1</v>
      </c>
      <c r="G58" s="37">
        <v>531</v>
      </c>
      <c r="H58" s="36">
        <v>45062</v>
      </c>
      <c r="I58" s="10" t="s">
        <v>467</v>
      </c>
      <c r="J58" s="10">
        <f t="shared" si="11"/>
        <v>9237</v>
      </c>
      <c r="K58" s="10">
        <f t="shared" si="11"/>
        <v>1</v>
      </c>
      <c r="L58" s="10">
        <f t="shared" si="11"/>
        <v>531</v>
      </c>
      <c r="M58" s="10" t="s">
        <v>564</v>
      </c>
      <c r="N58" s="83">
        <v>36.5</v>
      </c>
      <c r="O58" s="10">
        <v>25265</v>
      </c>
      <c r="P58" s="37">
        <f t="shared" si="1"/>
        <v>478.05422400000003</v>
      </c>
      <c r="Q58" s="37">
        <f t="shared" si="2"/>
        <v>-52.945775999999967</v>
      </c>
      <c r="R58">
        <f t="shared" si="3"/>
        <v>37.795275590551178</v>
      </c>
      <c r="S58">
        <f t="shared" si="4"/>
        <v>14.37007874015748</v>
      </c>
    </row>
    <row r="59" spans="1:19" x14ac:dyDescent="0.25">
      <c r="A59" s="36">
        <v>45061</v>
      </c>
      <c r="B59" s="10" t="s">
        <v>563</v>
      </c>
      <c r="C59" s="10">
        <v>96</v>
      </c>
      <c r="D59" s="10">
        <v>54</v>
      </c>
      <c r="E59" s="10">
        <v>9246</v>
      </c>
      <c r="F59" s="10">
        <v>1</v>
      </c>
      <c r="G59" s="37">
        <v>555</v>
      </c>
      <c r="H59" s="36">
        <v>45062</v>
      </c>
      <c r="I59" s="10" t="s">
        <v>544</v>
      </c>
      <c r="J59" s="10">
        <f t="shared" si="11"/>
        <v>9246</v>
      </c>
      <c r="K59" s="10">
        <f t="shared" si="11"/>
        <v>1</v>
      </c>
      <c r="L59" s="10">
        <f t="shared" si="11"/>
        <v>555</v>
      </c>
      <c r="M59" s="10" t="s">
        <v>564</v>
      </c>
      <c r="N59" s="83">
        <v>36.5</v>
      </c>
      <c r="O59" s="10">
        <v>28474</v>
      </c>
      <c r="P59" s="37">
        <f t="shared" si="1"/>
        <v>538.77363839999998</v>
      </c>
      <c r="Q59" s="37">
        <f t="shared" si="2"/>
        <v>-16.226361600000018</v>
      </c>
      <c r="R59">
        <f t="shared" si="3"/>
        <v>37.795275590551178</v>
      </c>
      <c r="S59">
        <f t="shared" si="4"/>
        <v>14.37007874015748</v>
      </c>
    </row>
    <row r="60" spans="1:19" hidden="1" x14ac:dyDescent="0.25">
      <c r="A60" s="36">
        <v>45061</v>
      </c>
      <c r="B60" s="10" t="s">
        <v>563</v>
      </c>
      <c r="C60" s="10">
        <v>80</v>
      </c>
      <c r="D60" s="10">
        <v>54</v>
      </c>
      <c r="E60" s="10">
        <v>9220</v>
      </c>
      <c r="F60" s="10">
        <v>1</v>
      </c>
      <c r="G60" s="37">
        <v>395</v>
      </c>
      <c r="H60" s="10"/>
      <c r="I60" s="10"/>
      <c r="J60" s="10"/>
      <c r="K60" s="10"/>
      <c r="L60" s="10"/>
      <c r="M60" s="10"/>
      <c r="N60" s="10"/>
      <c r="O60" s="10"/>
      <c r="P60" s="37">
        <f t="shared" si="1"/>
        <v>0</v>
      </c>
      <c r="Q60" s="37">
        <f t="shared" si="2"/>
        <v>-395</v>
      </c>
      <c r="R60">
        <f t="shared" si="3"/>
        <v>31.496062992125985</v>
      </c>
      <c r="S60">
        <f t="shared" si="4"/>
        <v>0</v>
      </c>
    </row>
    <row r="61" spans="1:19" hidden="1" x14ac:dyDescent="0.25">
      <c r="A61" s="36">
        <v>45061</v>
      </c>
      <c r="B61" s="10" t="s">
        <v>563</v>
      </c>
      <c r="C61" s="10">
        <v>80</v>
      </c>
      <c r="D61" s="10">
        <v>54</v>
      </c>
      <c r="E61" s="10">
        <v>9235</v>
      </c>
      <c r="F61" s="10">
        <v>1</v>
      </c>
      <c r="G61" s="37">
        <v>447</v>
      </c>
      <c r="H61" s="10"/>
      <c r="I61" s="10"/>
      <c r="J61" s="10"/>
      <c r="K61" s="10"/>
      <c r="L61" s="10"/>
      <c r="M61" s="10"/>
      <c r="N61" s="10"/>
      <c r="O61" s="10"/>
      <c r="P61" s="37">
        <f t="shared" si="1"/>
        <v>0</v>
      </c>
      <c r="Q61" s="37">
        <f t="shared" si="2"/>
        <v>-447</v>
      </c>
      <c r="R61">
        <f t="shared" si="3"/>
        <v>31.496062992125985</v>
      </c>
      <c r="S61">
        <f t="shared" si="4"/>
        <v>0</v>
      </c>
    </row>
    <row r="62" spans="1:19" hidden="1" x14ac:dyDescent="0.25">
      <c r="A62" s="36">
        <v>45061</v>
      </c>
      <c r="B62" s="10" t="s">
        <v>563</v>
      </c>
      <c r="C62" s="10">
        <v>80</v>
      </c>
      <c r="D62" s="10">
        <v>54</v>
      </c>
      <c r="E62" s="10">
        <v>9250</v>
      </c>
      <c r="F62" s="10">
        <v>1</v>
      </c>
      <c r="G62" s="37">
        <v>468</v>
      </c>
      <c r="H62" s="10"/>
      <c r="I62" s="10"/>
      <c r="J62" s="10"/>
      <c r="K62" s="10"/>
      <c r="L62" s="10"/>
      <c r="M62" s="10"/>
      <c r="N62" s="10"/>
      <c r="O62" s="10"/>
      <c r="P62" s="37">
        <f t="shared" si="1"/>
        <v>0</v>
      </c>
      <c r="Q62" s="37">
        <f t="shared" si="2"/>
        <v>-468</v>
      </c>
      <c r="R62">
        <f t="shared" si="3"/>
        <v>31.496062992125985</v>
      </c>
      <c r="S62">
        <f t="shared" si="4"/>
        <v>0</v>
      </c>
    </row>
    <row r="63" spans="1:19" hidden="1" x14ac:dyDescent="0.25">
      <c r="A63" s="36">
        <v>45061</v>
      </c>
      <c r="B63" s="10" t="s">
        <v>563</v>
      </c>
      <c r="C63" s="10">
        <v>80</v>
      </c>
      <c r="D63" s="10">
        <v>54</v>
      </c>
      <c r="E63" s="10">
        <v>9269</v>
      </c>
      <c r="F63" s="10">
        <v>1</v>
      </c>
      <c r="G63" s="37">
        <v>394</v>
      </c>
      <c r="H63" s="10"/>
      <c r="I63" s="10"/>
      <c r="J63" s="10"/>
      <c r="K63" s="10"/>
      <c r="L63" s="10"/>
      <c r="M63" s="10"/>
      <c r="N63" s="10"/>
      <c r="O63" s="10"/>
      <c r="P63" s="37">
        <f t="shared" si="1"/>
        <v>0</v>
      </c>
      <c r="Q63" s="37">
        <f t="shared" si="2"/>
        <v>-394</v>
      </c>
      <c r="R63">
        <f t="shared" si="3"/>
        <v>31.496062992125985</v>
      </c>
      <c r="S63">
        <f t="shared" si="4"/>
        <v>0</v>
      </c>
    </row>
    <row r="64" spans="1:19" x14ac:dyDescent="0.25">
      <c r="A64" s="36">
        <v>45061</v>
      </c>
      <c r="B64" s="10" t="s">
        <v>563</v>
      </c>
      <c r="C64" s="10">
        <v>80</v>
      </c>
      <c r="D64" s="10">
        <v>54</v>
      </c>
      <c r="E64" s="10">
        <v>9225</v>
      </c>
      <c r="F64" s="10">
        <v>1</v>
      </c>
      <c r="G64" s="37">
        <v>443</v>
      </c>
      <c r="H64" s="36">
        <v>45066</v>
      </c>
      <c r="I64" s="10" t="s">
        <v>467</v>
      </c>
      <c r="J64" s="10">
        <f t="shared" ref="J64:L66" si="12">+E64</f>
        <v>9225</v>
      </c>
      <c r="K64" s="10">
        <f t="shared" si="12"/>
        <v>1</v>
      </c>
      <c r="L64" s="10">
        <f t="shared" si="12"/>
        <v>443</v>
      </c>
      <c r="M64" s="10" t="s">
        <v>564</v>
      </c>
      <c r="N64" s="83">
        <f>69/2</f>
        <v>34.5</v>
      </c>
      <c r="O64" s="10">
        <v>29595</v>
      </c>
      <c r="P64" s="37">
        <f t="shared" si="1"/>
        <v>441.08388000000002</v>
      </c>
      <c r="Q64" s="37">
        <f t="shared" si="2"/>
        <v>-1.9161199999999781</v>
      </c>
      <c r="R64">
        <f t="shared" si="3"/>
        <v>31.496062992125985</v>
      </c>
      <c r="S64">
        <f t="shared" si="4"/>
        <v>13.58267716535433</v>
      </c>
    </row>
    <row r="65" spans="1:19" x14ac:dyDescent="0.25">
      <c r="A65" s="36">
        <v>45061</v>
      </c>
      <c r="B65" s="10" t="s">
        <v>563</v>
      </c>
      <c r="C65" s="10">
        <v>80</v>
      </c>
      <c r="D65" s="10">
        <v>54</v>
      </c>
      <c r="E65" s="10">
        <v>9245</v>
      </c>
      <c r="F65" s="10">
        <v>1</v>
      </c>
      <c r="G65" s="37">
        <v>447</v>
      </c>
      <c r="H65" s="36">
        <v>45066</v>
      </c>
      <c r="I65" s="10" t="s">
        <v>467</v>
      </c>
      <c r="J65" s="10">
        <f t="shared" si="12"/>
        <v>9245</v>
      </c>
      <c r="K65" s="10">
        <f t="shared" si="12"/>
        <v>1</v>
      </c>
      <c r="L65" s="10">
        <f t="shared" si="12"/>
        <v>447</v>
      </c>
      <c r="M65" s="10" t="s">
        <v>564</v>
      </c>
      <c r="N65" s="83">
        <f t="shared" ref="N65:N66" si="13">69/2</f>
        <v>34.5</v>
      </c>
      <c r="O65" s="10">
        <v>30062</v>
      </c>
      <c r="P65" s="37">
        <f t="shared" si="1"/>
        <v>448.04404799999998</v>
      </c>
      <c r="Q65" s="37">
        <f t="shared" si="2"/>
        <v>1.0440479999999752</v>
      </c>
      <c r="R65">
        <f t="shared" si="3"/>
        <v>31.496062992125985</v>
      </c>
      <c r="S65">
        <f t="shared" si="4"/>
        <v>13.58267716535433</v>
      </c>
    </row>
    <row r="66" spans="1:19" x14ac:dyDescent="0.25">
      <c r="A66" s="36">
        <v>45061</v>
      </c>
      <c r="B66" s="10" t="s">
        <v>563</v>
      </c>
      <c r="C66" s="10">
        <v>80</v>
      </c>
      <c r="D66" s="10">
        <v>54</v>
      </c>
      <c r="E66" s="10">
        <v>9264</v>
      </c>
      <c r="F66" s="10">
        <v>1</v>
      </c>
      <c r="G66" s="37">
        <v>447</v>
      </c>
      <c r="H66" s="36">
        <v>45066</v>
      </c>
      <c r="I66" s="10" t="s">
        <v>467</v>
      </c>
      <c r="J66" s="10">
        <f t="shared" si="12"/>
        <v>9264</v>
      </c>
      <c r="K66" s="10">
        <f t="shared" si="12"/>
        <v>1</v>
      </c>
      <c r="L66" s="10">
        <f t="shared" si="12"/>
        <v>447</v>
      </c>
      <c r="M66" s="10" t="s">
        <v>564</v>
      </c>
      <c r="N66" s="83">
        <f t="shared" si="13"/>
        <v>34.5</v>
      </c>
      <c r="O66" s="10">
        <v>30207</v>
      </c>
      <c r="P66" s="37">
        <f>(O66/20000/500)*C66*D66*N66</f>
        <v>450.20512800000006</v>
      </c>
      <c r="Q66" s="37">
        <f t="shared" si="2"/>
        <v>3.2051280000000588</v>
      </c>
      <c r="R66">
        <f t="shared" si="3"/>
        <v>31.496062992125985</v>
      </c>
      <c r="S66">
        <f t="shared" si="4"/>
        <v>13.58267716535433</v>
      </c>
    </row>
    <row r="67" spans="1:19" hidden="1" x14ac:dyDescent="0.25">
      <c r="A67" s="36">
        <v>45061</v>
      </c>
      <c r="B67" s="10" t="s">
        <v>563</v>
      </c>
      <c r="C67" s="10">
        <v>80</v>
      </c>
      <c r="D67" s="10">
        <v>54</v>
      </c>
      <c r="E67" s="10">
        <v>9270</v>
      </c>
      <c r="F67" s="10">
        <v>1</v>
      </c>
      <c r="G67" s="37">
        <v>394</v>
      </c>
      <c r="H67" s="10"/>
      <c r="I67" s="10"/>
      <c r="J67" s="10"/>
      <c r="K67" s="10"/>
      <c r="L67" s="10"/>
      <c r="M67" s="10"/>
      <c r="N67" s="10"/>
      <c r="O67" s="10"/>
      <c r="P67" s="37">
        <f t="shared" ref="P67:P131" si="14">(O67/20000/500)*C67*D67*N67</f>
        <v>0</v>
      </c>
      <c r="Q67" s="37">
        <f t="shared" ref="Q67:Q131" si="15">+P67-G67</f>
        <v>-394</v>
      </c>
      <c r="R67">
        <f t="shared" ref="R67:R130" si="16">C67/2.54</f>
        <v>31.496062992125985</v>
      </c>
      <c r="S67">
        <f t="shared" ref="S67:S130" si="17">N67/2.54</f>
        <v>0</v>
      </c>
    </row>
    <row r="68" spans="1:19" hidden="1" x14ac:dyDescent="0.25">
      <c r="A68" s="36">
        <v>45063</v>
      </c>
      <c r="B68" s="10" t="s">
        <v>567</v>
      </c>
      <c r="C68" s="10">
        <v>86</v>
      </c>
      <c r="D68" s="10">
        <v>54</v>
      </c>
      <c r="E68" s="10">
        <v>9762</v>
      </c>
      <c r="F68" s="10">
        <v>1</v>
      </c>
      <c r="G68" s="37">
        <v>418</v>
      </c>
      <c r="H68" s="36">
        <v>45063</v>
      </c>
      <c r="I68" s="10" t="s">
        <v>486</v>
      </c>
      <c r="J68" s="10">
        <f t="shared" ref="J68:L83" si="18">+E68</f>
        <v>9762</v>
      </c>
      <c r="K68" s="10">
        <f t="shared" si="18"/>
        <v>1</v>
      </c>
      <c r="L68" s="10">
        <f t="shared" si="18"/>
        <v>418</v>
      </c>
      <c r="M68" s="10" t="s">
        <v>565</v>
      </c>
      <c r="N68" s="10">
        <v>42</v>
      </c>
      <c r="O68" s="10">
        <v>20612</v>
      </c>
      <c r="P68" s="37">
        <f t="shared" si="14"/>
        <v>402.03293760000003</v>
      </c>
      <c r="Q68" s="37">
        <f t="shared" si="15"/>
        <v>-15.967062399999975</v>
      </c>
      <c r="R68">
        <f t="shared" si="16"/>
        <v>33.85826771653543</v>
      </c>
      <c r="S68">
        <f t="shared" si="17"/>
        <v>16.535433070866141</v>
      </c>
    </row>
    <row r="69" spans="1:19" hidden="1" x14ac:dyDescent="0.25">
      <c r="A69" s="36">
        <v>45063</v>
      </c>
      <c r="B69" s="10" t="s">
        <v>567</v>
      </c>
      <c r="C69" s="10">
        <v>86</v>
      </c>
      <c r="D69" s="10">
        <v>54</v>
      </c>
      <c r="E69" s="10">
        <v>9755</v>
      </c>
      <c r="F69" s="10">
        <v>1</v>
      </c>
      <c r="G69" s="37">
        <v>428</v>
      </c>
      <c r="H69" s="36">
        <v>45064</v>
      </c>
      <c r="I69" s="10" t="s">
        <v>486</v>
      </c>
      <c r="J69" s="10">
        <f t="shared" si="18"/>
        <v>9755</v>
      </c>
      <c r="K69" s="10">
        <f t="shared" si="18"/>
        <v>1</v>
      </c>
      <c r="L69" s="10">
        <f t="shared" si="18"/>
        <v>428</v>
      </c>
      <c r="M69" s="10" t="s">
        <v>565</v>
      </c>
      <c r="N69" s="10">
        <v>42</v>
      </c>
      <c r="O69" s="10">
        <v>21310</v>
      </c>
      <c r="P69" s="37">
        <f t="shared" si="14"/>
        <v>415.64728799999995</v>
      </c>
      <c r="Q69" s="37">
        <f t="shared" si="15"/>
        <v>-12.352712000000054</v>
      </c>
      <c r="R69">
        <f t="shared" si="16"/>
        <v>33.85826771653543</v>
      </c>
      <c r="S69">
        <f t="shared" si="17"/>
        <v>16.535433070866141</v>
      </c>
    </row>
    <row r="70" spans="1:19" hidden="1" x14ac:dyDescent="0.25">
      <c r="A70" s="36">
        <v>45063</v>
      </c>
      <c r="B70" s="10" t="s">
        <v>567</v>
      </c>
      <c r="C70" s="10">
        <v>86</v>
      </c>
      <c r="D70" s="10">
        <v>54</v>
      </c>
      <c r="E70" s="10">
        <v>9757</v>
      </c>
      <c r="F70" s="10">
        <v>1</v>
      </c>
      <c r="G70" s="37">
        <v>408</v>
      </c>
      <c r="H70" s="36">
        <v>45064</v>
      </c>
      <c r="I70" s="10" t="s">
        <v>486</v>
      </c>
      <c r="J70" s="10">
        <f t="shared" si="18"/>
        <v>9757</v>
      </c>
      <c r="K70" s="10">
        <f t="shared" si="18"/>
        <v>1</v>
      </c>
      <c r="L70" s="10">
        <f t="shared" si="18"/>
        <v>408</v>
      </c>
      <c r="M70" s="10" t="s">
        <v>565</v>
      </c>
      <c r="N70" s="10">
        <v>42</v>
      </c>
      <c r="O70" s="10">
        <v>20467</v>
      </c>
      <c r="P70" s="37">
        <f t="shared" si="14"/>
        <v>399.20474159999998</v>
      </c>
      <c r="Q70" s="37">
        <f t="shared" si="15"/>
        <v>-8.7952584000000229</v>
      </c>
      <c r="R70">
        <f t="shared" si="16"/>
        <v>33.85826771653543</v>
      </c>
      <c r="S70">
        <f t="shared" si="17"/>
        <v>16.535433070866141</v>
      </c>
    </row>
    <row r="71" spans="1:19" hidden="1" x14ac:dyDescent="0.25">
      <c r="A71" s="36">
        <v>45063</v>
      </c>
      <c r="B71" s="10" t="s">
        <v>567</v>
      </c>
      <c r="C71" s="10">
        <v>86</v>
      </c>
      <c r="D71" s="10">
        <v>54</v>
      </c>
      <c r="E71" s="10">
        <v>9759</v>
      </c>
      <c r="F71" s="10">
        <v>1</v>
      </c>
      <c r="G71" s="37">
        <v>424</v>
      </c>
      <c r="H71" s="36">
        <v>45064</v>
      </c>
      <c r="I71" s="10" t="s">
        <v>486</v>
      </c>
      <c r="J71" s="10">
        <f t="shared" si="18"/>
        <v>9759</v>
      </c>
      <c r="K71" s="10">
        <f t="shared" si="18"/>
        <v>1</v>
      </c>
      <c r="L71" s="10">
        <f t="shared" si="18"/>
        <v>424</v>
      </c>
      <c r="M71" s="10" t="s">
        <v>565</v>
      </c>
      <c r="N71" s="10">
        <v>42</v>
      </c>
      <c r="O71" s="10">
        <v>21846</v>
      </c>
      <c r="P71" s="37">
        <f t="shared" si="14"/>
        <v>426.10186080000005</v>
      </c>
      <c r="Q71" s="37">
        <f t="shared" si="15"/>
        <v>2.101860800000054</v>
      </c>
      <c r="R71">
        <f t="shared" si="16"/>
        <v>33.85826771653543</v>
      </c>
      <c r="S71">
        <f t="shared" si="17"/>
        <v>16.535433070866141</v>
      </c>
    </row>
    <row r="72" spans="1:19" hidden="1" x14ac:dyDescent="0.25">
      <c r="A72" s="36">
        <v>45063</v>
      </c>
      <c r="B72" s="10" t="s">
        <v>567</v>
      </c>
      <c r="C72" s="10">
        <v>86</v>
      </c>
      <c r="D72" s="10">
        <v>54</v>
      </c>
      <c r="E72" s="10">
        <v>9763</v>
      </c>
      <c r="F72" s="10">
        <v>1</v>
      </c>
      <c r="G72" s="37">
        <v>412</v>
      </c>
      <c r="H72" s="36">
        <v>45063</v>
      </c>
      <c r="I72" s="10" t="s">
        <v>486</v>
      </c>
      <c r="J72" s="10">
        <f t="shared" si="18"/>
        <v>9763</v>
      </c>
      <c r="K72" s="10">
        <f t="shared" si="18"/>
        <v>1</v>
      </c>
      <c r="L72" s="10">
        <f t="shared" si="18"/>
        <v>412</v>
      </c>
      <c r="M72" s="10" t="s">
        <v>565</v>
      </c>
      <c r="N72" s="10">
        <v>42</v>
      </c>
      <c r="O72" s="10">
        <v>20624</v>
      </c>
      <c r="P72" s="37">
        <f t="shared" si="14"/>
        <v>402.26699519999994</v>
      </c>
      <c r="Q72" s="37">
        <f t="shared" si="15"/>
        <v>-9.7330048000000602</v>
      </c>
      <c r="R72">
        <f t="shared" si="16"/>
        <v>33.85826771653543</v>
      </c>
      <c r="S72">
        <f t="shared" si="17"/>
        <v>16.535433070866141</v>
      </c>
    </row>
    <row r="73" spans="1:19" hidden="1" x14ac:dyDescent="0.25">
      <c r="A73" s="36">
        <v>45063</v>
      </c>
      <c r="B73" s="10" t="s">
        <v>567</v>
      </c>
      <c r="C73" s="10">
        <v>86</v>
      </c>
      <c r="D73" s="10">
        <v>54</v>
      </c>
      <c r="E73" s="10">
        <v>9761</v>
      </c>
      <c r="F73" s="10">
        <v>1</v>
      </c>
      <c r="G73" s="37">
        <v>427</v>
      </c>
      <c r="H73" s="36">
        <v>45063</v>
      </c>
      <c r="I73" s="10" t="s">
        <v>486</v>
      </c>
      <c r="J73" s="10">
        <f t="shared" si="18"/>
        <v>9761</v>
      </c>
      <c r="K73" s="10">
        <f t="shared" si="18"/>
        <v>1</v>
      </c>
      <c r="L73" s="10">
        <f t="shared" si="18"/>
        <v>427</v>
      </c>
      <c r="M73" s="10" t="s">
        <v>565</v>
      </c>
      <c r="N73" s="10">
        <v>42</v>
      </c>
      <c r="O73" s="10">
        <v>21782</v>
      </c>
      <c r="P73" s="37">
        <f t="shared" si="14"/>
        <v>424.85355359999994</v>
      </c>
      <c r="Q73" s="37">
        <f t="shared" si="15"/>
        <v>-2.1464464000000589</v>
      </c>
      <c r="R73">
        <f t="shared" si="16"/>
        <v>33.85826771653543</v>
      </c>
      <c r="S73">
        <f t="shared" si="17"/>
        <v>16.535433070866141</v>
      </c>
    </row>
    <row r="74" spans="1:19" hidden="1" x14ac:dyDescent="0.25">
      <c r="A74" s="36">
        <v>45063</v>
      </c>
      <c r="B74" s="10" t="s">
        <v>567</v>
      </c>
      <c r="C74" s="10">
        <v>86</v>
      </c>
      <c r="D74" s="10">
        <v>54</v>
      </c>
      <c r="E74" s="10">
        <v>9764</v>
      </c>
      <c r="F74" s="10">
        <v>1</v>
      </c>
      <c r="G74" s="37">
        <v>435</v>
      </c>
      <c r="H74" s="36">
        <v>45063</v>
      </c>
      <c r="I74" s="10" t="s">
        <v>486</v>
      </c>
      <c r="J74" s="10">
        <f t="shared" si="18"/>
        <v>9764</v>
      </c>
      <c r="K74" s="10">
        <f t="shared" si="18"/>
        <v>1</v>
      </c>
      <c r="L74" s="10">
        <f t="shared" si="18"/>
        <v>435</v>
      </c>
      <c r="M74" s="10" t="s">
        <v>565</v>
      </c>
      <c r="N74" s="10">
        <v>42</v>
      </c>
      <c r="O74" s="10">
        <v>21315</v>
      </c>
      <c r="P74" s="37">
        <f t="shared" si="14"/>
        <v>415.74481199999997</v>
      </c>
      <c r="Q74" s="37">
        <f t="shared" si="15"/>
        <v>-19.255188000000032</v>
      </c>
      <c r="R74">
        <f t="shared" si="16"/>
        <v>33.85826771653543</v>
      </c>
      <c r="S74">
        <f t="shared" si="17"/>
        <v>16.535433070866141</v>
      </c>
    </row>
    <row r="75" spans="1:19" hidden="1" x14ac:dyDescent="0.25">
      <c r="A75" s="36">
        <v>45063</v>
      </c>
      <c r="B75" s="10" t="s">
        <v>567</v>
      </c>
      <c r="C75" s="10">
        <v>86</v>
      </c>
      <c r="D75" s="10">
        <v>54</v>
      </c>
      <c r="E75" s="10">
        <v>9722</v>
      </c>
      <c r="F75" s="10">
        <v>1</v>
      </c>
      <c r="G75" s="37">
        <v>413</v>
      </c>
      <c r="H75" s="36">
        <v>45063</v>
      </c>
      <c r="I75" s="10" t="s">
        <v>486</v>
      </c>
      <c r="J75" s="10">
        <f t="shared" si="18"/>
        <v>9722</v>
      </c>
      <c r="K75" s="10">
        <f t="shared" si="18"/>
        <v>1</v>
      </c>
      <c r="L75" s="10">
        <f t="shared" si="18"/>
        <v>413</v>
      </c>
      <c r="M75" s="10" t="s">
        <v>565</v>
      </c>
      <c r="N75" s="10">
        <v>42</v>
      </c>
      <c r="O75" s="10">
        <v>21200</v>
      </c>
      <c r="P75" s="37">
        <f t="shared" si="14"/>
        <v>413.50175999999993</v>
      </c>
      <c r="Q75" s="37">
        <f t="shared" si="15"/>
        <v>0.50175999999993337</v>
      </c>
      <c r="R75">
        <f t="shared" si="16"/>
        <v>33.85826771653543</v>
      </c>
      <c r="S75">
        <f t="shared" si="17"/>
        <v>16.535433070866141</v>
      </c>
    </row>
    <row r="76" spans="1:19" hidden="1" x14ac:dyDescent="0.25">
      <c r="A76" s="36">
        <v>45063</v>
      </c>
      <c r="B76" s="10" t="s">
        <v>567</v>
      </c>
      <c r="C76" s="10">
        <v>86</v>
      </c>
      <c r="D76" s="10">
        <v>54</v>
      </c>
      <c r="E76" s="10">
        <v>9713</v>
      </c>
      <c r="F76" s="10">
        <v>1</v>
      </c>
      <c r="G76" s="37">
        <v>416</v>
      </c>
      <c r="H76" s="36">
        <v>45063</v>
      </c>
      <c r="I76" s="10" t="s">
        <v>486</v>
      </c>
      <c r="J76" s="10">
        <f t="shared" si="18"/>
        <v>9713</v>
      </c>
      <c r="K76" s="10">
        <f t="shared" si="18"/>
        <v>1</v>
      </c>
      <c r="L76" s="10">
        <f t="shared" si="18"/>
        <v>416</v>
      </c>
      <c r="M76" s="10" t="s">
        <v>565</v>
      </c>
      <c r="N76" s="10">
        <v>42</v>
      </c>
      <c r="O76" s="10">
        <v>21306</v>
      </c>
      <c r="P76" s="37">
        <f t="shared" si="14"/>
        <v>415.56926879999997</v>
      </c>
      <c r="Q76" s="37">
        <f t="shared" si="15"/>
        <v>-0.43073120000002518</v>
      </c>
      <c r="R76">
        <f t="shared" si="16"/>
        <v>33.85826771653543</v>
      </c>
      <c r="S76">
        <f t="shared" si="17"/>
        <v>16.535433070866141</v>
      </c>
    </row>
    <row r="77" spans="1:19" hidden="1" x14ac:dyDescent="0.25">
      <c r="A77" s="36">
        <v>45063</v>
      </c>
      <c r="B77" s="10" t="s">
        <v>567</v>
      </c>
      <c r="C77" s="10">
        <v>86</v>
      </c>
      <c r="D77" s="10">
        <v>54</v>
      </c>
      <c r="E77" s="10">
        <v>9721</v>
      </c>
      <c r="F77" s="10">
        <v>1</v>
      </c>
      <c r="G77" s="37">
        <v>424</v>
      </c>
      <c r="H77" s="36">
        <v>45063</v>
      </c>
      <c r="I77" s="10" t="s">
        <v>486</v>
      </c>
      <c r="J77" s="10">
        <f t="shared" si="18"/>
        <v>9721</v>
      </c>
      <c r="K77" s="10">
        <f t="shared" si="18"/>
        <v>1</v>
      </c>
      <c r="L77" s="10">
        <f t="shared" si="18"/>
        <v>424</v>
      </c>
      <c r="M77" s="10" t="s">
        <v>565</v>
      </c>
      <c r="N77" s="10">
        <v>42</v>
      </c>
      <c r="O77" s="10">
        <v>21781</v>
      </c>
      <c r="P77" s="37">
        <f t="shared" si="14"/>
        <v>424.83404880000001</v>
      </c>
      <c r="Q77" s="37">
        <f t="shared" si="15"/>
        <v>0.83404880000000503</v>
      </c>
      <c r="R77">
        <f t="shared" si="16"/>
        <v>33.85826771653543</v>
      </c>
      <c r="S77">
        <f t="shared" si="17"/>
        <v>16.535433070866141</v>
      </c>
    </row>
    <row r="78" spans="1:19" hidden="1" x14ac:dyDescent="0.25">
      <c r="A78" s="36">
        <v>45063</v>
      </c>
      <c r="B78" s="10" t="s">
        <v>567</v>
      </c>
      <c r="C78" s="10">
        <v>86</v>
      </c>
      <c r="D78" s="10">
        <v>54</v>
      </c>
      <c r="E78" s="10">
        <v>9723</v>
      </c>
      <c r="F78" s="10">
        <v>1</v>
      </c>
      <c r="G78" s="37">
        <v>461</v>
      </c>
      <c r="H78" s="36">
        <v>45063</v>
      </c>
      <c r="I78" s="10" t="s">
        <v>486</v>
      </c>
      <c r="J78" s="10">
        <f t="shared" si="18"/>
        <v>9723</v>
      </c>
      <c r="K78" s="10">
        <f t="shared" si="18"/>
        <v>1</v>
      </c>
      <c r="L78" s="10">
        <f t="shared" si="18"/>
        <v>461</v>
      </c>
      <c r="M78" s="10" t="s">
        <v>565</v>
      </c>
      <c r="N78" s="10">
        <v>42</v>
      </c>
      <c r="O78" s="10">
        <v>23429</v>
      </c>
      <c r="P78" s="37">
        <f t="shared" si="14"/>
        <v>456.97795920000004</v>
      </c>
      <c r="Q78" s="37">
        <f t="shared" si="15"/>
        <v>-4.0220407999999566</v>
      </c>
      <c r="R78">
        <f t="shared" si="16"/>
        <v>33.85826771653543</v>
      </c>
      <c r="S78">
        <f t="shared" si="17"/>
        <v>16.535433070866141</v>
      </c>
    </row>
    <row r="79" spans="1:19" hidden="1" x14ac:dyDescent="0.25">
      <c r="A79" s="36">
        <v>45063</v>
      </c>
      <c r="B79" s="10" t="s">
        <v>567</v>
      </c>
      <c r="C79" s="10">
        <v>86</v>
      </c>
      <c r="D79" s="10">
        <v>54</v>
      </c>
      <c r="E79" s="10">
        <v>9726</v>
      </c>
      <c r="F79" s="10">
        <v>1</v>
      </c>
      <c r="G79" s="37">
        <v>399</v>
      </c>
      <c r="H79" s="36">
        <v>45063</v>
      </c>
      <c r="I79" s="10" t="s">
        <v>486</v>
      </c>
      <c r="J79" s="10">
        <f t="shared" si="18"/>
        <v>9726</v>
      </c>
      <c r="K79" s="10">
        <f t="shared" si="18"/>
        <v>1</v>
      </c>
      <c r="L79" s="10">
        <f t="shared" si="18"/>
        <v>399</v>
      </c>
      <c r="M79" s="10" t="s">
        <v>565</v>
      </c>
      <c r="N79" s="10">
        <v>42</v>
      </c>
      <c r="O79" s="10">
        <v>20335</v>
      </c>
      <c r="P79" s="37">
        <f t="shared" si="14"/>
        <v>396.63010800000001</v>
      </c>
      <c r="Q79" s="37">
        <f t="shared" si="15"/>
        <v>-2.369891999999993</v>
      </c>
      <c r="R79">
        <f t="shared" si="16"/>
        <v>33.85826771653543</v>
      </c>
      <c r="S79">
        <f t="shared" si="17"/>
        <v>16.535433070866141</v>
      </c>
    </row>
    <row r="80" spans="1:19" hidden="1" x14ac:dyDescent="0.25">
      <c r="A80" s="36">
        <v>45063</v>
      </c>
      <c r="B80" s="10" t="s">
        <v>567</v>
      </c>
      <c r="C80" s="10">
        <v>86</v>
      </c>
      <c r="D80" s="10">
        <v>54</v>
      </c>
      <c r="E80" s="10">
        <v>9728</v>
      </c>
      <c r="F80" s="10">
        <v>1</v>
      </c>
      <c r="G80" s="37">
        <v>420</v>
      </c>
      <c r="H80" s="36">
        <v>45064</v>
      </c>
      <c r="I80" s="10" t="s">
        <v>486</v>
      </c>
      <c r="J80" s="10">
        <f t="shared" si="18"/>
        <v>9728</v>
      </c>
      <c r="K80" s="10">
        <f t="shared" si="18"/>
        <v>1</v>
      </c>
      <c r="L80" s="10">
        <f t="shared" si="18"/>
        <v>420</v>
      </c>
      <c r="M80" s="10" t="s">
        <v>565</v>
      </c>
      <c r="N80" s="10">
        <v>42</v>
      </c>
      <c r="O80" s="10">
        <v>21543</v>
      </c>
      <c r="P80" s="37">
        <f t="shared" si="14"/>
        <v>420.19190640000005</v>
      </c>
      <c r="Q80" s="37">
        <f t="shared" si="15"/>
        <v>0.19190640000005033</v>
      </c>
      <c r="R80">
        <f t="shared" si="16"/>
        <v>33.85826771653543</v>
      </c>
      <c r="S80">
        <f t="shared" si="17"/>
        <v>16.535433070866141</v>
      </c>
    </row>
    <row r="81" spans="1:19" hidden="1" x14ac:dyDescent="0.25">
      <c r="A81" s="36">
        <v>45063</v>
      </c>
      <c r="B81" s="10" t="s">
        <v>567</v>
      </c>
      <c r="C81" s="10">
        <v>80</v>
      </c>
      <c r="D81" s="10">
        <v>54</v>
      </c>
      <c r="E81" s="10">
        <v>9803</v>
      </c>
      <c r="F81" s="10">
        <v>1</v>
      </c>
      <c r="G81" s="37">
        <v>390</v>
      </c>
      <c r="H81" s="36">
        <v>45063</v>
      </c>
      <c r="I81" s="10" t="s">
        <v>486</v>
      </c>
      <c r="J81" s="10">
        <f t="shared" si="18"/>
        <v>9803</v>
      </c>
      <c r="K81" s="10">
        <f t="shared" si="18"/>
        <v>1</v>
      </c>
      <c r="L81" s="10">
        <f t="shared" si="18"/>
        <v>390</v>
      </c>
      <c r="M81" s="38" t="s">
        <v>564</v>
      </c>
      <c r="N81" s="10">
        <f t="shared" ref="N81:N117" si="19">69/2</f>
        <v>34.5</v>
      </c>
      <c r="O81" s="10">
        <v>25738</v>
      </c>
      <c r="P81" s="37">
        <f t="shared" si="14"/>
        <v>383.59915199999995</v>
      </c>
      <c r="Q81" s="37">
        <f t="shared" si="15"/>
        <v>-6.4008480000000532</v>
      </c>
      <c r="R81">
        <f t="shared" si="16"/>
        <v>31.496062992125985</v>
      </c>
      <c r="S81">
        <f t="shared" si="17"/>
        <v>13.58267716535433</v>
      </c>
    </row>
    <row r="82" spans="1:19" hidden="1" x14ac:dyDescent="0.25">
      <c r="A82" s="36">
        <v>45063</v>
      </c>
      <c r="B82" s="10" t="s">
        <v>567</v>
      </c>
      <c r="C82" s="10">
        <v>80</v>
      </c>
      <c r="D82" s="10">
        <v>54</v>
      </c>
      <c r="E82" s="10">
        <v>9797</v>
      </c>
      <c r="F82" s="10">
        <v>1</v>
      </c>
      <c r="G82" s="37">
        <v>398</v>
      </c>
      <c r="H82" s="36">
        <v>45063</v>
      </c>
      <c r="I82" s="10" t="s">
        <v>486</v>
      </c>
      <c r="J82" s="10">
        <f t="shared" si="18"/>
        <v>9797</v>
      </c>
      <c r="K82" s="10">
        <f t="shared" si="18"/>
        <v>1</v>
      </c>
      <c r="L82" s="10">
        <f t="shared" si="18"/>
        <v>398</v>
      </c>
      <c r="M82" s="38" t="s">
        <v>564</v>
      </c>
      <c r="N82" s="10">
        <f t="shared" si="19"/>
        <v>34.5</v>
      </c>
      <c r="O82" s="10">
        <v>26234</v>
      </c>
      <c r="P82" s="37">
        <f t="shared" si="14"/>
        <v>390.991536</v>
      </c>
      <c r="Q82" s="37">
        <f t="shared" si="15"/>
        <v>-7.0084640000000036</v>
      </c>
      <c r="R82">
        <f t="shared" si="16"/>
        <v>31.496062992125985</v>
      </c>
      <c r="S82">
        <f t="shared" si="17"/>
        <v>13.58267716535433</v>
      </c>
    </row>
    <row r="83" spans="1:19" hidden="1" x14ac:dyDescent="0.25">
      <c r="A83" s="36">
        <v>45063</v>
      </c>
      <c r="B83" s="10" t="s">
        <v>567</v>
      </c>
      <c r="C83" s="10">
        <v>80</v>
      </c>
      <c r="D83" s="10">
        <v>54</v>
      </c>
      <c r="E83" s="10">
        <v>9775</v>
      </c>
      <c r="F83" s="10">
        <v>1</v>
      </c>
      <c r="G83" s="37">
        <v>393</v>
      </c>
      <c r="H83" s="36">
        <v>45064</v>
      </c>
      <c r="I83" s="10" t="s">
        <v>486</v>
      </c>
      <c r="J83" s="10">
        <f t="shared" si="18"/>
        <v>9775</v>
      </c>
      <c r="K83" s="10">
        <f t="shared" si="18"/>
        <v>1</v>
      </c>
      <c r="L83" s="10">
        <f t="shared" si="18"/>
        <v>393</v>
      </c>
      <c r="M83" s="38" t="s">
        <v>564</v>
      </c>
      <c r="N83" s="10">
        <f t="shared" si="19"/>
        <v>34.5</v>
      </c>
      <c r="O83" s="10">
        <v>25309</v>
      </c>
      <c r="P83" s="37">
        <f t="shared" si="14"/>
        <v>377.20533599999993</v>
      </c>
      <c r="Q83" s="37">
        <f t="shared" si="15"/>
        <v>-15.794664000000068</v>
      </c>
      <c r="R83">
        <f t="shared" si="16"/>
        <v>31.496062992125985</v>
      </c>
      <c r="S83">
        <f t="shared" si="17"/>
        <v>13.58267716535433</v>
      </c>
    </row>
    <row r="84" spans="1:19" hidden="1" x14ac:dyDescent="0.25">
      <c r="A84" s="36">
        <v>45063</v>
      </c>
      <c r="B84" s="10" t="s">
        <v>567</v>
      </c>
      <c r="C84" s="10">
        <v>80</v>
      </c>
      <c r="D84" s="10">
        <v>54</v>
      </c>
      <c r="E84" s="10">
        <v>9766</v>
      </c>
      <c r="F84" s="10">
        <v>1</v>
      </c>
      <c r="G84" s="37">
        <v>371</v>
      </c>
      <c r="H84" s="36">
        <v>45063</v>
      </c>
      <c r="I84" s="10" t="s">
        <v>486</v>
      </c>
      <c r="J84" s="10">
        <f t="shared" ref="J84:L99" si="20">+E84</f>
        <v>9766</v>
      </c>
      <c r="K84" s="10">
        <f t="shared" si="20"/>
        <v>1</v>
      </c>
      <c r="L84" s="10">
        <f t="shared" si="20"/>
        <v>371</v>
      </c>
      <c r="M84" s="38" t="s">
        <v>564</v>
      </c>
      <c r="N84" s="10">
        <f t="shared" si="19"/>
        <v>34.5</v>
      </c>
      <c r="O84" s="10">
        <v>24462</v>
      </c>
      <c r="P84" s="37">
        <f t="shared" si="14"/>
        <v>364.58164799999992</v>
      </c>
      <c r="Q84" s="37">
        <f t="shared" si="15"/>
        <v>-6.418352000000084</v>
      </c>
      <c r="R84">
        <f t="shared" si="16"/>
        <v>31.496062992125985</v>
      </c>
      <c r="S84">
        <f t="shared" si="17"/>
        <v>13.58267716535433</v>
      </c>
    </row>
    <row r="85" spans="1:19" hidden="1" x14ac:dyDescent="0.25">
      <c r="A85" s="36">
        <v>45063</v>
      </c>
      <c r="B85" s="10" t="s">
        <v>567</v>
      </c>
      <c r="C85" s="10">
        <v>80</v>
      </c>
      <c r="D85" s="10">
        <v>54</v>
      </c>
      <c r="E85" s="10">
        <v>9810</v>
      </c>
      <c r="F85" s="10">
        <v>1</v>
      </c>
      <c r="G85" s="37">
        <v>426</v>
      </c>
      <c r="H85" s="36">
        <v>45063</v>
      </c>
      <c r="I85" s="10" t="s">
        <v>486</v>
      </c>
      <c r="J85" s="10">
        <f t="shared" si="20"/>
        <v>9810</v>
      </c>
      <c r="K85" s="10">
        <f t="shared" si="20"/>
        <v>1</v>
      </c>
      <c r="L85" s="10">
        <f t="shared" si="20"/>
        <v>426</v>
      </c>
      <c r="M85" s="38" t="s">
        <v>564</v>
      </c>
      <c r="N85" s="10">
        <f t="shared" si="19"/>
        <v>34.5</v>
      </c>
      <c r="O85" s="10">
        <v>27727</v>
      </c>
      <c r="P85" s="37">
        <f t="shared" si="14"/>
        <v>413.24320799999998</v>
      </c>
      <c r="Q85" s="37">
        <f t="shared" si="15"/>
        <v>-12.756792000000019</v>
      </c>
      <c r="R85">
        <f t="shared" si="16"/>
        <v>31.496062992125985</v>
      </c>
      <c r="S85">
        <f t="shared" si="17"/>
        <v>13.58267716535433</v>
      </c>
    </row>
    <row r="86" spans="1:19" hidden="1" x14ac:dyDescent="0.25">
      <c r="A86" s="36">
        <v>45063</v>
      </c>
      <c r="B86" s="10" t="s">
        <v>567</v>
      </c>
      <c r="C86" s="10">
        <v>80</v>
      </c>
      <c r="D86" s="10">
        <v>54</v>
      </c>
      <c r="E86" s="10">
        <v>9811</v>
      </c>
      <c r="F86" s="10">
        <v>1</v>
      </c>
      <c r="G86" s="37">
        <v>381</v>
      </c>
      <c r="H86" s="36">
        <v>45064</v>
      </c>
      <c r="I86" s="10" t="s">
        <v>486</v>
      </c>
      <c r="J86" s="10">
        <f t="shared" si="20"/>
        <v>9811</v>
      </c>
      <c r="K86" s="10">
        <f t="shared" si="20"/>
        <v>1</v>
      </c>
      <c r="L86" s="10">
        <f t="shared" si="20"/>
        <v>381</v>
      </c>
      <c r="M86" s="38" t="s">
        <v>564</v>
      </c>
      <c r="N86" s="10">
        <f t="shared" si="19"/>
        <v>34.5</v>
      </c>
      <c r="O86" s="10">
        <v>25074</v>
      </c>
      <c r="P86" s="37">
        <f t="shared" si="14"/>
        <v>373.70289600000001</v>
      </c>
      <c r="Q86" s="37">
        <f t="shared" si="15"/>
        <v>-7.2971039999999903</v>
      </c>
      <c r="R86">
        <f t="shared" si="16"/>
        <v>31.496062992125985</v>
      </c>
      <c r="S86">
        <f t="shared" si="17"/>
        <v>13.58267716535433</v>
      </c>
    </row>
    <row r="87" spans="1:19" hidden="1" x14ac:dyDescent="0.25">
      <c r="A87" s="36">
        <v>45063</v>
      </c>
      <c r="B87" s="10" t="s">
        <v>567</v>
      </c>
      <c r="C87" s="10">
        <v>80</v>
      </c>
      <c r="D87" s="10">
        <v>54</v>
      </c>
      <c r="E87" s="10">
        <v>9801</v>
      </c>
      <c r="F87" s="10">
        <v>1</v>
      </c>
      <c r="G87" s="37">
        <v>393</v>
      </c>
      <c r="H87" s="36">
        <v>45063</v>
      </c>
      <c r="I87" s="10" t="s">
        <v>486</v>
      </c>
      <c r="J87" s="10">
        <f t="shared" si="20"/>
        <v>9801</v>
      </c>
      <c r="K87" s="10">
        <f t="shared" si="20"/>
        <v>1</v>
      </c>
      <c r="L87" s="10">
        <f t="shared" si="20"/>
        <v>393</v>
      </c>
      <c r="M87" s="38" t="s">
        <v>564</v>
      </c>
      <c r="N87" s="10">
        <f t="shared" si="19"/>
        <v>34.5</v>
      </c>
      <c r="O87" s="10">
        <v>25249</v>
      </c>
      <c r="P87" s="37">
        <f t="shared" si="14"/>
        <v>376.31109599999996</v>
      </c>
      <c r="Q87" s="37">
        <f t="shared" si="15"/>
        <v>-16.688904000000036</v>
      </c>
      <c r="R87">
        <f t="shared" si="16"/>
        <v>31.496062992125985</v>
      </c>
      <c r="S87">
        <f t="shared" si="17"/>
        <v>13.58267716535433</v>
      </c>
    </row>
    <row r="88" spans="1:19" hidden="1" x14ac:dyDescent="0.25">
      <c r="A88" s="36">
        <v>45063</v>
      </c>
      <c r="B88" s="10" t="s">
        <v>567</v>
      </c>
      <c r="C88" s="10">
        <v>80</v>
      </c>
      <c r="D88" s="10">
        <v>54</v>
      </c>
      <c r="E88" s="10">
        <v>9820</v>
      </c>
      <c r="F88" s="10">
        <v>1</v>
      </c>
      <c r="G88" s="37">
        <v>387</v>
      </c>
      <c r="H88" s="36">
        <v>45064</v>
      </c>
      <c r="I88" s="10" t="s">
        <v>486</v>
      </c>
      <c r="J88" s="10">
        <f t="shared" si="20"/>
        <v>9820</v>
      </c>
      <c r="K88" s="10">
        <f t="shared" si="20"/>
        <v>1</v>
      </c>
      <c r="L88" s="10">
        <f t="shared" si="20"/>
        <v>387</v>
      </c>
      <c r="M88" s="38" t="s">
        <v>564</v>
      </c>
      <c r="N88" s="10">
        <f t="shared" si="19"/>
        <v>34.5</v>
      </c>
      <c r="O88" s="10">
        <v>25595</v>
      </c>
      <c r="P88" s="37">
        <f t="shared" si="14"/>
        <v>381.46787999999998</v>
      </c>
      <c r="Q88" s="37">
        <f t="shared" si="15"/>
        <v>-5.5321200000000204</v>
      </c>
      <c r="R88">
        <f t="shared" si="16"/>
        <v>31.496062992125985</v>
      </c>
      <c r="S88">
        <f t="shared" si="17"/>
        <v>13.58267716535433</v>
      </c>
    </row>
    <row r="89" spans="1:19" hidden="1" x14ac:dyDescent="0.25">
      <c r="A89" s="36">
        <v>45063</v>
      </c>
      <c r="B89" s="10" t="s">
        <v>567</v>
      </c>
      <c r="C89" s="10">
        <v>80</v>
      </c>
      <c r="D89" s="10">
        <v>54</v>
      </c>
      <c r="E89" s="10">
        <v>9767</v>
      </c>
      <c r="F89" s="10">
        <v>1</v>
      </c>
      <c r="G89" s="37">
        <v>405</v>
      </c>
      <c r="H89" s="36">
        <v>45063</v>
      </c>
      <c r="I89" s="10" t="s">
        <v>486</v>
      </c>
      <c r="J89" s="10">
        <f t="shared" si="20"/>
        <v>9767</v>
      </c>
      <c r="K89" s="10">
        <f t="shared" si="20"/>
        <v>1</v>
      </c>
      <c r="L89" s="10">
        <f t="shared" si="20"/>
        <v>405</v>
      </c>
      <c r="M89" s="38" t="s">
        <v>564</v>
      </c>
      <c r="N89" s="10">
        <f t="shared" si="19"/>
        <v>34.5</v>
      </c>
      <c r="O89" s="10">
        <v>27019</v>
      </c>
      <c r="P89" s="37">
        <f t="shared" si="14"/>
        <v>402.69117600000004</v>
      </c>
      <c r="Q89" s="37">
        <f t="shared" si="15"/>
        <v>-2.3088239999999587</v>
      </c>
      <c r="R89">
        <f t="shared" si="16"/>
        <v>31.496062992125985</v>
      </c>
      <c r="S89">
        <f t="shared" si="17"/>
        <v>13.58267716535433</v>
      </c>
    </row>
    <row r="90" spans="1:19" hidden="1" x14ac:dyDescent="0.25">
      <c r="A90" s="36">
        <v>45063</v>
      </c>
      <c r="B90" s="10" t="s">
        <v>567</v>
      </c>
      <c r="C90" s="10">
        <v>80</v>
      </c>
      <c r="D90" s="10">
        <v>54</v>
      </c>
      <c r="E90" s="10">
        <v>9804</v>
      </c>
      <c r="F90" s="10">
        <v>1</v>
      </c>
      <c r="G90" s="37">
        <v>379</v>
      </c>
      <c r="H90" s="36">
        <v>45064</v>
      </c>
      <c r="I90" s="10" t="s">
        <v>486</v>
      </c>
      <c r="J90" s="10">
        <f t="shared" si="20"/>
        <v>9804</v>
      </c>
      <c r="K90" s="10">
        <f t="shared" si="20"/>
        <v>1</v>
      </c>
      <c r="L90" s="10">
        <f t="shared" si="20"/>
        <v>379</v>
      </c>
      <c r="M90" s="38" t="s">
        <v>564</v>
      </c>
      <c r="N90" s="10">
        <f t="shared" si="19"/>
        <v>34.5</v>
      </c>
      <c r="O90" s="10">
        <v>24914</v>
      </c>
      <c r="P90" s="37">
        <f t="shared" si="14"/>
        <v>371.31825600000002</v>
      </c>
      <c r="Q90" s="37">
        <f t="shared" si="15"/>
        <v>-7.6817439999999806</v>
      </c>
      <c r="R90">
        <f t="shared" si="16"/>
        <v>31.496062992125985</v>
      </c>
      <c r="S90">
        <f t="shared" si="17"/>
        <v>13.58267716535433</v>
      </c>
    </row>
    <row r="91" spans="1:19" hidden="1" x14ac:dyDescent="0.25">
      <c r="A91" s="36">
        <v>45063</v>
      </c>
      <c r="B91" s="10" t="s">
        <v>567</v>
      </c>
      <c r="C91" s="10">
        <v>80</v>
      </c>
      <c r="D91" s="10">
        <v>54</v>
      </c>
      <c r="E91" s="10">
        <v>9796</v>
      </c>
      <c r="F91" s="10">
        <v>1</v>
      </c>
      <c r="G91" s="37">
        <v>416</v>
      </c>
      <c r="H91" s="36">
        <v>45064</v>
      </c>
      <c r="I91" s="10" t="s">
        <v>486</v>
      </c>
      <c r="J91" s="10">
        <f t="shared" si="20"/>
        <v>9796</v>
      </c>
      <c r="K91" s="10">
        <f t="shared" si="20"/>
        <v>1</v>
      </c>
      <c r="L91" s="10">
        <f t="shared" si="20"/>
        <v>416</v>
      </c>
      <c r="M91" s="38" t="s">
        <v>564</v>
      </c>
      <c r="N91" s="10">
        <f t="shared" si="19"/>
        <v>34.5</v>
      </c>
      <c r="O91" s="10">
        <v>27415</v>
      </c>
      <c r="P91" s="37">
        <f t="shared" si="14"/>
        <v>408.59316000000001</v>
      </c>
      <c r="Q91" s="37">
        <f t="shared" si="15"/>
        <v>-7.4068399999999883</v>
      </c>
      <c r="R91">
        <f t="shared" si="16"/>
        <v>31.496062992125985</v>
      </c>
      <c r="S91">
        <f t="shared" si="17"/>
        <v>13.58267716535433</v>
      </c>
    </row>
    <row r="92" spans="1:19" hidden="1" x14ac:dyDescent="0.25">
      <c r="A92" s="36">
        <v>45063</v>
      </c>
      <c r="B92" s="10" t="s">
        <v>567</v>
      </c>
      <c r="C92" s="10">
        <v>80</v>
      </c>
      <c r="D92" s="10">
        <v>54</v>
      </c>
      <c r="E92" s="10">
        <v>9770</v>
      </c>
      <c r="F92" s="10">
        <v>1</v>
      </c>
      <c r="G92" s="37">
        <v>381</v>
      </c>
      <c r="H92" s="36">
        <v>45063</v>
      </c>
      <c r="I92" s="10" t="s">
        <v>486</v>
      </c>
      <c r="J92" s="10">
        <f t="shared" si="20"/>
        <v>9770</v>
      </c>
      <c r="K92" s="10">
        <f t="shared" si="20"/>
        <v>1</v>
      </c>
      <c r="L92" s="10">
        <f t="shared" si="20"/>
        <v>381</v>
      </c>
      <c r="M92" s="38" t="s">
        <v>564</v>
      </c>
      <c r="N92" s="10">
        <f t="shared" si="19"/>
        <v>34.5</v>
      </c>
      <c r="O92" s="10">
        <v>25515</v>
      </c>
      <c r="P92" s="37">
        <f t="shared" si="14"/>
        <v>380.27555999999998</v>
      </c>
      <c r="Q92" s="37">
        <f t="shared" si="15"/>
        <v>-0.72444000000001552</v>
      </c>
      <c r="R92">
        <f t="shared" si="16"/>
        <v>31.496062992125985</v>
      </c>
      <c r="S92">
        <f t="shared" si="17"/>
        <v>13.58267716535433</v>
      </c>
    </row>
    <row r="93" spans="1:19" hidden="1" x14ac:dyDescent="0.25">
      <c r="A93" s="36">
        <v>45063</v>
      </c>
      <c r="B93" s="10" t="s">
        <v>567</v>
      </c>
      <c r="C93" s="10">
        <v>80</v>
      </c>
      <c r="D93" s="10">
        <v>54</v>
      </c>
      <c r="E93" s="10">
        <v>9805</v>
      </c>
      <c r="F93" s="10">
        <v>1</v>
      </c>
      <c r="G93" s="37">
        <v>401</v>
      </c>
      <c r="H93" s="36">
        <v>45063</v>
      </c>
      <c r="I93" s="10" t="s">
        <v>486</v>
      </c>
      <c r="J93" s="10">
        <f t="shared" si="20"/>
        <v>9805</v>
      </c>
      <c r="K93" s="10">
        <f t="shared" si="20"/>
        <v>1</v>
      </c>
      <c r="L93" s="10">
        <f t="shared" si="20"/>
        <v>401</v>
      </c>
      <c r="M93" s="38" t="s">
        <v>564</v>
      </c>
      <c r="N93" s="10">
        <f t="shared" si="19"/>
        <v>34.5</v>
      </c>
      <c r="O93" s="10">
        <v>25630</v>
      </c>
      <c r="P93" s="37">
        <f t="shared" si="14"/>
        <v>381.98952000000003</v>
      </c>
      <c r="Q93" s="37">
        <f t="shared" si="15"/>
        <v>-19.010479999999973</v>
      </c>
      <c r="R93">
        <f t="shared" si="16"/>
        <v>31.496062992125985</v>
      </c>
      <c r="S93">
        <f t="shared" si="17"/>
        <v>13.58267716535433</v>
      </c>
    </row>
    <row r="94" spans="1:19" hidden="1" x14ac:dyDescent="0.25">
      <c r="A94" s="36">
        <v>45063</v>
      </c>
      <c r="B94" s="10" t="s">
        <v>567</v>
      </c>
      <c r="C94" s="10">
        <v>80</v>
      </c>
      <c r="D94" s="10">
        <v>54</v>
      </c>
      <c r="E94" s="10">
        <v>9771</v>
      </c>
      <c r="F94" s="10">
        <v>1</v>
      </c>
      <c r="G94" s="37">
        <v>380</v>
      </c>
      <c r="H94" s="36">
        <v>45063</v>
      </c>
      <c r="I94" s="10" t="s">
        <v>486</v>
      </c>
      <c r="J94" s="10">
        <f t="shared" si="20"/>
        <v>9771</v>
      </c>
      <c r="K94" s="10">
        <f t="shared" si="20"/>
        <v>1</v>
      </c>
      <c r="L94" s="10">
        <f t="shared" si="20"/>
        <v>380</v>
      </c>
      <c r="M94" s="38" t="s">
        <v>564</v>
      </c>
      <c r="N94" s="10">
        <f t="shared" si="19"/>
        <v>34.5</v>
      </c>
      <c r="O94" s="10">
        <v>25158</v>
      </c>
      <c r="P94" s="37">
        <f t="shared" si="14"/>
        <v>374.95483200000001</v>
      </c>
      <c r="Q94" s="37">
        <f t="shared" si="15"/>
        <v>-5.0451679999999897</v>
      </c>
      <c r="R94">
        <f t="shared" si="16"/>
        <v>31.496062992125985</v>
      </c>
      <c r="S94">
        <f t="shared" si="17"/>
        <v>13.58267716535433</v>
      </c>
    </row>
    <row r="95" spans="1:19" hidden="1" x14ac:dyDescent="0.25">
      <c r="A95" s="36">
        <v>45063</v>
      </c>
      <c r="B95" s="10" t="s">
        <v>567</v>
      </c>
      <c r="C95" s="10">
        <v>80</v>
      </c>
      <c r="D95" s="10">
        <v>54</v>
      </c>
      <c r="E95" s="10">
        <v>9772</v>
      </c>
      <c r="F95" s="10">
        <v>1</v>
      </c>
      <c r="G95" s="37">
        <v>382</v>
      </c>
      <c r="H95" s="36">
        <v>45063</v>
      </c>
      <c r="I95" s="10" t="s">
        <v>486</v>
      </c>
      <c r="J95" s="10">
        <f t="shared" si="20"/>
        <v>9772</v>
      </c>
      <c r="K95" s="10">
        <f t="shared" si="20"/>
        <v>1</v>
      </c>
      <c r="L95" s="10">
        <f t="shared" si="20"/>
        <v>382</v>
      </c>
      <c r="M95" s="38" t="s">
        <v>564</v>
      </c>
      <c r="N95" s="10">
        <f t="shared" si="19"/>
        <v>34.5</v>
      </c>
      <c r="O95" s="10">
        <v>25256</v>
      </c>
      <c r="P95" s="37">
        <f t="shared" si="14"/>
        <v>376.41542399999997</v>
      </c>
      <c r="Q95" s="37">
        <f t="shared" si="15"/>
        <v>-5.5845760000000269</v>
      </c>
      <c r="R95">
        <f t="shared" si="16"/>
        <v>31.496062992125985</v>
      </c>
      <c r="S95">
        <f t="shared" si="17"/>
        <v>13.58267716535433</v>
      </c>
    </row>
    <row r="96" spans="1:19" hidden="1" x14ac:dyDescent="0.25">
      <c r="A96" s="36">
        <v>45063</v>
      </c>
      <c r="B96" s="10" t="s">
        <v>567</v>
      </c>
      <c r="C96" s="10">
        <v>80</v>
      </c>
      <c r="D96" s="10">
        <v>54</v>
      </c>
      <c r="E96" s="10">
        <v>9774</v>
      </c>
      <c r="F96" s="10">
        <v>1</v>
      </c>
      <c r="G96" s="37">
        <v>395</v>
      </c>
      <c r="H96" s="36">
        <v>45064</v>
      </c>
      <c r="I96" s="10" t="s">
        <v>486</v>
      </c>
      <c r="J96" s="10">
        <f t="shared" si="20"/>
        <v>9774</v>
      </c>
      <c r="K96" s="10">
        <f t="shared" si="20"/>
        <v>1</v>
      </c>
      <c r="L96" s="10">
        <f t="shared" si="20"/>
        <v>395</v>
      </c>
      <c r="M96" s="38" t="s">
        <v>564</v>
      </c>
      <c r="N96" s="10">
        <f t="shared" si="19"/>
        <v>34.5</v>
      </c>
      <c r="O96" s="10">
        <v>25740</v>
      </c>
      <c r="P96" s="37">
        <f t="shared" si="14"/>
        <v>383.62895999999995</v>
      </c>
      <c r="Q96" s="37">
        <f t="shared" si="15"/>
        <v>-11.37104000000005</v>
      </c>
      <c r="R96">
        <f t="shared" si="16"/>
        <v>31.496062992125985</v>
      </c>
      <c r="S96">
        <f t="shared" si="17"/>
        <v>13.58267716535433</v>
      </c>
    </row>
    <row r="97" spans="1:19" hidden="1" x14ac:dyDescent="0.25">
      <c r="A97" s="36">
        <v>45063</v>
      </c>
      <c r="B97" s="10" t="s">
        <v>567</v>
      </c>
      <c r="C97" s="10">
        <v>80</v>
      </c>
      <c r="D97" s="10">
        <v>54</v>
      </c>
      <c r="E97" s="10">
        <v>9765</v>
      </c>
      <c r="F97" s="10">
        <v>1</v>
      </c>
      <c r="G97" s="37">
        <v>422</v>
      </c>
      <c r="H97" s="36">
        <v>45064</v>
      </c>
      <c r="I97" s="10" t="s">
        <v>486</v>
      </c>
      <c r="J97" s="10">
        <f t="shared" si="20"/>
        <v>9765</v>
      </c>
      <c r="K97" s="10">
        <f t="shared" si="20"/>
        <v>1</v>
      </c>
      <c r="L97" s="10">
        <f t="shared" si="20"/>
        <v>422</v>
      </c>
      <c r="M97" s="38" t="s">
        <v>564</v>
      </c>
      <c r="N97" s="10">
        <f t="shared" si="19"/>
        <v>34.5</v>
      </c>
      <c r="O97" s="10">
        <v>27890</v>
      </c>
      <c r="P97" s="37">
        <f t="shared" si="14"/>
        <v>415.67256000000003</v>
      </c>
      <c r="Q97" s="37">
        <f t="shared" si="15"/>
        <v>-6.3274399999999673</v>
      </c>
      <c r="R97">
        <f t="shared" si="16"/>
        <v>31.496062992125985</v>
      </c>
      <c r="S97">
        <f t="shared" si="17"/>
        <v>13.58267716535433</v>
      </c>
    </row>
    <row r="98" spans="1:19" hidden="1" x14ac:dyDescent="0.25">
      <c r="A98" s="36">
        <v>45063</v>
      </c>
      <c r="B98" s="10" t="s">
        <v>567</v>
      </c>
      <c r="C98" s="10">
        <v>80</v>
      </c>
      <c r="D98" s="10">
        <v>54</v>
      </c>
      <c r="E98" s="10">
        <v>9795</v>
      </c>
      <c r="F98" s="10">
        <v>1</v>
      </c>
      <c r="G98" s="37">
        <v>376</v>
      </c>
      <c r="H98" s="36">
        <v>45064</v>
      </c>
      <c r="I98" s="10" t="s">
        <v>486</v>
      </c>
      <c r="J98" s="10">
        <f t="shared" si="20"/>
        <v>9795</v>
      </c>
      <c r="K98" s="10">
        <f t="shared" si="20"/>
        <v>1</v>
      </c>
      <c r="L98" s="10">
        <f t="shared" si="20"/>
        <v>376</v>
      </c>
      <c r="M98" s="38" t="s">
        <v>564</v>
      </c>
      <c r="N98" s="10">
        <f t="shared" si="19"/>
        <v>34.5</v>
      </c>
      <c r="O98" s="10">
        <v>24243</v>
      </c>
      <c r="P98" s="37">
        <f t="shared" si="14"/>
        <v>361.31767200000002</v>
      </c>
      <c r="Q98" s="37">
        <f t="shared" si="15"/>
        <v>-14.682327999999984</v>
      </c>
      <c r="R98">
        <f t="shared" si="16"/>
        <v>31.496062992125985</v>
      </c>
      <c r="S98">
        <f t="shared" si="17"/>
        <v>13.58267716535433</v>
      </c>
    </row>
    <row r="99" spans="1:19" hidden="1" x14ac:dyDescent="0.25">
      <c r="A99" s="36">
        <v>45063</v>
      </c>
      <c r="B99" s="10" t="s">
        <v>567</v>
      </c>
      <c r="C99" s="10">
        <v>80</v>
      </c>
      <c r="D99" s="10">
        <v>54</v>
      </c>
      <c r="E99" s="10">
        <v>9802</v>
      </c>
      <c r="F99" s="10">
        <v>1</v>
      </c>
      <c r="G99" s="37">
        <v>383</v>
      </c>
      <c r="H99" s="36">
        <v>45064</v>
      </c>
      <c r="I99" s="10" t="s">
        <v>486</v>
      </c>
      <c r="J99" s="10">
        <f t="shared" si="20"/>
        <v>9802</v>
      </c>
      <c r="K99" s="10">
        <f t="shared" si="20"/>
        <v>1</v>
      </c>
      <c r="L99" s="10">
        <f t="shared" si="20"/>
        <v>383</v>
      </c>
      <c r="M99" s="38" t="s">
        <v>564</v>
      </c>
      <c r="N99" s="10">
        <f t="shared" si="19"/>
        <v>34.5</v>
      </c>
      <c r="O99" s="10">
        <v>25074</v>
      </c>
      <c r="P99" s="37">
        <f t="shared" si="14"/>
        <v>373.70289600000001</v>
      </c>
      <c r="Q99" s="37">
        <f t="shared" si="15"/>
        <v>-9.2971039999999903</v>
      </c>
      <c r="R99">
        <f t="shared" si="16"/>
        <v>31.496062992125985</v>
      </c>
      <c r="S99">
        <f t="shared" si="17"/>
        <v>13.58267716535433</v>
      </c>
    </row>
    <row r="100" spans="1:19" hidden="1" x14ac:dyDescent="0.25">
      <c r="A100" s="36">
        <v>45063</v>
      </c>
      <c r="B100" s="10" t="s">
        <v>567</v>
      </c>
      <c r="C100" s="10">
        <v>80</v>
      </c>
      <c r="D100" s="10">
        <v>54</v>
      </c>
      <c r="E100" s="10">
        <v>9794</v>
      </c>
      <c r="F100" s="10">
        <v>1</v>
      </c>
      <c r="G100" s="37">
        <v>384</v>
      </c>
      <c r="H100" s="36">
        <v>45063</v>
      </c>
      <c r="I100" s="10" t="s">
        <v>486</v>
      </c>
      <c r="J100" s="10">
        <f t="shared" ref="J100:L115" si="21">+E100</f>
        <v>9794</v>
      </c>
      <c r="K100" s="10">
        <f t="shared" si="21"/>
        <v>1</v>
      </c>
      <c r="L100" s="10">
        <f t="shared" si="21"/>
        <v>384</v>
      </c>
      <c r="M100" s="38" t="s">
        <v>564</v>
      </c>
      <c r="N100" s="10">
        <f t="shared" si="19"/>
        <v>34.5</v>
      </c>
      <c r="O100" s="10">
        <v>25132</v>
      </c>
      <c r="P100" s="37">
        <f t="shared" si="14"/>
        <v>374.56732799999997</v>
      </c>
      <c r="Q100" s="37">
        <f t="shared" si="15"/>
        <v>-9.432672000000025</v>
      </c>
      <c r="R100">
        <f t="shared" si="16"/>
        <v>31.496062992125985</v>
      </c>
      <c r="S100">
        <f t="shared" si="17"/>
        <v>13.58267716535433</v>
      </c>
    </row>
    <row r="101" spans="1:19" hidden="1" x14ac:dyDescent="0.25">
      <c r="A101" s="36">
        <v>45063</v>
      </c>
      <c r="B101" s="10" t="s">
        <v>567</v>
      </c>
      <c r="C101" s="10">
        <v>80</v>
      </c>
      <c r="D101" s="10">
        <v>54</v>
      </c>
      <c r="E101" s="10">
        <v>9799</v>
      </c>
      <c r="F101" s="10">
        <v>1</v>
      </c>
      <c r="G101" s="37">
        <v>382</v>
      </c>
      <c r="H101" s="36">
        <v>45063</v>
      </c>
      <c r="I101" s="10" t="s">
        <v>486</v>
      </c>
      <c r="J101" s="10">
        <f t="shared" si="21"/>
        <v>9799</v>
      </c>
      <c r="K101" s="10">
        <f t="shared" si="21"/>
        <v>1</v>
      </c>
      <c r="L101" s="10">
        <f t="shared" si="21"/>
        <v>382</v>
      </c>
      <c r="M101" s="38" t="s">
        <v>564</v>
      </c>
      <c r="N101" s="10">
        <f t="shared" si="19"/>
        <v>34.5</v>
      </c>
      <c r="O101" s="10">
        <v>25411</v>
      </c>
      <c r="P101" s="37">
        <f t="shared" si="14"/>
        <v>378.72554400000001</v>
      </c>
      <c r="Q101" s="37">
        <f t="shared" si="15"/>
        <v>-3.2744559999999865</v>
      </c>
      <c r="R101">
        <f t="shared" si="16"/>
        <v>31.496062992125985</v>
      </c>
      <c r="S101">
        <f t="shared" si="17"/>
        <v>13.58267716535433</v>
      </c>
    </row>
    <row r="102" spans="1:19" hidden="1" x14ac:dyDescent="0.25">
      <c r="A102" s="36">
        <v>45063</v>
      </c>
      <c r="B102" s="10" t="s">
        <v>567</v>
      </c>
      <c r="C102" s="10">
        <v>80</v>
      </c>
      <c r="D102" s="10">
        <v>54</v>
      </c>
      <c r="E102" s="10">
        <v>9800</v>
      </c>
      <c r="F102" s="10">
        <v>1</v>
      </c>
      <c r="G102" s="37">
        <v>380</v>
      </c>
      <c r="H102" s="36">
        <v>45063</v>
      </c>
      <c r="I102" s="10" t="s">
        <v>486</v>
      </c>
      <c r="J102" s="10">
        <f t="shared" si="21"/>
        <v>9800</v>
      </c>
      <c r="K102" s="10">
        <f t="shared" si="21"/>
        <v>1</v>
      </c>
      <c r="L102" s="10">
        <f t="shared" si="21"/>
        <v>380</v>
      </c>
      <c r="M102" s="38" t="s">
        <v>564</v>
      </c>
      <c r="N102" s="10">
        <f t="shared" si="19"/>
        <v>34.5</v>
      </c>
      <c r="O102" s="10">
        <v>25112</v>
      </c>
      <c r="P102" s="37">
        <f t="shared" si="14"/>
        <v>374.269248</v>
      </c>
      <c r="Q102" s="37">
        <f t="shared" si="15"/>
        <v>-5.7307519999999954</v>
      </c>
      <c r="R102">
        <f t="shared" si="16"/>
        <v>31.496062992125985</v>
      </c>
      <c r="S102">
        <f t="shared" si="17"/>
        <v>13.58267716535433</v>
      </c>
    </row>
    <row r="103" spans="1:19" hidden="1" x14ac:dyDescent="0.25">
      <c r="A103" s="36">
        <v>45063</v>
      </c>
      <c r="B103" s="10" t="s">
        <v>567</v>
      </c>
      <c r="C103" s="10">
        <v>80</v>
      </c>
      <c r="D103" s="10">
        <v>54</v>
      </c>
      <c r="E103" s="10">
        <v>9701</v>
      </c>
      <c r="F103" s="10">
        <v>1</v>
      </c>
      <c r="G103" s="37">
        <v>386</v>
      </c>
      <c r="H103" s="36">
        <v>45063</v>
      </c>
      <c r="I103" s="10" t="s">
        <v>486</v>
      </c>
      <c r="J103" s="10">
        <f t="shared" si="21"/>
        <v>9701</v>
      </c>
      <c r="K103" s="10">
        <f t="shared" si="21"/>
        <v>1</v>
      </c>
      <c r="L103" s="10">
        <f t="shared" si="21"/>
        <v>386</v>
      </c>
      <c r="M103" s="38" t="s">
        <v>564</v>
      </c>
      <c r="N103" s="10">
        <f t="shared" si="19"/>
        <v>34.5</v>
      </c>
      <c r="O103" s="10">
        <v>25778</v>
      </c>
      <c r="P103" s="37">
        <f t="shared" si="14"/>
        <v>384.195312</v>
      </c>
      <c r="Q103" s="37">
        <f t="shared" si="15"/>
        <v>-1.8046879999999987</v>
      </c>
      <c r="R103">
        <f t="shared" si="16"/>
        <v>31.496062992125985</v>
      </c>
      <c r="S103">
        <f t="shared" si="17"/>
        <v>13.58267716535433</v>
      </c>
    </row>
    <row r="104" spans="1:19" hidden="1" x14ac:dyDescent="0.25">
      <c r="A104" s="36">
        <v>45063</v>
      </c>
      <c r="B104" s="10" t="s">
        <v>567</v>
      </c>
      <c r="C104" s="10">
        <v>80</v>
      </c>
      <c r="D104" s="10">
        <v>54</v>
      </c>
      <c r="E104" s="10">
        <v>9705</v>
      </c>
      <c r="F104" s="10">
        <v>1</v>
      </c>
      <c r="G104" s="37">
        <v>406</v>
      </c>
      <c r="H104" s="36">
        <v>45064</v>
      </c>
      <c r="I104" s="10" t="s">
        <v>486</v>
      </c>
      <c r="J104" s="10">
        <f t="shared" si="21"/>
        <v>9705</v>
      </c>
      <c r="K104" s="10">
        <f t="shared" si="21"/>
        <v>1</v>
      </c>
      <c r="L104" s="10">
        <f t="shared" si="21"/>
        <v>406</v>
      </c>
      <c r="M104" s="38" t="s">
        <v>564</v>
      </c>
      <c r="N104" s="10">
        <f t="shared" si="19"/>
        <v>34.5</v>
      </c>
      <c r="O104" s="10">
        <v>26234</v>
      </c>
      <c r="P104" s="37">
        <f t="shared" si="14"/>
        <v>390.991536</v>
      </c>
      <c r="Q104" s="37">
        <f t="shared" si="15"/>
        <v>-15.008464000000004</v>
      </c>
      <c r="R104">
        <f t="shared" si="16"/>
        <v>31.496062992125985</v>
      </c>
      <c r="S104">
        <f t="shared" si="17"/>
        <v>13.58267716535433</v>
      </c>
    </row>
    <row r="105" spans="1:19" hidden="1" x14ac:dyDescent="0.25">
      <c r="A105" s="36">
        <v>45063</v>
      </c>
      <c r="B105" s="10" t="s">
        <v>567</v>
      </c>
      <c r="C105" s="10">
        <v>80</v>
      </c>
      <c r="D105" s="10">
        <v>54</v>
      </c>
      <c r="E105" s="10">
        <v>9798</v>
      </c>
      <c r="F105" s="10">
        <v>1</v>
      </c>
      <c r="G105" s="37">
        <v>394</v>
      </c>
      <c r="H105" s="36">
        <v>45063</v>
      </c>
      <c r="I105" s="10" t="s">
        <v>486</v>
      </c>
      <c r="J105" s="10">
        <f t="shared" si="21"/>
        <v>9798</v>
      </c>
      <c r="K105" s="10">
        <f t="shared" si="21"/>
        <v>1</v>
      </c>
      <c r="L105" s="10">
        <f t="shared" si="21"/>
        <v>394</v>
      </c>
      <c r="M105" s="38" t="s">
        <v>564</v>
      </c>
      <c r="N105" s="10">
        <f t="shared" si="19"/>
        <v>34.5</v>
      </c>
      <c r="O105" s="10">
        <v>25931</v>
      </c>
      <c r="P105" s="37">
        <f t="shared" si="14"/>
        <v>386.47562400000004</v>
      </c>
      <c r="Q105" s="37">
        <f t="shared" si="15"/>
        <v>-7.5243759999999611</v>
      </c>
      <c r="R105">
        <f t="shared" si="16"/>
        <v>31.496062992125985</v>
      </c>
      <c r="S105">
        <f t="shared" si="17"/>
        <v>13.58267716535433</v>
      </c>
    </row>
    <row r="106" spans="1:19" hidden="1" x14ac:dyDescent="0.25">
      <c r="A106" s="36">
        <v>45064</v>
      </c>
      <c r="B106" s="10" t="s">
        <v>567</v>
      </c>
      <c r="C106" s="10">
        <v>80</v>
      </c>
      <c r="D106" s="10">
        <v>54</v>
      </c>
      <c r="E106" s="10">
        <v>9702</v>
      </c>
      <c r="F106" s="10">
        <v>1</v>
      </c>
      <c r="G106" s="37">
        <v>392</v>
      </c>
      <c r="H106" s="36">
        <v>45065</v>
      </c>
      <c r="I106" s="10" t="s">
        <v>486</v>
      </c>
      <c r="J106" s="10">
        <f t="shared" si="21"/>
        <v>9702</v>
      </c>
      <c r="K106" s="10">
        <f t="shared" si="21"/>
        <v>1</v>
      </c>
      <c r="L106" s="10">
        <f t="shared" si="21"/>
        <v>392</v>
      </c>
      <c r="M106" s="38" t="s">
        <v>564</v>
      </c>
      <c r="N106" s="10">
        <f t="shared" si="19"/>
        <v>34.5</v>
      </c>
      <c r="O106" s="10">
        <v>26376</v>
      </c>
      <c r="P106" s="37">
        <f t="shared" si="14"/>
        <v>393.10790400000002</v>
      </c>
      <c r="Q106" s="37">
        <f t="shared" si="15"/>
        <v>1.1079040000000191</v>
      </c>
      <c r="R106">
        <f t="shared" si="16"/>
        <v>31.496062992125985</v>
      </c>
      <c r="S106">
        <f t="shared" si="17"/>
        <v>13.58267716535433</v>
      </c>
    </row>
    <row r="107" spans="1:19" hidden="1" x14ac:dyDescent="0.25">
      <c r="A107" s="36">
        <v>45064</v>
      </c>
      <c r="B107" s="10" t="s">
        <v>567</v>
      </c>
      <c r="C107" s="10">
        <v>80</v>
      </c>
      <c r="D107" s="10">
        <v>54</v>
      </c>
      <c r="E107" s="10">
        <v>9703</v>
      </c>
      <c r="F107" s="10">
        <v>1</v>
      </c>
      <c r="G107" s="37">
        <v>372</v>
      </c>
      <c r="H107" s="36">
        <v>45064</v>
      </c>
      <c r="I107" s="10" t="s">
        <v>486</v>
      </c>
      <c r="J107" s="10">
        <f t="shared" si="21"/>
        <v>9703</v>
      </c>
      <c r="K107" s="10">
        <f t="shared" si="21"/>
        <v>1</v>
      </c>
      <c r="L107" s="10">
        <f t="shared" si="21"/>
        <v>372</v>
      </c>
      <c r="M107" s="38" t="s">
        <v>564</v>
      </c>
      <c r="N107" s="10">
        <f t="shared" si="19"/>
        <v>34.5</v>
      </c>
      <c r="O107" s="10">
        <v>24804</v>
      </c>
      <c r="P107" s="37">
        <f t="shared" si="14"/>
        <v>369.67881599999998</v>
      </c>
      <c r="Q107" s="37">
        <f t="shared" si="15"/>
        <v>-2.3211840000000166</v>
      </c>
      <c r="R107">
        <f t="shared" si="16"/>
        <v>31.496062992125985</v>
      </c>
      <c r="S107">
        <f t="shared" si="17"/>
        <v>13.58267716535433</v>
      </c>
    </row>
    <row r="108" spans="1:19" hidden="1" x14ac:dyDescent="0.25">
      <c r="A108" s="36">
        <v>45064</v>
      </c>
      <c r="B108" s="10" t="s">
        <v>567</v>
      </c>
      <c r="C108" s="10">
        <v>80</v>
      </c>
      <c r="D108" s="10">
        <v>54</v>
      </c>
      <c r="E108" s="10">
        <v>9704</v>
      </c>
      <c r="F108" s="10">
        <v>1</v>
      </c>
      <c r="G108" s="37">
        <v>370</v>
      </c>
      <c r="H108" s="36">
        <v>45064</v>
      </c>
      <c r="I108" s="10" t="s">
        <v>486</v>
      </c>
      <c r="J108" s="10">
        <f t="shared" si="21"/>
        <v>9704</v>
      </c>
      <c r="K108" s="10">
        <f t="shared" si="21"/>
        <v>1</v>
      </c>
      <c r="L108" s="10">
        <f t="shared" si="21"/>
        <v>370</v>
      </c>
      <c r="M108" s="38" t="s">
        <v>564</v>
      </c>
      <c r="N108" s="10">
        <f t="shared" si="19"/>
        <v>34.5</v>
      </c>
      <c r="O108" s="10">
        <v>24754</v>
      </c>
      <c r="P108" s="37">
        <f t="shared" si="14"/>
        <v>368.93361600000003</v>
      </c>
      <c r="Q108" s="37">
        <f t="shared" si="15"/>
        <v>-1.0663839999999709</v>
      </c>
      <c r="R108">
        <f t="shared" si="16"/>
        <v>31.496062992125985</v>
      </c>
      <c r="S108">
        <f t="shared" si="17"/>
        <v>13.58267716535433</v>
      </c>
    </row>
    <row r="109" spans="1:19" hidden="1" x14ac:dyDescent="0.25">
      <c r="A109" s="36">
        <v>45064</v>
      </c>
      <c r="B109" s="10" t="s">
        <v>567</v>
      </c>
      <c r="C109" s="10">
        <v>80</v>
      </c>
      <c r="D109" s="10">
        <v>54</v>
      </c>
      <c r="E109" s="10">
        <v>9768</v>
      </c>
      <c r="F109" s="10">
        <v>1</v>
      </c>
      <c r="G109" s="37">
        <v>394</v>
      </c>
      <c r="H109" s="36">
        <v>45064</v>
      </c>
      <c r="I109" s="10" t="s">
        <v>486</v>
      </c>
      <c r="J109" s="10">
        <f t="shared" si="21"/>
        <v>9768</v>
      </c>
      <c r="K109" s="10">
        <f t="shared" si="21"/>
        <v>1</v>
      </c>
      <c r="L109" s="10">
        <f t="shared" si="21"/>
        <v>394</v>
      </c>
      <c r="M109" s="38" t="s">
        <v>564</v>
      </c>
      <c r="N109" s="10">
        <f t="shared" si="19"/>
        <v>34.5</v>
      </c>
      <c r="O109" s="10">
        <v>25530</v>
      </c>
      <c r="P109" s="37">
        <f t="shared" si="14"/>
        <v>380.49912</v>
      </c>
      <c r="Q109" s="37">
        <f t="shared" si="15"/>
        <v>-13.500879999999995</v>
      </c>
      <c r="R109">
        <f t="shared" si="16"/>
        <v>31.496062992125985</v>
      </c>
      <c r="S109">
        <f t="shared" si="17"/>
        <v>13.58267716535433</v>
      </c>
    </row>
    <row r="110" spans="1:19" hidden="1" x14ac:dyDescent="0.25">
      <c r="A110" s="36">
        <v>45064</v>
      </c>
      <c r="B110" s="10" t="s">
        <v>567</v>
      </c>
      <c r="C110" s="10">
        <v>80</v>
      </c>
      <c r="D110" s="10">
        <v>54</v>
      </c>
      <c r="E110" s="10">
        <v>9685</v>
      </c>
      <c r="F110" s="10">
        <v>1</v>
      </c>
      <c r="G110" s="37">
        <v>403</v>
      </c>
      <c r="H110" s="36">
        <v>45065</v>
      </c>
      <c r="I110" s="10" t="s">
        <v>486</v>
      </c>
      <c r="J110" s="10">
        <f t="shared" si="21"/>
        <v>9685</v>
      </c>
      <c r="K110" s="10">
        <f t="shared" si="21"/>
        <v>1</v>
      </c>
      <c r="L110" s="10">
        <f t="shared" si="21"/>
        <v>403</v>
      </c>
      <c r="M110" s="38" t="s">
        <v>564</v>
      </c>
      <c r="N110" s="10">
        <f t="shared" si="19"/>
        <v>34.5</v>
      </c>
      <c r="O110" s="10">
        <v>26241</v>
      </c>
      <c r="P110" s="37">
        <f t="shared" si="14"/>
        <v>391.09586400000001</v>
      </c>
      <c r="Q110" s="37">
        <f t="shared" si="15"/>
        <v>-11.904135999999994</v>
      </c>
      <c r="R110">
        <f t="shared" si="16"/>
        <v>31.496062992125985</v>
      </c>
      <c r="S110">
        <f t="shared" si="17"/>
        <v>13.58267716535433</v>
      </c>
    </row>
    <row r="111" spans="1:19" hidden="1" x14ac:dyDescent="0.25">
      <c r="A111" s="36">
        <v>45064</v>
      </c>
      <c r="B111" s="10" t="s">
        <v>567</v>
      </c>
      <c r="C111" s="10">
        <v>80</v>
      </c>
      <c r="D111" s="10">
        <v>54</v>
      </c>
      <c r="E111" s="10">
        <v>9769</v>
      </c>
      <c r="F111" s="10">
        <v>1</v>
      </c>
      <c r="G111" s="37">
        <v>384</v>
      </c>
      <c r="H111" s="36">
        <v>45064</v>
      </c>
      <c r="I111" s="10" t="s">
        <v>486</v>
      </c>
      <c r="J111" s="10">
        <f t="shared" si="21"/>
        <v>9769</v>
      </c>
      <c r="K111" s="10">
        <f t="shared" si="21"/>
        <v>1</v>
      </c>
      <c r="L111" s="10">
        <f t="shared" si="21"/>
        <v>384</v>
      </c>
      <c r="M111" s="38" t="s">
        <v>564</v>
      </c>
      <c r="N111" s="10">
        <f t="shared" si="19"/>
        <v>34.5</v>
      </c>
      <c r="O111" s="10">
        <v>25301</v>
      </c>
      <c r="P111" s="37">
        <f t="shared" si="14"/>
        <v>377.08610400000003</v>
      </c>
      <c r="Q111" s="37">
        <f t="shared" si="15"/>
        <v>-6.9138959999999656</v>
      </c>
      <c r="R111">
        <f t="shared" si="16"/>
        <v>31.496062992125985</v>
      </c>
      <c r="S111">
        <f t="shared" si="17"/>
        <v>13.58267716535433</v>
      </c>
    </row>
    <row r="112" spans="1:19" hidden="1" x14ac:dyDescent="0.25">
      <c r="A112" s="36">
        <v>45064</v>
      </c>
      <c r="B112" s="10" t="s">
        <v>567</v>
      </c>
      <c r="C112" s="10">
        <v>80</v>
      </c>
      <c r="D112" s="10">
        <v>54</v>
      </c>
      <c r="E112" s="10">
        <v>9777</v>
      </c>
      <c r="F112" s="10">
        <v>1</v>
      </c>
      <c r="G112" s="37">
        <v>381</v>
      </c>
      <c r="H112" s="36">
        <v>45065</v>
      </c>
      <c r="I112" s="10" t="s">
        <v>486</v>
      </c>
      <c r="J112" s="10">
        <f t="shared" si="21"/>
        <v>9777</v>
      </c>
      <c r="K112" s="10">
        <f t="shared" si="21"/>
        <v>1</v>
      </c>
      <c r="L112" s="10">
        <f t="shared" si="21"/>
        <v>381</v>
      </c>
      <c r="M112" s="38" t="s">
        <v>564</v>
      </c>
      <c r="N112" s="10">
        <f t="shared" si="19"/>
        <v>34.5</v>
      </c>
      <c r="O112" s="10">
        <v>25113</v>
      </c>
      <c r="P112" s="37">
        <f t="shared" si="14"/>
        <v>374.28415199999995</v>
      </c>
      <c r="Q112" s="37">
        <f t="shared" si="15"/>
        <v>-6.7158480000000509</v>
      </c>
      <c r="R112">
        <f t="shared" si="16"/>
        <v>31.496062992125985</v>
      </c>
      <c r="S112">
        <f t="shared" si="17"/>
        <v>13.58267716535433</v>
      </c>
    </row>
    <row r="113" spans="1:19" hidden="1" x14ac:dyDescent="0.25">
      <c r="A113" s="36">
        <v>45064</v>
      </c>
      <c r="B113" s="10" t="s">
        <v>567</v>
      </c>
      <c r="C113" s="10">
        <v>80</v>
      </c>
      <c r="D113" s="10">
        <v>54</v>
      </c>
      <c r="E113" s="10">
        <v>9684</v>
      </c>
      <c r="F113" s="10">
        <v>1</v>
      </c>
      <c r="G113" s="37">
        <v>406</v>
      </c>
      <c r="H113" s="36">
        <v>45064</v>
      </c>
      <c r="I113" s="10" t="s">
        <v>486</v>
      </c>
      <c r="J113" s="10">
        <f t="shared" si="21"/>
        <v>9684</v>
      </c>
      <c r="K113" s="10">
        <f t="shared" si="21"/>
        <v>1</v>
      </c>
      <c r="L113" s="10">
        <f t="shared" si="21"/>
        <v>406</v>
      </c>
      <c r="M113" s="38" t="s">
        <v>564</v>
      </c>
      <c r="N113" s="10">
        <f t="shared" si="19"/>
        <v>34.5</v>
      </c>
      <c r="O113" s="10">
        <v>27324</v>
      </c>
      <c r="P113" s="37">
        <f t="shared" si="14"/>
        <v>407.23689600000006</v>
      </c>
      <c r="Q113" s="37">
        <f t="shared" si="15"/>
        <v>1.2368960000000584</v>
      </c>
      <c r="R113">
        <f t="shared" si="16"/>
        <v>31.496062992125985</v>
      </c>
      <c r="S113">
        <f t="shared" si="17"/>
        <v>13.58267716535433</v>
      </c>
    </row>
    <row r="114" spans="1:19" hidden="1" x14ac:dyDescent="0.25">
      <c r="A114" s="36">
        <v>45064</v>
      </c>
      <c r="B114" s="10" t="s">
        <v>567</v>
      </c>
      <c r="C114" s="10">
        <v>80</v>
      </c>
      <c r="D114" s="10">
        <v>54</v>
      </c>
      <c r="E114" s="10">
        <v>9778</v>
      </c>
      <c r="F114" s="10">
        <v>1</v>
      </c>
      <c r="G114" s="37">
        <v>396</v>
      </c>
      <c r="H114" s="36">
        <v>45064</v>
      </c>
      <c r="I114" s="10" t="s">
        <v>486</v>
      </c>
      <c r="J114" s="10">
        <f t="shared" si="21"/>
        <v>9778</v>
      </c>
      <c r="K114" s="10">
        <f t="shared" si="21"/>
        <v>1</v>
      </c>
      <c r="L114" s="10">
        <f t="shared" si="21"/>
        <v>396</v>
      </c>
      <c r="M114" s="38" t="s">
        <v>564</v>
      </c>
      <c r="N114" s="10">
        <f t="shared" si="19"/>
        <v>34.5</v>
      </c>
      <c r="O114" s="10">
        <v>25874</v>
      </c>
      <c r="P114" s="37">
        <f t="shared" si="14"/>
        <v>385.62609600000002</v>
      </c>
      <c r="Q114" s="37">
        <f t="shared" si="15"/>
        <v>-10.373903999999982</v>
      </c>
      <c r="R114">
        <f t="shared" si="16"/>
        <v>31.496062992125985</v>
      </c>
      <c r="S114">
        <f t="shared" si="17"/>
        <v>13.58267716535433</v>
      </c>
    </row>
    <row r="115" spans="1:19" hidden="1" x14ac:dyDescent="0.25">
      <c r="A115" s="36">
        <v>45064</v>
      </c>
      <c r="B115" s="10" t="s">
        <v>567</v>
      </c>
      <c r="C115" s="10">
        <v>80</v>
      </c>
      <c r="D115" s="10">
        <v>54</v>
      </c>
      <c r="E115" s="10">
        <v>9776</v>
      </c>
      <c r="F115" s="10">
        <v>1</v>
      </c>
      <c r="G115" s="37">
        <v>390</v>
      </c>
      <c r="H115" s="36">
        <v>45065</v>
      </c>
      <c r="I115" s="10" t="s">
        <v>486</v>
      </c>
      <c r="J115" s="10">
        <f t="shared" si="21"/>
        <v>9776</v>
      </c>
      <c r="K115" s="10">
        <f t="shared" si="21"/>
        <v>1</v>
      </c>
      <c r="L115" s="10">
        <f t="shared" si="21"/>
        <v>390</v>
      </c>
      <c r="M115" s="38" t="s">
        <v>564</v>
      </c>
      <c r="N115" s="10">
        <f t="shared" si="19"/>
        <v>34.5</v>
      </c>
      <c r="O115" s="10">
        <v>24888</v>
      </c>
      <c r="P115" s="37">
        <f t="shared" si="14"/>
        <v>370.93075199999993</v>
      </c>
      <c r="Q115" s="37">
        <f t="shared" si="15"/>
        <v>-19.069248000000073</v>
      </c>
      <c r="R115">
        <f t="shared" si="16"/>
        <v>31.496062992125985</v>
      </c>
      <c r="S115">
        <f t="shared" si="17"/>
        <v>13.58267716535433</v>
      </c>
    </row>
    <row r="116" spans="1:19" hidden="1" x14ac:dyDescent="0.25">
      <c r="A116" s="36">
        <v>45064</v>
      </c>
      <c r="B116" s="10" t="s">
        <v>567</v>
      </c>
      <c r="C116" s="10">
        <v>80</v>
      </c>
      <c r="D116" s="10">
        <v>54</v>
      </c>
      <c r="E116" s="10">
        <v>9779</v>
      </c>
      <c r="F116" s="10">
        <v>1</v>
      </c>
      <c r="G116" s="37">
        <v>396</v>
      </c>
      <c r="H116" s="36">
        <v>45064</v>
      </c>
      <c r="I116" s="10" t="s">
        <v>486</v>
      </c>
      <c r="J116" s="10">
        <f t="shared" ref="J116:L131" si="22">+E116</f>
        <v>9779</v>
      </c>
      <c r="K116" s="10">
        <f t="shared" si="22"/>
        <v>1</v>
      </c>
      <c r="L116" s="10">
        <f t="shared" si="22"/>
        <v>396</v>
      </c>
      <c r="M116" s="38" t="s">
        <v>564</v>
      </c>
      <c r="N116" s="10">
        <f t="shared" si="19"/>
        <v>34.5</v>
      </c>
      <c r="O116" s="10">
        <v>25666</v>
      </c>
      <c r="P116" s="37">
        <f t="shared" si="14"/>
        <v>382.52606400000002</v>
      </c>
      <c r="Q116" s="37">
        <f t="shared" si="15"/>
        <v>-13.473935999999981</v>
      </c>
      <c r="R116">
        <f t="shared" si="16"/>
        <v>31.496062992125985</v>
      </c>
      <c r="S116">
        <f t="shared" si="17"/>
        <v>13.58267716535433</v>
      </c>
    </row>
    <row r="117" spans="1:19" hidden="1" x14ac:dyDescent="0.25">
      <c r="A117" s="36">
        <v>45064</v>
      </c>
      <c r="B117" s="10" t="s">
        <v>567</v>
      </c>
      <c r="C117" s="10">
        <v>80</v>
      </c>
      <c r="D117" s="10">
        <v>54</v>
      </c>
      <c r="E117" s="10">
        <v>9773</v>
      </c>
      <c r="F117" s="10">
        <v>1</v>
      </c>
      <c r="G117" s="37">
        <v>392</v>
      </c>
      <c r="H117" s="36">
        <v>45065</v>
      </c>
      <c r="I117" s="10" t="s">
        <v>486</v>
      </c>
      <c r="J117" s="10">
        <f t="shared" si="22"/>
        <v>9773</v>
      </c>
      <c r="K117" s="10">
        <f t="shared" si="22"/>
        <v>1</v>
      </c>
      <c r="L117" s="10">
        <f t="shared" si="22"/>
        <v>392</v>
      </c>
      <c r="M117" s="38" t="s">
        <v>564</v>
      </c>
      <c r="N117" s="10">
        <f t="shared" si="19"/>
        <v>34.5</v>
      </c>
      <c r="O117" s="10">
        <v>26409</v>
      </c>
      <c r="P117" s="37">
        <f t="shared" si="14"/>
        <v>393.59973600000001</v>
      </c>
      <c r="Q117" s="37">
        <f t="shared" si="15"/>
        <v>1.5997360000000072</v>
      </c>
      <c r="R117">
        <f t="shared" si="16"/>
        <v>31.496062992125985</v>
      </c>
      <c r="S117">
        <f t="shared" si="17"/>
        <v>13.58267716535433</v>
      </c>
    </row>
    <row r="118" spans="1:19" hidden="1" x14ac:dyDescent="0.25">
      <c r="A118" s="36">
        <v>45064</v>
      </c>
      <c r="B118" s="10" t="s">
        <v>567</v>
      </c>
      <c r="C118" s="10">
        <v>86</v>
      </c>
      <c r="D118" s="10">
        <v>54</v>
      </c>
      <c r="E118" s="10">
        <v>9727</v>
      </c>
      <c r="F118" s="10">
        <v>1</v>
      </c>
      <c r="G118" s="37">
        <v>413</v>
      </c>
      <c r="H118" s="36">
        <v>45065</v>
      </c>
      <c r="I118" s="10" t="s">
        <v>486</v>
      </c>
      <c r="J118" s="10">
        <f t="shared" si="22"/>
        <v>9727</v>
      </c>
      <c r="K118" s="10">
        <f t="shared" si="22"/>
        <v>1</v>
      </c>
      <c r="L118" s="10">
        <f t="shared" si="22"/>
        <v>413</v>
      </c>
      <c r="M118" s="38" t="s">
        <v>565</v>
      </c>
      <c r="N118" s="10">
        <v>42</v>
      </c>
      <c r="O118" s="10">
        <v>21070</v>
      </c>
      <c r="P118" s="37">
        <f>(O118/20000/500)*C118*D118*N118</f>
        <v>410.96613600000006</v>
      </c>
      <c r="Q118" s="37">
        <f t="shared" si="15"/>
        <v>-2.0338639999999373</v>
      </c>
      <c r="R118">
        <f t="shared" si="16"/>
        <v>33.85826771653543</v>
      </c>
      <c r="S118">
        <f t="shared" si="17"/>
        <v>16.535433070866141</v>
      </c>
    </row>
    <row r="119" spans="1:19" hidden="1" x14ac:dyDescent="0.25">
      <c r="A119" s="36">
        <v>45064</v>
      </c>
      <c r="B119" s="10" t="s">
        <v>567</v>
      </c>
      <c r="C119" s="10">
        <v>86</v>
      </c>
      <c r="D119" s="10">
        <v>54</v>
      </c>
      <c r="E119" s="10">
        <v>9729</v>
      </c>
      <c r="F119" s="10">
        <v>1</v>
      </c>
      <c r="G119" s="37">
        <v>418</v>
      </c>
      <c r="H119" s="36">
        <v>45066</v>
      </c>
      <c r="I119" s="10" t="s">
        <v>486</v>
      </c>
      <c r="J119" s="10">
        <f t="shared" si="22"/>
        <v>9729</v>
      </c>
      <c r="K119" s="10">
        <f t="shared" si="22"/>
        <v>1</v>
      </c>
      <c r="L119" s="10">
        <f t="shared" si="22"/>
        <v>418</v>
      </c>
      <c r="M119" s="38" t="s">
        <v>565</v>
      </c>
      <c r="N119" s="10">
        <v>42</v>
      </c>
      <c r="O119" s="10">
        <v>20991</v>
      </c>
      <c r="P119" s="37">
        <f t="shared" si="14"/>
        <v>409.42525680000006</v>
      </c>
      <c r="Q119" s="37">
        <f t="shared" si="15"/>
        <v>-8.5747431999999435</v>
      </c>
      <c r="R119">
        <f t="shared" si="16"/>
        <v>33.85826771653543</v>
      </c>
      <c r="S119">
        <f t="shared" si="17"/>
        <v>16.535433070866141</v>
      </c>
    </row>
    <row r="120" spans="1:19" hidden="1" x14ac:dyDescent="0.25">
      <c r="A120" s="36">
        <v>45064</v>
      </c>
      <c r="B120" s="10" t="s">
        <v>567</v>
      </c>
      <c r="C120" s="10">
        <v>86</v>
      </c>
      <c r="D120" s="10">
        <v>54</v>
      </c>
      <c r="E120" s="10">
        <v>9731</v>
      </c>
      <c r="F120" s="10">
        <v>1</v>
      </c>
      <c r="G120" s="37">
        <v>403</v>
      </c>
      <c r="H120" s="36">
        <v>45065</v>
      </c>
      <c r="I120" s="10" t="s">
        <v>486</v>
      </c>
      <c r="J120" s="10">
        <f t="shared" si="22"/>
        <v>9731</v>
      </c>
      <c r="K120" s="10">
        <f t="shared" si="22"/>
        <v>1</v>
      </c>
      <c r="L120" s="10">
        <f t="shared" si="22"/>
        <v>403</v>
      </c>
      <c r="M120" s="38" t="s">
        <v>565</v>
      </c>
      <c r="N120" s="10">
        <v>42</v>
      </c>
      <c r="O120" s="10">
        <v>20369</v>
      </c>
      <c r="P120" s="37">
        <f t="shared" si="14"/>
        <v>397.29327120000005</v>
      </c>
      <c r="Q120" s="37">
        <f t="shared" si="15"/>
        <v>-5.7067287999999508</v>
      </c>
      <c r="R120">
        <f t="shared" si="16"/>
        <v>33.85826771653543</v>
      </c>
      <c r="S120">
        <f t="shared" si="17"/>
        <v>16.535433070866141</v>
      </c>
    </row>
    <row r="121" spans="1:19" hidden="1" x14ac:dyDescent="0.25">
      <c r="A121" s="36">
        <v>45064</v>
      </c>
      <c r="B121" s="10" t="s">
        <v>567</v>
      </c>
      <c r="C121" s="10">
        <v>86</v>
      </c>
      <c r="D121" s="10">
        <v>54</v>
      </c>
      <c r="E121" s="10">
        <v>9732</v>
      </c>
      <c r="F121" s="10">
        <v>1</v>
      </c>
      <c r="G121" s="37">
        <v>400</v>
      </c>
      <c r="H121" s="36">
        <v>45065</v>
      </c>
      <c r="I121" s="10" t="s">
        <v>486</v>
      </c>
      <c r="J121" s="10">
        <f t="shared" si="22"/>
        <v>9732</v>
      </c>
      <c r="K121" s="10">
        <f t="shared" si="22"/>
        <v>1</v>
      </c>
      <c r="L121" s="10">
        <f t="shared" si="22"/>
        <v>400</v>
      </c>
      <c r="M121" s="38" t="s">
        <v>565</v>
      </c>
      <c r="N121" s="10">
        <v>42</v>
      </c>
      <c r="O121" s="10">
        <v>20731</v>
      </c>
      <c r="P121" s="37">
        <f t="shared" si="14"/>
        <v>404.35400879999997</v>
      </c>
      <c r="Q121" s="37">
        <f t="shared" si="15"/>
        <v>4.3540087999999741</v>
      </c>
      <c r="R121">
        <f t="shared" si="16"/>
        <v>33.85826771653543</v>
      </c>
      <c r="S121">
        <f t="shared" si="17"/>
        <v>16.535433070866141</v>
      </c>
    </row>
    <row r="122" spans="1:19" hidden="1" x14ac:dyDescent="0.25">
      <c r="A122" s="36">
        <v>45064</v>
      </c>
      <c r="B122" s="10" t="s">
        <v>567</v>
      </c>
      <c r="C122" s="10">
        <v>86</v>
      </c>
      <c r="D122" s="10">
        <v>54</v>
      </c>
      <c r="E122" s="10">
        <v>9736</v>
      </c>
      <c r="F122" s="10">
        <v>1</v>
      </c>
      <c r="G122" s="37">
        <v>406</v>
      </c>
      <c r="H122" s="36">
        <v>45066</v>
      </c>
      <c r="I122" s="10" t="s">
        <v>486</v>
      </c>
      <c r="J122" s="10">
        <f t="shared" si="22"/>
        <v>9736</v>
      </c>
      <c r="K122" s="10">
        <f t="shared" si="22"/>
        <v>1</v>
      </c>
      <c r="L122" s="10">
        <f t="shared" si="22"/>
        <v>406</v>
      </c>
      <c r="M122" s="38" t="s">
        <v>565</v>
      </c>
      <c r="N122" s="10">
        <v>42</v>
      </c>
      <c r="O122" s="10">
        <v>20907</v>
      </c>
      <c r="P122" s="37">
        <f t="shared" si="14"/>
        <v>407.78685359999997</v>
      </c>
      <c r="Q122" s="37">
        <f t="shared" si="15"/>
        <v>1.7868535999999722</v>
      </c>
      <c r="R122">
        <f t="shared" si="16"/>
        <v>33.85826771653543</v>
      </c>
      <c r="S122">
        <f t="shared" si="17"/>
        <v>16.535433070866141</v>
      </c>
    </row>
    <row r="123" spans="1:19" hidden="1" x14ac:dyDescent="0.25">
      <c r="A123" s="36">
        <v>45064</v>
      </c>
      <c r="B123" s="10" t="s">
        <v>567</v>
      </c>
      <c r="C123" s="10">
        <v>86</v>
      </c>
      <c r="D123" s="10">
        <v>54</v>
      </c>
      <c r="E123" s="10">
        <v>9760</v>
      </c>
      <c r="F123" s="10">
        <v>1</v>
      </c>
      <c r="G123" s="37">
        <v>418</v>
      </c>
      <c r="H123" s="36">
        <v>45066</v>
      </c>
      <c r="I123" s="10" t="s">
        <v>486</v>
      </c>
      <c r="J123" s="10">
        <f t="shared" si="22"/>
        <v>9760</v>
      </c>
      <c r="K123" s="10">
        <f t="shared" si="22"/>
        <v>1</v>
      </c>
      <c r="L123" s="10">
        <f t="shared" si="22"/>
        <v>418</v>
      </c>
      <c r="M123" s="38" t="s">
        <v>565</v>
      </c>
      <c r="N123" s="10">
        <v>42</v>
      </c>
      <c r="O123" s="10">
        <v>21269</v>
      </c>
      <c r="P123" s="37">
        <f t="shared" si="14"/>
        <v>414.84759120000001</v>
      </c>
      <c r="Q123" s="37">
        <f t="shared" si="15"/>
        <v>-3.1524087999999892</v>
      </c>
      <c r="R123">
        <f t="shared" si="16"/>
        <v>33.85826771653543</v>
      </c>
      <c r="S123">
        <f t="shared" si="17"/>
        <v>16.535433070866141</v>
      </c>
    </row>
    <row r="124" spans="1:19" hidden="1" x14ac:dyDescent="0.25">
      <c r="A124" s="36">
        <v>45064</v>
      </c>
      <c r="B124" s="10" t="s">
        <v>567</v>
      </c>
      <c r="C124" s="10">
        <v>86</v>
      </c>
      <c r="D124" s="10">
        <v>54</v>
      </c>
      <c r="E124" s="10">
        <v>9758</v>
      </c>
      <c r="F124" s="10">
        <v>1</v>
      </c>
      <c r="G124" s="37">
        <v>416</v>
      </c>
      <c r="H124" s="36">
        <v>45065</v>
      </c>
      <c r="I124" s="10" t="s">
        <v>486</v>
      </c>
      <c r="J124" s="10">
        <f t="shared" si="22"/>
        <v>9758</v>
      </c>
      <c r="K124" s="10">
        <f t="shared" si="22"/>
        <v>1</v>
      </c>
      <c r="L124" s="10">
        <f t="shared" si="22"/>
        <v>416</v>
      </c>
      <c r="M124" s="38" t="s">
        <v>565</v>
      </c>
      <c r="N124" s="10">
        <v>42</v>
      </c>
      <c r="O124" s="10">
        <v>20397</v>
      </c>
      <c r="P124" s="37">
        <f t="shared" si="14"/>
        <v>397.83940559999996</v>
      </c>
      <c r="Q124" s="37">
        <f t="shared" si="15"/>
        <v>-18.160594400000036</v>
      </c>
      <c r="R124">
        <f t="shared" si="16"/>
        <v>33.85826771653543</v>
      </c>
      <c r="S124">
        <f t="shared" si="17"/>
        <v>16.535433070866141</v>
      </c>
    </row>
    <row r="125" spans="1:19" hidden="1" x14ac:dyDescent="0.25">
      <c r="A125" s="36">
        <v>45064</v>
      </c>
      <c r="B125" s="10" t="s">
        <v>567</v>
      </c>
      <c r="C125" s="10">
        <v>86</v>
      </c>
      <c r="D125" s="10">
        <v>54</v>
      </c>
      <c r="E125" s="10">
        <v>9753</v>
      </c>
      <c r="F125" s="10">
        <v>1</v>
      </c>
      <c r="G125" s="37">
        <v>427</v>
      </c>
      <c r="H125" s="36">
        <v>45065</v>
      </c>
      <c r="I125" s="10" t="s">
        <v>486</v>
      </c>
      <c r="J125" s="10">
        <f t="shared" si="22"/>
        <v>9753</v>
      </c>
      <c r="K125" s="10">
        <f t="shared" si="22"/>
        <v>1</v>
      </c>
      <c r="L125" s="10">
        <f t="shared" si="22"/>
        <v>427</v>
      </c>
      <c r="M125" s="38" t="s">
        <v>565</v>
      </c>
      <c r="N125" s="10">
        <v>42</v>
      </c>
      <c r="O125" s="10">
        <v>21896</v>
      </c>
      <c r="P125" s="37">
        <f t="shared" si="14"/>
        <v>427.07710079999998</v>
      </c>
      <c r="Q125" s="37">
        <f t="shared" si="15"/>
        <v>7.7100799999982428E-2</v>
      </c>
      <c r="R125">
        <f t="shared" si="16"/>
        <v>33.85826771653543</v>
      </c>
      <c r="S125">
        <f t="shared" si="17"/>
        <v>16.535433070866141</v>
      </c>
    </row>
    <row r="126" spans="1:19" hidden="1" x14ac:dyDescent="0.25">
      <c r="A126" s="36">
        <v>45064</v>
      </c>
      <c r="B126" s="10" t="s">
        <v>567</v>
      </c>
      <c r="C126" s="10">
        <v>86</v>
      </c>
      <c r="D126" s="10">
        <v>54</v>
      </c>
      <c r="E126" s="10">
        <v>9725</v>
      </c>
      <c r="F126" s="10">
        <v>1</v>
      </c>
      <c r="G126" s="37">
        <v>441</v>
      </c>
      <c r="H126" s="36">
        <v>45065</v>
      </c>
      <c r="I126" s="10" t="s">
        <v>486</v>
      </c>
      <c r="J126" s="10">
        <f t="shared" si="22"/>
        <v>9725</v>
      </c>
      <c r="K126" s="10">
        <f t="shared" si="22"/>
        <v>1</v>
      </c>
      <c r="L126" s="10">
        <f t="shared" si="22"/>
        <v>441</v>
      </c>
      <c r="M126" s="38" t="s">
        <v>565</v>
      </c>
      <c r="N126" s="10">
        <v>42</v>
      </c>
      <c r="O126" s="10">
        <v>22416</v>
      </c>
      <c r="P126" s="37">
        <f t="shared" si="14"/>
        <v>437.21959679999998</v>
      </c>
      <c r="Q126" s="37">
        <f t="shared" si="15"/>
        <v>-3.7804032000000234</v>
      </c>
      <c r="R126">
        <f t="shared" si="16"/>
        <v>33.85826771653543</v>
      </c>
      <c r="S126">
        <f t="shared" si="17"/>
        <v>16.535433070866141</v>
      </c>
    </row>
    <row r="127" spans="1:19" hidden="1" x14ac:dyDescent="0.25">
      <c r="A127" s="36">
        <v>45064</v>
      </c>
      <c r="B127" s="10" t="s">
        <v>567</v>
      </c>
      <c r="C127" s="10">
        <v>86</v>
      </c>
      <c r="D127" s="10">
        <v>54</v>
      </c>
      <c r="E127" s="10">
        <v>9724</v>
      </c>
      <c r="F127" s="10">
        <v>1</v>
      </c>
      <c r="G127" s="37">
        <v>416</v>
      </c>
      <c r="H127" s="36">
        <v>45066</v>
      </c>
      <c r="I127" s="10" t="s">
        <v>486</v>
      </c>
      <c r="J127" s="10">
        <f t="shared" si="22"/>
        <v>9724</v>
      </c>
      <c r="K127" s="10">
        <f t="shared" si="22"/>
        <v>1</v>
      </c>
      <c r="L127" s="10">
        <f t="shared" si="22"/>
        <v>416</v>
      </c>
      <c r="M127" s="38" t="s">
        <v>565</v>
      </c>
      <c r="N127" s="10">
        <v>42</v>
      </c>
      <c r="O127" s="10">
        <v>21256</v>
      </c>
      <c r="P127" s="37">
        <f t="shared" si="14"/>
        <v>414.59402880000005</v>
      </c>
      <c r="Q127" s="37">
        <f t="shared" si="15"/>
        <v>-1.4059711999999536</v>
      </c>
      <c r="R127">
        <f t="shared" si="16"/>
        <v>33.85826771653543</v>
      </c>
      <c r="S127">
        <f t="shared" si="17"/>
        <v>16.535433070866141</v>
      </c>
    </row>
    <row r="128" spans="1:19" hidden="1" x14ac:dyDescent="0.25">
      <c r="A128" s="36">
        <v>45064</v>
      </c>
      <c r="B128" s="10" t="s">
        <v>567</v>
      </c>
      <c r="C128" s="10">
        <v>86</v>
      </c>
      <c r="D128" s="10">
        <v>54</v>
      </c>
      <c r="E128" s="10">
        <v>9717</v>
      </c>
      <c r="F128" s="10">
        <v>1</v>
      </c>
      <c r="G128" s="37">
        <v>436</v>
      </c>
      <c r="H128" s="36">
        <v>45065</v>
      </c>
      <c r="I128" s="10" t="s">
        <v>486</v>
      </c>
      <c r="J128" s="10">
        <f t="shared" si="22"/>
        <v>9717</v>
      </c>
      <c r="K128" s="10">
        <f t="shared" si="22"/>
        <v>1</v>
      </c>
      <c r="L128" s="10">
        <f t="shared" si="22"/>
        <v>436</v>
      </c>
      <c r="M128" s="38" t="s">
        <v>565</v>
      </c>
      <c r="N128" s="10">
        <v>42</v>
      </c>
      <c r="O128" s="10">
        <v>21861</v>
      </c>
      <c r="P128" s="37">
        <f t="shared" si="14"/>
        <v>426.39443280000006</v>
      </c>
      <c r="Q128" s="37">
        <f t="shared" si="15"/>
        <v>-9.605567199999939</v>
      </c>
      <c r="R128">
        <f t="shared" si="16"/>
        <v>33.85826771653543</v>
      </c>
      <c r="S128">
        <f t="shared" si="17"/>
        <v>16.535433070866141</v>
      </c>
    </row>
    <row r="129" spans="1:19" hidden="1" x14ac:dyDescent="0.25">
      <c r="A129" s="36">
        <v>45064</v>
      </c>
      <c r="B129" s="10" t="s">
        <v>567</v>
      </c>
      <c r="C129" s="10">
        <v>86</v>
      </c>
      <c r="D129" s="10">
        <v>54</v>
      </c>
      <c r="E129" s="10">
        <v>9733</v>
      </c>
      <c r="F129" s="10">
        <v>1</v>
      </c>
      <c r="G129" s="37">
        <v>405</v>
      </c>
      <c r="H129" s="36">
        <v>45069</v>
      </c>
      <c r="I129" s="10" t="s">
        <v>486</v>
      </c>
      <c r="J129" s="10">
        <f t="shared" si="22"/>
        <v>9733</v>
      </c>
      <c r="K129" s="10">
        <f t="shared" si="22"/>
        <v>1</v>
      </c>
      <c r="L129" s="10">
        <f t="shared" si="22"/>
        <v>405</v>
      </c>
      <c r="M129" s="38" t="s">
        <v>565</v>
      </c>
      <c r="N129" s="10">
        <v>42</v>
      </c>
      <c r="O129" s="10">
        <v>20613</v>
      </c>
      <c r="P129" s="37">
        <f t="shared" si="14"/>
        <v>402.05244240000002</v>
      </c>
      <c r="Q129" s="37">
        <f t="shared" si="15"/>
        <v>-2.9475575999999819</v>
      </c>
      <c r="R129">
        <f t="shared" si="16"/>
        <v>33.85826771653543</v>
      </c>
      <c r="S129">
        <f t="shared" si="17"/>
        <v>16.535433070866141</v>
      </c>
    </row>
    <row r="130" spans="1:19" hidden="1" x14ac:dyDescent="0.25">
      <c r="A130" s="36">
        <v>45064</v>
      </c>
      <c r="B130" s="10" t="s">
        <v>567</v>
      </c>
      <c r="C130" s="10">
        <v>86</v>
      </c>
      <c r="D130" s="10">
        <v>54</v>
      </c>
      <c r="E130" s="10">
        <v>9756</v>
      </c>
      <c r="F130" s="10">
        <v>1</v>
      </c>
      <c r="G130" s="37">
        <v>436</v>
      </c>
      <c r="H130" s="36">
        <v>45066</v>
      </c>
      <c r="I130" s="10" t="s">
        <v>486</v>
      </c>
      <c r="J130" s="10">
        <f t="shared" si="22"/>
        <v>9756</v>
      </c>
      <c r="K130" s="10">
        <f t="shared" si="22"/>
        <v>1</v>
      </c>
      <c r="L130" s="10">
        <f t="shared" si="22"/>
        <v>436</v>
      </c>
      <c r="M130" s="38" t="s">
        <v>565</v>
      </c>
      <c r="N130" s="10">
        <v>42</v>
      </c>
      <c r="O130" s="10">
        <v>22283</v>
      </c>
      <c r="P130" s="37">
        <f t="shared" si="14"/>
        <v>434.62545840000001</v>
      </c>
      <c r="Q130" s="37">
        <f t="shared" si="15"/>
        <v>-1.3745415999999864</v>
      </c>
      <c r="R130">
        <f t="shared" si="16"/>
        <v>33.85826771653543</v>
      </c>
      <c r="S130">
        <f t="shared" si="17"/>
        <v>16.535433070866141</v>
      </c>
    </row>
    <row r="131" spans="1:19" hidden="1" x14ac:dyDescent="0.25">
      <c r="A131" s="36">
        <v>45064</v>
      </c>
      <c r="B131" s="10" t="s">
        <v>567</v>
      </c>
      <c r="C131" s="10">
        <v>86</v>
      </c>
      <c r="D131" s="10">
        <v>54</v>
      </c>
      <c r="E131" s="10">
        <v>9730</v>
      </c>
      <c r="F131" s="10">
        <v>1</v>
      </c>
      <c r="G131" s="37">
        <v>461</v>
      </c>
      <c r="H131" s="36">
        <v>45069</v>
      </c>
      <c r="I131" s="10" t="s">
        <v>486</v>
      </c>
      <c r="J131" s="10">
        <f t="shared" si="22"/>
        <v>9730</v>
      </c>
      <c r="K131" s="10">
        <f t="shared" si="22"/>
        <v>1</v>
      </c>
      <c r="L131" s="10">
        <f t="shared" si="22"/>
        <v>461</v>
      </c>
      <c r="M131" s="38" t="s">
        <v>565</v>
      </c>
      <c r="N131" s="10">
        <v>42</v>
      </c>
      <c r="O131" s="10">
        <v>23300</v>
      </c>
      <c r="P131" s="37">
        <f t="shared" si="14"/>
        <v>454.46184</v>
      </c>
      <c r="Q131" s="37">
        <f t="shared" si="15"/>
        <v>-6.5381600000000049</v>
      </c>
      <c r="R131">
        <f t="shared" ref="R131:R194" si="23">C131/2.54</f>
        <v>33.85826771653543</v>
      </c>
      <c r="S131">
        <f t="shared" ref="S131:S194" si="24">N131/2.54</f>
        <v>16.535433070866141</v>
      </c>
    </row>
    <row r="132" spans="1:19" hidden="1" x14ac:dyDescent="0.25">
      <c r="A132" s="36">
        <v>45064</v>
      </c>
      <c r="B132" s="10" t="s">
        <v>567</v>
      </c>
      <c r="C132" s="10">
        <v>86</v>
      </c>
      <c r="D132" s="10">
        <v>54</v>
      </c>
      <c r="E132" s="10">
        <v>9735</v>
      </c>
      <c r="F132" s="10">
        <v>1</v>
      </c>
      <c r="G132" s="37">
        <v>406</v>
      </c>
      <c r="H132" s="36">
        <v>45070</v>
      </c>
      <c r="I132" s="10" t="s">
        <v>486</v>
      </c>
      <c r="J132" s="10">
        <f t="shared" ref="J132:L141" si="25">+E132</f>
        <v>9735</v>
      </c>
      <c r="K132" s="10">
        <f t="shared" si="25"/>
        <v>1</v>
      </c>
      <c r="L132" s="10">
        <f t="shared" si="25"/>
        <v>406</v>
      </c>
      <c r="M132" s="38" t="s">
        <v>565</v>
      </c>
      <c r="N132" s="10">
        <v>42</v>
      </c>
      <c r="O132" s="10">
        <v>20868</v>
      </c>
      <c r="P132" s="37">
        <f t="shared" ref="P132:P196" si="26">(O132/20000/500)*C132*D132*N132</f>
        <v>407.02616640000002</v>
      </c>
      <c r="Q132" s="37">
        <f t="shared" ref="Q132:Q196" si="27">+P132-G132</f>
        <v>1.0261664000000223</v>
      </c>
      <c r="R132">
        <f t="shared" si="23"/>
        <v>33.85826771653543</v>
      </c>
      <c r="S132">
        <f t="shared" si="24"/>
        <v>16.535433070866141</v>
      </c>
    </row>
    <row r="133" spans="1:19" hidden="1" x14ac:dyDescent="0.25">
      <c r="A133" s="36">
        <v>45064</v>
      </c>
      <c r="B133" s="10" t="s">
        <v>567</v>
      </c>
      <c r="C133" s="10">
        <v>86</v>
      </c>
      <c r="D133" s="10">
        <v>54</v>
      </c>
      <c r="E133" s="10">
        <v>9754</v>
      </c>
      <c r="F133" s="10">
        <v>1</v>
      </c>
      <c r="G133" s="37">
        <v>426</v>
      </c>
      <c r="H133" s="36">
        <v>45065</v>
      </c>
      <c r="I133" s="10" t="s">
        <v>486</v>
      </c>
      <c r="J133" s="10">
        <f t="shared" si="25"/>
        <v>9754</v>
      </c>
      <c r="K133" s="10">
        <f t="shared" si="25"/>
        <v>1</v>
      </c>
      <c r="L133" s="10">
        <f t="shared" si="25"/>
        <v>426</v>
      </c>
      <c r="M133" s="38" t="s">
        <v>565</v>
      </c>
      <c r="N133" s="10">
        <v>42</v>
      </c>
      <c r="O133" s="10">
        <v>21463</v>
      </c>
      <c r="P133" s="37">
        <f t="shared" si="26"/>
        <v>418.63152240000005</v>
      </c>
      <c r="Q133" s="37">
        <f t="shared" si="27"/>
        <v>-7.3684775999999488</v>
      </c>
      <c r="R133">
        <f t="shared" si="23"/>
        <v>33.85826771653543</v>
      </c>
      <c r="S133">
        <f t="shared" si="24"/>
        <v>16.535433070866141</v>
      </c>
    </row>
    <row r="134" spans="1:19" hidden="1" x14ac:dyDescent="0.25">
      <c r="A134" s="36">
        <v>45064</v>
      </c>
      <c r="B134" s="10" t="s">
        <v>567</v>
      </c>
      <c r="C134" s="10">
        <v>86</v>
      </c>
      <c r="D134" s="10">
        <v>54</v>
      </c>
      <c r="E134" s="10">
        <v>9683</v>
      </c>
      <c r="F134" s="10">
        <v>1</v>
      </c>
      <c r="G134" s="37">
        <v>437</v>
      </c>
      <c r="H134" s="36">
        <v>45065</v>
      </c>
      <c r="I134" s="10" t="s">
        <v>486</v>
      </c>
      <c r="J134" s="10">
        <f t="shared" si="25"/>
        <v>9683</v>
      </c>
      <c r="K134" s="10">
        <f t="shared" si="25"/>
        <v>1</v>
      </c>
      <c r="L134" s="10">
        <f t="shared" si="25"/>
        <v>437</v>
      </c>
      <c r="M134" s="38" t="s">
        <v>565</v>
      </c>
      <c r="N134" s="10">
        <v>42</v>
      </c>
      <c r="O134" s="10">
        <v>22609</v>
      </c>
      <c r="P134" s="37">
        <f t="shared" si="26"/>
        <v>440.98402319999997</v>
      </c>
      <c r="Q134" s="37">
        <f t="shared" si="27"/>
        <v>3.9840231999999673</v>
      </c>
      <c r="R134">
        <f t="shared" si="23"/>
        <v>33.85826771653543</v>
      </c>
      <c r="S134">
        <f t="shared" si="24"/>
        <v>16.535433070866141</v>
      </c>
    </row>
    <row r="135" spans="1:19" hidden="1" x14ac:dyDescent="0.25">
      <c r="A135" s="36">
        <v>45064</v>
      </c>
      <c r="B135" s="10" t="s">
        <v>567</v>
      </c>
      <c r="C135" s="10">
        <v>86</v>
      </c>
      <c r="D135" s="10">
        <v>54</v>
      </c>
      <c r="E135" s="10">
        <v>9716</v>
      </c>
      <c r="F135" s="10">
        <v>1</v>
      </c>
      <c r="G135" s="37">
        <v>450</v>
      </c>
      <c r="H135" s="36">
        <v>45065</v>
      </c>
      <c r="I135" s="10" t="s">
        <v>486</v>
      </c>
      <c r="J135" s="10">
        <f t="shared" si="25"/>
        <v>9716</v>
      </c>
      <c r="K135" s="10">
        <f t="shared" si="25"/>
        <v>1</v>
      </c>
      <c r="L135" s="10">
        <f t="shared" si="25"/>
        <v>450</v>
      </c>
      <c r="M135" s="38" t="s">
        <v>565</v>
      </c>
      <c r="N135" s="10">
        <v>42</v>
      </c>
      <c r="O135" s="10">
        <v>24417</v>
      </c>
      <c r="P135" s="37">
        <f t="shared" si="26"/>
        <v>476.24870159999995</v>
      </c>
      <c r="Q135" s="37">
        <f t="shared" si="27"/>
        <v>26.248701599999947</v>
      </c>
      <c r="R135">
        <f t="shared" si="23"/>
        <v>33.85826771653543</v>
      </c>
      <c r="S135">
        <f t="shared" si="24"/>
        <v>16.535433070866141</v>
      </c>
    </row>
    <row r="136" spans="1:19" hidden="1" x14ac:dyDescent="0.25">
      <c r="A136" s="36">
        <v>45064</v>
      </c>
      <c r="B136" s="10" t="s">
        <v>567</v>
      </c>
      <c r="C136" s="10">
        <v>86</v>
      </c>
      <c r="D136" s="10">
        <v>54</v>
      </c>
      <c r="E136" s="10">
        <v>9682</v>
      </c>
      <c r="F136" s="10">
        <v>1</v>
      </c>
      <c r="G136" s="37">
        <v>435</v>
      </c>
      <c r="H136" s="36">
        <v>45065</v>
      </c>
      <c r="I136" s="10" t="s">
        <v>486</v>
      </c>
      <c r="J136" s="10">
        <f t="shared" si="25"/>
        <v>9682</v>
      </c>
      <c r="K136" s="10">
        <f t="shared" si="25"/>
        <v>1</v>
      </c>
      <c r="L136" s="10">
        <f t="shared" si="25"/>
        <v>435</v>
      </c>
      <c r="M136" s="38" t="s">
        <v>565</v>
      </c>
      <c r="N136" s="10">
        <v>42</v>
      </c>
      <c r="O136" s="10">
        <v>22116</v>
      </c>
      <c r="P136" s="37">
        <f t="shared" si="26"/>
        <v>431.36815679999995</v>
      </c>
      <c r="Q136" s="37">
        <f t="shared" si="27"/>
        <v>-3.6318432000000485</v>
      </c>
      <c r="R136">
        <f t="shared" si="23"/>
        <v>33.85826771653543</v>
      </c>
      <c r="S136">
        <f t="shared" si="24"/>
        <v>16.535433070866141</v>
      </c>
    </row>
    <row r="137" spans="1:19" hidden="1" x14ac:dyDescent="0.25">
      <c r="A137" s="36">
        <v>45064</v>
      </c>
      <c r="B137" s="10" t="s">
        <v>567</v>
      </c>
      <c r="C137" s="10">
        <v>86</v>
      </c>
      <c r="D137" s="10">
        <v>54</v>
      </c>
      <c r="E137" s="10">
        <v>9714</v>
      </c>
      <c r="F137" s="10">
        <v>1</v>
      </c>
      <c r="G137" s="37">
        <v>404</v>
      </c>
      <c r="H137" s="36">
        <v>45069</v>
      </c>
      <c r="I137" s="10" t="s">
        <v>486</v>
      </c>
      <c r="J137" s="10">
        <f t="shared" si="25"/>
        <v>9714</v>
      </c>
      <c r="K137" s="10">
        <f t="shared" si="25"/>
        <v>1</v>
      </c>
      <c r="L137" s="10">
        <f t="shared" si="25"/>
        <v>404</v>
      </c>
      <c r="M137" s="38" t="s">
        <v>565</v>
      </c>
      <c r="N137" s="10">
        <v>42</v>
      </c>
      <c r="O137" s="10">
        <v>20658</v>
      </c>
      <c r="P137" s="37">
        <f t="shared" si="26"/>
        <v>402.93015839999998</v>
      </c>
      <c r="Q137" s="37">
        <f t="shared" si="27"/>
        <v>-1.0698416000000179</v>
      </c>
      <c r="R137">
        <f t="shared" si="23"/>
        <v>33.85826771653543</v>
      </c>
      <c r="S137">
        <f t="shared" si="24"/>
        <v>16.535433070866141</v>
      </c>
    </row>
    <row r="138" spans="1:19" hidden="1" x14ac:dyDescent="0.25">
      <c r="A138" s="36">
        <v>45064</v>
      </c>
      <c r="B138" s="10" t="s">
        <v>567</v>
      </c>
      <c r="C138" s="10">
        <v>86</v>
      </c>
      <c r="D138" s="10">
        <v>54</v>
      </c>
      <c r="E138" s="10">
        <v>9718</v>
      </c>
      <c r="F138" s="10">
        <v>1</v>
      </c>
      <c r="G138" s="37">
        <v>454</v>
      </c>
      <c r="H138" s="36">
        <v>45066</v>
      </c>
      <c r="I138" s="10" t="s">
        <v>486</v>
      </c>
      <c r="J138" s="10">
        <f t="shared" si="25"/>
        <v>9718</v>
      </c>
      <c r="K138" s="10">
        <f t="shared" si="25"/>
        <v>1</v>
      </c>
      <c r="L138" s="10">
        <f t="shared" si="25"/>
        <v>454</v>
      </c>
      <c r="M138" s="38" t="s">
        <v>565</v>
      </c>
      <c r="N138" s="10">
        <v>42</v>
      </c>
      <c r="O138" s="10">
        <v>23367</v>
      </c>
      <c r="P138" s="37">
        <f t="shared" si="26"/>
        <v>455.76866159999997</v>
      </c>
      <c r="Q138" s="37">
        <f t="shared" si="27"/>
        <v>1.7686615999999731</v>
      </c>
      <c r="R138">
        <f t="shared" si="23"/>
        <v>33.85826771653543</v>
      </c>
      <c r="S138">
        <f t="shared" si="24"/>
        <v>16.535433070866141</v>
      </c>
    </row>
    <row r="139" spans="1:19" hidden="1" x14ac:dyDescent="0.25">
      <c r="A139" s="36">
        <v>45064</v>
      </c>
      <c r="B139" s="10" t="s">
        <v>567</v>
      </c>
      <c r="C139" s="10">
        <v>86</v>
      </c>
      <c r="D139" s="10">
        <v>54</v>
      </c>
      <c r="E139" s="10">
        <v>9715</v>
      </c>
      <c r="F139" s="10">
        <v>1</v>
      </c>
      <c r="G139" s="37">
        <v>423</v>
      </c>
      <c r="H139" s="36">
        <v>45066</v>
      </c>
      <c r="I139" s="10" t="s">
        <v>486</v>
      </c>
      <c r="J139" s="10">
        <f t="shared" si="25"/>
        <v>9715</v>
      </c>
      <c r="K139" s="10">
        <f t="shared" si="25"/>
        <v>1</v>
      </c>
      <c r="L139" s="10">
        <f t="shared" si="25"/>
        <v>423</v>
      </c>
      <c r="M139" s="38" t="s">
        <v>565</v>
      </c>
      <c r="N139" s="10">
        <v>42</v>
      </c>
      <c r="O139" s="10">
        <v>21676</v>
      </c>
      <c r="P139" s="37">
        <f t="shared" si="26"/>
        <v>422.78604480000001</v>
      </c>
      <c r="Q139" s="37">
        <f t="shared" si="27"/>
        <v>-0.21395519999998669</v>
      </c>
      <c r="R139">
        <f t="shared" si="23"/>
        <v>33.85826771653543</v>
      </c>
      <c r="S139">
        <f t="shared" si="24"/>
        <v>16.535433070866141</v>
      </c>
    </row>
    <row r="140" spans="1:19" hidden="1" x14ac:dyDescent="0.25">
      <c r="A140" s="36">
        <v>45064</v>
      </c>
      <c r="B140" s="10" t="s">
        <v>567</v>
      </c>
      <c r="C140" s="10">
        <v>86</v>
      </c>
      <c r="D140" s="10">
        <v>54</v>
      </c>
      <c r="E140" s="10">
        <v>9734</v>
      </c>
      <c r="F140" s="10">
        <v>1</v>
      </c>
      <c r="G140" s="37">
        <v>404</v>
      </c>
      <c r="H140" s="36">
        <v>45066</v>
      </c>
      <c r="I140" s="10" t="s">
        <v>486</v>
      </c>
      <c r="J140" s="10">
        <f t="shared" si="25"/>
        <v>9734</v>
      </c>
      <c r="K140" s="10">
        <f t="shared" si="25"/>
        <v>1</v>
      </c>
      <c r="L140" s="10">
        <f t="shared" si="25"/>
        <v>404</v>
      </c>
      <c r="M140" s="38" t="s">
        <v>565</v>
      </c>
      <c r="N140" s="10">
        <v>42</v>
      </c>
      <c r="O140" s="10">
        <v>20734</v>
      </c>
      <c r="P140" s="37">
        <f t="shared" si="26"/>
        <v>404.41252320000001</v>
      </c>
      <c r="Q140" s="37">
        <f t="shared" si="27"/>
        <v>0.41252320000000964</v>
      </c>
      <c r="R140">
        <f t="shared" si="23"/>
        <v>33.85826771653543</v>
      </c>
      <c r="S140">
        <f t="shared" si="24"/>
        <v>16.535433070866141</v>
      </c>
    </row>
    <row r="141" spans="1:19" hidden="1" x14ac:dyDescent="0.25">
      <c r="A141" s="36">
        <v>45064</v>
      </c>
      <c r="B141" s="10" t="s">
        <v>567</v>
      </c>
      <c r="C141" s="10">
        <v>86</v>
      </c>
      <c r="D141" s="10">
        <v>54</v>
      </c>
      <c r="E141" s="10">
        <v>9719</v>
      </c>
      <c r="F141" s="10">
        <v>1</v>
      </c>
      <c r="G141" s="37">
        <v>434</v>
      </c>
      <c r="H141" s="36">
        <v>45066</v>
      </c>
      <c r="I141" s="10" t="s">
        <v>486</v>
      </c>
      <c r="J141" s="10">
        <f t="shared" si="25"/>
        <v>9719</v>
      </c>
      <c r="K141" s="10">
        <f t="shared" si="25"/>
        <v>1</v>
      </c>
      <c r="L141" s="10">
        <f t="shared" si="25"/>
        <v>434</v>
      </c>
      <c r="M141" s="38" t="s">
        <v>565</v>
      </c>
      <c r="N141" s="10">
        <v>42</v>
      </c>
      <c r="O141" s="10">
        <v>21722</v>
      </c>
      <c r="P141" s="37">
        <f t="shared" si="26"/>
        <v>423.68326559999997</v>
      </c>
      <c r="Q141" s="37">
        <f t="shared" si="27"/>
        <v>-10.31673440000003</v>
      </c>
      <c r="R141">
        <f t="shared" si="23"/>
        <v>33.85826771653543</v>
      </c>
      <c r="S141">
        <f t="shared" si="24"/>
        <v>16.535433070866141</v>
      </c>
    </row>
    <row r="142" spans="1:19" hidden="1" x14ac:dyDescent="0.25">
      <c r="A142" s="36">
        <v>45064</v>
      </c>
      <c r="B142" s="10" t="s">
        <v>567</v>
      </c>
      <c r="C142" s="10">
        <v>86</v>
      </c>
      <c r="D142" s="10">
        <v>54</v>
      </c>
      <c r="E142" s="10">
        <v>9720</v>
      </c>
      <c r="F142" s="10">
        <v>1</v>
      </c>
      <c r="G142" s="37">
        <v>415</v>
      </c>
      <c r="H142" s="36">
        <v>45065</v>
      </c>
      <c r="I142" s="10" t="s">
        <v>486</v>
      </c>
      <c r="J142" s="10">
        <f>+E142</f>
        <v>9720</v>
      </c>
      <c r="K142" s="10">
        <f>+F142</f>
        <v>1</v>
      </c>
      <c r="L142" s="10">
        <f>+G142</f>
        <v>415</v>
      </c>
      <c r="M142" s="38" t="s">
        <v>565</v>
      </c>
      <c r="N142" s="10">
        <v>42</v>
      </c>
      <c r="O142" s="10">
        <v>21572</v>
      </c>
      <c r="P142" s="37">
        <f t="shared" si="26"/>
        <v>420.75754560000001</v>
      </c>
      <c r="Q142" s="37">
        <f t="shared" si="27"/>
        <v>5.7575456000000145</v>
      </c>
      <c r="R142">
        <f t="shared" si="23"/>
        <v>33.85826771653543</v>
      </c>
      <c r="S142">
        <f t="shared" si="24"/>
        <v>16.535433070866141</v>
      </c>
    </row>
    <row r="143" spans="1:19" hidden="1" x14ac:dyDescent="0.25">
      <c r="A143" s="36">
        <v>45067</v>
      </c>
      <c r="B143" s="10" t="s">
        <v>568</v>
      </c>
      <c r="C143" s="10">
        <v>96</v>
      </c>
      <c r="D143" s="10">
        <v>52</v>
      </c>
      <c r="E143" s="10">
        <v>105691</v>
      </c>
      <c r="F143" s="10">
        <v>1</v>
      </c>
      <c r="G143" s="37">
        <v>572.29999999999995</v>
      </c>
      <c r="H143" s="36">
        <v>45072</v>
      </c>
      <c r="I143" s="10" t="s">
        <v>545</v>
      </c>
      <c r="J143" s="10">
        <f t="shared" ref="J143:L158" si="28">+E143</f>
        <v>105691</v>
      </c>
      <c r="K143" s="10">
        <f t="shared" si="28"/>
        <v>1</v>
      </c>
      <c r="L143" s="10">
        <f t="shared" si="28"/>
        <v>572.29999999999995</v>
      </c>
      <c r="M143" s="10" t="s">
        <v>564</v>
      </c>
      <c r="N143" s="10">
        <f t="shared" ref="N143:N158" si="29">73/2</f>
        <v>36.5</v>
      </c>
      <c r="O143" s="10">
        <v>31626</v>
      </c>
      <c r="P143" s="37">
        <f t="shared" si="26"/>
        <v>576.25102079999999</v>
      </c>
      <c r="Q143" s="37">
        <f t="shared" si="27"/>
        <v>3.9510208000000375</v>
      </c>
      <c r="R143">
        <f t="shared" si="23"/>
        <v>37.795275590551178</v>
      </c>
      <c r="S143">
        <f t="shared" si="24"/>
        <v>14.37007874015748</v>
      </c>
    </row>
    <row r="144" spans="1:19" hidden="1" x14ac:dyDescent="0.25">
      <c r="A144" s="36">
        <v>45067</v>
      </c>
      <c r="B144" s="10" t="s">
        <v>568</v>
      </c>
      <c r="C144" s="10">
        <v>96</v>
      </c>
      <c r="D144" s="10">
        <v>52</v>
      </c>
      <c r="E144" s="10">
        <v>105693</v>
      </c>
      <c r="F144" s="10">
        <v>1</v>
      </c>
      <c r="G144" s="37">
        <v>616.79999999999995</v>
      </c>
      <c r="H144" s="36">
        <v>45072</v>
      </c>
      <c r="I144" s="10" t="s">
        <v>546</v>
      </c>
      <c r="J144" s="10">
        <f t="shared" si="28"/>
        <v>105693</v>
      </c>
      <c r="K144" s="10">
        <f t="shared" si="28"/>
        <v>1</v>
      </c>
      <c r="L144" s="10">
        <f t="shared" si="28"/>
        <v>616.79999999999995</v>
      </c>
      <c r="M144" s="10" t="s">
        <v>564</v>
      </c>
      <c r="N144" s="10">
        <f t="shared" si="29"/>
        <v>36.5</v>
      </c>
      <c r="O144" s="10">
        <v>33393</v>
      </c>
      <c r="P144" s="37">
        <f t="shared" si="26"/>
        <v>608.44717439999999</v>
      </c>
      <c r="Q144" s="37">
        <f t="shared" si="27"/>
        <v>-8.3528255999999601</v>
      </c>
      <c r="R144">
        <f t="shared" si="23"/>
        <v>37.795275590551178</v>
      </c>
      <c r="S144">
        <f t="shared" si="24"/>
        <v>14.37007874015748</v>
      </c>
    </row>
    <row r="145" spans="1:19" hidden="1" x14ac:dyDescent="0.25">
      <c r="A145" s="36">
        <v>45067</v>
      </c>
      <c r="B145" s="10" t="s">
        <v>568</v>
      </c>
      <c r="C145" s="10">
        <v>96</v>
      </c>
      <c r="D145" s="10">
        <v>52</v>
      </c>
      <c r="E145" s="10">
        <v>105694</v>
      </c>
      <c r="F145" s="10">
        <v>1</v>
      </c>
      <c r="G145" s="37">
        <v>612.4</v>
      </c>
      <c r="H145" s="36">
        <v>45069</v>
      </c>
      <c r="I145" s="10" t="s">
        <v>486</v>
      </c>
      <c r="J145" s="10">
        <f t="shared" si="28"/>
        <v>105694</v>
      </c>
      <c r="K145" s="10">
        <f t="shared" si="28"/>
        <v>1</v>
      </c>
      <c r="L145" s="10">
        <f t="shared" si="28"/>
        <v>612.4</v>
      </c>
      <c r="M145" s="10" t="s">
        <v>564</v>
      </c>
      <c r="N145" s="10">
        <f t="shared" si="29"/>
        <v>36.5</v>
      </c>
      <c r="O145" s="10">
        <v>33384</v>
      </c>
      <c r="P145" s="37">
        <f t="shared" si="26"/>
        <v>608.28318719999993</v>
      </c>
      <c r="Q145" s="37">
        <f t="shared" si="27"/>
        <v>-4.1168128000000479</v>
      </c>
      <c r="R145">
        <f t="shared" si="23"/>
        <v>37.795275590551178</v>
      </c>
      <c r="S145">
        <f t="shared" si="24"/>
        <v>14.37007874015748</v>
      </c>
    </row>
    <row r="146" spans="1:19" hidden="1" x14ac:dyDescent="0.25">
      <c r="A146" s="36">
        <v>45067</v>
      </c>
      <c r="B146" s="10" t="s">
        <v>568</v>
      </c>
      <c r="C146" s="10">
        <v>96</v>
      </c>
      <c r="D146" s="10">
        <v>52</v>
      </c>
      <c r="E146" s="10">
        <v>105696</v>
      </c>
      <c r="F146" s="10">
        <v>1</v>
      </c>
      <c r="G146" s="37">
        <v>589.5</v>
      </c>
      <c r="H146" s="36">
        <v>45069</v>
      </c>
      <c r="I146" s="10" t="s">
        <v>486</v>
      </c>
      <c r="J146" s="10">
        <f t="shared" si="28"/>
        <v>105696</v>
      </c>
      <c r="K146" s="10">
        <f t="shared" si="28"/>
        <v>1</v>
      </c>
      <c r="L146" s="10">
        <f t="shared" si="28"/>
        <v>589.5</v>
      </c>
      <c r="M146" s="10" t="s">
        <v>564</v>
      </c>
      <c r="N146" s="10">
        <f t="shared" si="29"/>
        <v>36.5</v>
      </c>
      <c r="O146" s="10">
        <v>31296</v>
      </c>
      <c r="P146" s="37">
        <f t="shared" si="26"/>
        <v>570.23815679999996</v>
      </c>
      <c r="Q146" s="37">
        <f t="shared" si="27"/>
        <v>-19.261843200000044</v>
      </c>
      <c r="R146">
        <f t="shared" si="23"/>
        <v>37.795275590551178</v>
      </c>
      <c r="S146">
        <f t="shared" si="24"/>
        <v>14.37007874015748</v>
      </c>
    </row>
    <row r="147" spans="1:19" hidden="1" x14ac:dyDescent="0.25">
      <c r="A147" s="36">
        <v>45067</v>
      </c>
      <c r="B147" s="10" t="s">
        <v>568</v>
      </c>
      <c r="C147" s="10">
        <v>96</v>
      </c>
      <c r="D147" s="10">
        <v>52</v>
      </c>
      <c r="E147" s="10">
        <v>105697</v>
      </c>
      <c r="F147" s="10">
        <v>1</v>
      </c>
      <c r="G147" s="37">
        <v>587.20000000000005</v>
      </c>
      <c r="H147" s="36">
        <v>45069</v>
      </c>
      <c r="I147" s="10" t="s">
        <v>486</v>
      </c>
      <c r="J147" s="10">
        <f t="shared" si="28"/>
        <v>105697</v>
      </c>
      <c r="K147" s="10">
        <f t="shared" si="28"/>
        <v>1</v>
      </c>
      <c r="L147" s="10">
        <f t="shared" si="28"/>
        <v>587.20000000000005</v>
      </c>
      <c r="M147" s="10" t="s">
        <v>564</v>
      </c>
      <c r="N147" s="10">
        <f t="shared" si="29"/>
        <v>36.5</v>
      </c>
      <c r="O147" s="10">
        <v>31591</v>
      </c>
      <c r="P147" s="37">
        <f t="shared" si="26"/>
        <v>575.61329280000007</v>
      </c>
      <c r="Q147" s="37">
        <f t="shared" si="27"/>
        <v>-11.586707199999978</v>
      </c>
      <c r="R147">
        <f t="shared" si="23"/>
        <v>37.795275590551178</v>
      </c>
      <c r="S147">
        <f t="shared" si="24"/>
        <v>14.37007874015748</v>
      </c>
    </row>
    <row r="148" spans="1:19" hidden="1" x14ac:dyDescent="0.25">
      <c r="A148" s="36">
        <v>45067</v>
      </c>
      <c r="B148" s="10" t="s">
        <v>568</v>
      </c>
      <c r="C148" s="10">
        <v>96</v>
      </c>
      <c r="D148" s="10">
        <v>52</v>
      </c>
      <c r="E148" s="10">
        <v>105708</v>
      </c>
      <c r="F148" s="10">
        <v>1</v>
      </c>
      <c r="G148" s="37">
        <v>604</v>
      </c>
      <c r="H148" s="36">
        <v>45069</v>
      </c>
      <c r="I148" s="10" t="s">
        <v>486</v>
      </c>
      <c r="J148" s="10">
        <f t="shared" si="28"/>
        <v>105708</v>
      </c>
      <c r="K148" s="10">
        <f t="shared" si="28"/>
        <v>1</v>
      </c>
      <c r="L148" s="10">
        <f t="shared" si="28"/>
        <v>604</v>
      </c>
      <c r="M148" s="10" t="s">
        <v>564</v>
      </c>
      <c r="N148" s="10">
        <f t="shared" si="29"/>
        <v>36.5</v>
      </c>
      <c r="O148" s="10">
        <v>33590</v>
      </c>
      <c r="P148" s="37">
        <f t="shared" si="26"/>
        <v>612.03667199999995</v>
      </c>
      <c r="Q148" s="37">
        <f t="shared" si="27"/>
        <v>8.0366719999999532</v>
      </c>
      <c r="R148">
        <f t="shared" si="23"/>
        <v>37.795275590551178</v>
      </c>
      <c r="S148">
        <f t="shared" si="24"/>
        <v>14.37007874015748</v>
      </c>
    </row>
    <row r="149" spans="1:19" hidden="1" x14ac:dyDescent="0.25">
      <c r="A149" s="36">
        <v>45067</v>
      </c>
      <c r="B149" s="10" t="s">
        <v>568</v>
      </c>
      <c r="C149" s="10">
        <v>96</v>
      </c>
      <c r="D149" s="10">
        <v>52</v>
      </c>
      <c r="E149" s="10">
        <v>105709</v>
      </c>
      <c r="F149" s="10">
        <v>1</v>
      </c>
      <c r="G149" s="37">
        <v>607.1</v>
      </c>
      <c r="H149" s="36">
        <v>45069</v>
      </c>
      <c r="I149" s="10" t="s">
        <v>486</v>
      </c>
      <c r="J149" s="10">
        <f t="shared" si="28"/>
        <v>105709</v>
      </c>
      <c r="K149" s="10">
        <f t="shared" si="28"/>
        <v>1</v>
      </c>
      <c r="L149" s="10">
        <f t="shared" si="28"/>
        <v>607.1</v>
      </c>
      <c r="M149" s="10" t="s">
        <v>564</v>
      </c>
      <c r="N149" s="10">
        <f t="shared" si="29"/>
        <v>36.5</v>
      </c>
      <c r="O149" s="10">
        <v>33842</v>
      </c>
      <c r="P149" s="37">
        <f t="shared" si="26"/>
        <v>616.62831359999996</v>
      </c>
      <c r="Q149" s="37">
        <f t="shared" si="27"/>
        <v>9.5283135999999331</v>
      </c>
      <c r="R149">
        <f t="shared" si="23"/>
        <v>37.795275590551178</v>
      </c>
      <c r="S149">
        <f t="shared" si="24"/>
        <v>14.37007874015748</v>
      </c>
    </row>
    <row r="150" spans="1:19" hidden="1" x14ac:dyDescent="0.25">
      <c r="A150" s="36">
        <v>45067</v>
      </c>
      <c r="B150" s="10" t="s">
        <v>568</v>
      </c>
      <c r="C150" s="10">
        <v>96</v>
      </c>
      <c r="D150" s="10">
        <v>52</v>
      </c>
      <c r="E150" s="10">
        <v>105711</v>
      </c>
      <c r="F150" s="10">
        <v>1</v>
      </c>
      <c r="G150" s="37">
        <v>605.4</v>
      </c>
      <c r="H150" s="36">
        <v>45067</v>
      </c>
      <c r="I150" s="10" t="s">
        <v>486</v>
      </c>
      <c r="J150" s="10">
        <f t="shared" si="28"/>
        <v>105711</v>
      </c>
      <c r="K150" s="10">
        <f t="shared" si="28"/>
        <v>1</v>
      </c>
      <c r="L150" s="10">
        <f t="shared" si="28"/>
        <v>605.4</v>
      </c>
      <c r="M150" s="10" t="s">
        <v>564</v>
      </c>
      <c r="N150" s="10">
        <f t="shared" si="29"/>
        <v>36.5</v>
      </c>
      <c r="O150" s="10">
        <v>33506</v>
      </c>
      <c r="P150" s="37">
        <f t="shared" si="26"/>
        <v>610.50612479999995</v>
      </c>
      <c r="Q150" s="37">
        <f t="shared" si="27"/>
        <v>5.106124799999975</v>
      </c>
      <c r="R150">
        <f t="shared" si="23"/>
        <v>37.795275590551178</v>
      </c>
      <c r="S150">
        <f t="shared" si="24"/>
        <v>14.37007874015748</v>
      </c>
    </row>
    <row r="151" spans="1:19" hidden="1" x14ac:dyDescent="0.25">
      <c r="A151" s="36">
        <v>45067</v>
      </c>
      <c r="B151" s="10" t="s">
        <v>568</v>
      </c>
      <c r="C151" s="10">
        <v>96</v>
      </c>
      <c r="D151" s="10">
        <v>52</v>
      </c>
      <c r="E151" s="10">
        <v>105712</v>
      </c>
      <c r="F151" s="10">
        <v>1</v>
      </c>
      <c r="G151" s="37">
        <v>603.9</v>
      </c>
      <c r="H151" s="36">
        <v>45072</v>
      </c>
      <c r="I151" s="10" t="s">
        <v>547</v>
      </c>
      <c r="J151" s="10">
        <f t="shared" si="28"/>
        <v>105712</v>
      </c>
      <c r="K151" s="10">
        <f t="shared" si="28"/>
        <v>1</v>
      </c>
      <c r="L151" s="10">
        <f t="shared" si="28"/>
        <v>603.9</v>
      </c>
      <c r="M151" s="10" t="s">
        <v>564</v>
      </c>
      <c r="N151" s="10">
        <f t="shared" si="29"/>
        <v>36.5</v>
      </c>
      <c r="O151" s="10">
        <v>33432</v>
      </c>
      <c r="P151" s="37">
        <f t="shared" si="26"/>
        <v>609.15778560000001</v>
      </c>
      <c r="Q151" s="37">
        <f t="shared" si="27"/>
        <v>5.2577856000000338</v>
      </c>
      <c r="R151">
        <f t="shared" si="23"/>
        <v>37.795275590551178</v>
      </c>
      <c r="S151">
        <f t="shared" si="24"/>
        <v>14.37007874015748</v>
      </c>
    </row>
    <row r="152" spans="1:19" hidden="1" x14ac:dyDescent="0.25">
      <c r="A152" s="36">
        <v>45067</v>
      </c>
      <c r="B152" s="10" t="s">
        <v>568</v>
      </c>
      <c r="C152" s="10">
        <v>96</v>
      </c>
      <c r="D152" s="10">
        <v>52</v>
      </c>
      <c r="E152" s="10">
        <v>105714</v>
      </c>
      <c r="F152" s="10">
        <v>1</v>
      </c>
      <c r="G152" s="37">
        <v>615.9</v>
      </c>
      <c r="H152" s="36">
        <v>45074</v>
      </c>
      <c r="I152" s="10" t="s">
        <v>518</v>
      </c>
      <c r="J152" s="10">
        <f t="shared" si="28"/>
        <v>105714</v>
      </c>
      <c r="K152" s="10">
        <f t="shared" si="28"/>
        <v>1</v>
      </c>
      <c r="L152" s="10">
        <f t="shared" si="28"/>
        <v>615.9</v>
      </c>
      <c r="M152" s="10" t="s">
        <v>564</v>
      </c>
      <c r="N152" s="10">
        <f t="shared" si="29"/>
        <v>36.5</v>
      </c>
      <c r="O152" s="10">
        <v>34421</v>
      </c>
      <c r="P152" s="37">
        <f t="shared" si="26"/>
        <v>627.17815680000001</v>
      </c>
      <c r="Q152" s="37">
        <f t="shared" si="27"/>
        <v>11.278156800000033</v>
      </c>
      <c r="R152">
        <f t="shared" si="23"/>
        <v>37.795275590551178</v>
      </c>
      <c r="S152">
        <f t="shared" si="24"/>
        <v>14.37007874015748</v>
      </c>
    </row>
    <row r="153" spans="1:19" hidden="1" x14ac:dyDescent="0.25">
      <c r="A153" s="36">
        <v>45067</v>
      </c>
      <c r="B153" s="10" t="s">
        <v>568</v>
      </c>
      <c r="C153" s="10">
        <v>96</v>
      </c>
      <c r="D153" s="10">
        <v>52</v>
      </c>
      <c r="E153" s="10">
        <v>105722</v>
      </c>
      <c r="F153" s="10">
        <v>1</v>
      </c>
      <c r="G153" s="37">
        <v>568</v>
      </c>
      <c r="H153" s="36">
        <v>45069</v>
      </c>
      <c r="I153" s="10" t="s">
        <v>486</v>
      </c>
      <c r="J153" s="10">
        <f t="shared" si="28"/>
        <v>105722</v>
      </c>
      <c r="K153" s="10">
        <f t="shared" si="28"/>
        <v>1</v>
      </c>
      <c r="L153" s="10">
        <f t="shared" si="28"/>
        <v>568</v>
      </c>
      <c r="M153" s="10" t="s">
        <v>564</v>
      </c>
      <c r="N153" s="10">
        <f t="shared" si="29"/>
        <v>36.5</v>
      </c>
      <c r="O153" s="10">
        <v>31055</v>
      </c>
      <c r="P153" s="37">
        <f t="shared" si="26"/>
        <v>565.84694400000001</v>
      </c>
      <c r="Q153" s="37">
        <f t="shared" si="27"/>
        <v>-2.1530559999999923</v>
      </c>
      <c r="R153">
        <f t="shared" si="23"/>
        <v>37.795275590551178</v>
      </c>
      <c r="S153">
        <f t="shared" si="24"/>
        <v>14.37007874015748</v>
      </c>
    </row>
    <row r="154" spans="1:19" hidden="1" x14ac:dyDescent="0.25">
      <c r="A154" s="36">
        <v>45067</v>
      </c>
      <c r="B154" s="10" t="s">
        <v>568</v>
      </c>
      <c r="C154" s="10">
        <v>96</v>
      </c>
      <c r="D154" s="10">
        <v>52</v>
      </c>
      <c r="E154" s="10">
        <v>105723</v>
      </c>
      <c r="F154" s="10">
        <v>1</v>
      </c>
      <c r="G154" s="37">
        <v>563.70000000000005</v>
      </c>
      <c r="H154" s="36">
        <v>45072</v>
      </c>
      <c r="I154" s="10" t="s">
        <v>547</v>
      </c>
      <c r="J154" s="10">
        <f t="shared" si="28"/>
        <v>105723</v>
      </c>
      <c r="K154" s="10">
        <f t="shared" si="28"/>
        <v>1</v>
      </c>
      <c r="L154" s="10">
        <f t="shared" si="28"/>
        <v>563.70000000000005</v>
      </c>
      <c r="M154" s="10" t="s">
        <v>564</v>
      </c>
      <c r="N154" s="10">
        <f t="shared" si="29"/>
        <v>36.5</v>
      </c>
      <c r="O154" s="10">
        <v>31006</v>
      </c>
      <c r="P154" s="37">
        <f t="shared" si="26"/>
        <v>564.95412480000005</v>
      </c>
      <c r="Q154" s="37">
        <f t="shared" si="27"/>
        <v>1.2541247999999996</v>
      </c>
      <c r="R154">
        <f t="shared" si="23"/>
        <v>37.795275590551178</v>
      </c>
      <c r="S154">
        <f t="shared" si="24"/>
        <v>14.37007874015748</v>
      </c>
    </row>
    <row r="155" spans="1:19" hidden="1" x14ac:dyDescent="0.25">
      <c r="A155" s="36">
        <v>45067</v>
      </c>
      <c r="B155" s="10" t="s">
        <v>568</v>
      </c>
      <c r="C155" s="10">
        <v>96</v>
      </c>
      <c r="D155" s="10">
        <v>52</v>
      </c>
      <c r="E155" s="10">
        <v>105725</v>
      </c>
      <c r="F155" s="10">
        <v>1</v>
      </c>
      <c r="G155" s="37">
        <v>627.79999999999995</v>
      </c>
      <c r="H155" s="36">
        <v>45074</v>
      </c>
      <c r="I155" s="10" t="s">
        <v>518</v>
      </c>
      <c r="J155" s="10">
        <f t="shared" si="28"/>
        <v>105725</v>
      </c>
      <c r="K155" s="10">
        <f t="shared" si="28"/>
        <v>1</v>
      </c>
      <c r="L155" s="10">
        <f t="shared" si="28"/>
        <v>627.79999999999995</v>
      </c>
      <c r="M155" s="10" t="s">
        <v>564</v>
      </c>
      <c r="N155" s="10">
        <f t="shared" si="29"/>
        <v>36.5</v>
      </c>
      <c r="O155" s="10">
        <v>34619</v>
      </c>
      <c r="P155" s="37">
        <f t="shared" si="26"/>
        <v>630.78587519999996</v>
      </c>
      <c r="Q155" s="37">
        <f t="shared" si="27"/>
        <v>2.9858752000000095</v>
      </c>
      <c r="R155">
        <f t="shared" si="23"/>
        <v>37.795275590551178</v>
      </c>
      <c r="S155">
        <f t="shared" si="24"/>
        <v>14.37007874015748</v>
      </c>
    </row>
    <row r="156" spans="1:19" hidden="1" x14ac:dyDescent="0.25">
      <c r="A156" s="36">
        <v>45067</v>
      </c>
      <c r="B156" s="10" t="s">
        <v>568</v>
      </c>
      <c r="C156" s="10">
        <v>96</v>
      </c>
      <c r="D156" s="10">
        <v>52</v>
      </c>
      <c r="E156" s="10">
        <v>105726</v>
      </c>
      <c r="F156" s="10">
        <v>1</v>
      </c>
      <c r="G156" s="37">
        <v>620.4</v>
      </c>
      <c r="H156" s="36">
        <v>45074</v>
      </c>
      <c r="I156" s="10" t="s">
        <v>518</v>
      </c>
      <c r="J156" s="10">
        <f t="shared" si="28"/>
        <v>105726</v>
      </c>
      <c r="K156" s="10">
        <f t="shared" si="28"/>
        <v>1</v>
      </c>
      <c r="L156" s="10">
        <f t="shared" si="28"/>
        <v>620.4</v>
      </c>
      <c r="M156" s="10" t="s">
        <v>564</v>
      </c>
      <c r="N156" s="10">
        <f t="shared" si="29"/>
        <v>36.5</v>
      </c>
      <c r="O156" s="10">
        <v>33865</v>
      </c>
      <c r="P156" s="37">
        <f t="shared" si="26"/>
        <v>617.04739199999995</v>
      </c>
      <c r="Q156" s="37">
        <f t="shared" si="27"/>
        <v>-3.352608000000032</v>
      </c>
      <c r="R156">
        <f t="shared" si="23"/>
        <v>37.795275590551178</v>
      </c>
      <c r="S156">
        <f t="shared" si="24"/>
        <v>14.37007874015748</v>
      </c>
    </row>
    <row r="157" spans="1:19" hidden="1" x14ac:dyDescent="0.25">
      <c r="A157" s="36">
        <v>45067</v>
      </c>
      <c r="B157" s="10" t="s">
        <v>568</v>
      </c>
      <c r="C157" s="10">
        <v>96</v>
      </c>
      <c r="D157" s="10">
        <v>52</v>
      </c>
      <c r="E157" s="10">
        <v>105728</v>
      </c>
      <c r="F157" s="10">
        <v>1</v>
      </c>
      <c r="G157" s="37">
        <v>533.6</v>
      </c>
      <c r="H157" s="36">
        <v>45067</v>
      </c>
      <c r="I157" s="10" t="s">
        <v>486</v>
      </c>
      <c r="J157" s="10">
        <f t="shared" si="28"/>
        <v>105728</v>
      </c>
      <c r="K157" s="10">
        <f t="shared" si="28"/>
        <v>1</v>
      </c>
      <c r="L157" s="10">
        <f t="shared" si="28"/>
        <v>533.6</v>
      </c>
      <c r="M157" s="10" t="s">
        <v>564</v>
      </c>
      <c r="N157" s="10">
        <f t="shared" si="29"/>
        <v>36.5</v>
      </c>
      <c r="O157" s="10">
        <v>29560</v>
      </c>
      <c r="P157" s="37">
        <f t="shared" si="26"/>
        <v>538.6068479999999</v>
      </c>
      <c r="Q157" s="37">
        <f t="shared" si="27"/>
        <v>5.0068479999998772</v>
      </c>
      <c r="R157">
        <f t="shared" si="23"/>
        <v>37.795275590551178</v>
      </c>
      <c r="S157">
        <f t="shared" si="24"/>
        <v>14.37007874015748</v>
      </c>
    </row>
    <row r="158" spans="1:19" hidden="1" x14ac:dyDescent="0.25">
      <c r="A158" s="36">
        <v>45067</v>
      </c>
      <c r="B158" s="10" t="s">
        <v>568</v>
      </c>
      <c r="C158" s="10">
        <v>96</v>
      </c>
      <c r="D158" s="10">
        <v>52</v>
      </c>
      <c r="E158" s="10">
        <v>105729</v>
      </c>
      <c r="F158" s="10">
        <v>1</v>
      </c>
      <c r="G158" s="37">
        <v>540.6</v>
      </c>
      <c r="H158" s="36">
        <v>45069</v>
      </c>
      <c r="I158" s="10" t="s">
        <v>486</v>
      </c>
      <c r="J158" s="10">
        <f t="shared" si="28"/>
        <v>105729</v>
      </c>
      <c r="K158" s="10">
        <f t="shared" si="28"/>
        <v>1</v>
      </c>
      <c r="L158" s="10">
        <f t="shared" si="28"/>
        <v>540.6</v>
      </c>
      <c r="M158" s="10" t="s">
        <v>564</v>
      </c>
      <c r="N158" s="10">
        <f t="shared" si="29"/>
        <v>36.5</v>
      </c>
      <c r="O158" s="10">
        <v>29537</v>
      </c>
      <c r="P158" s="37">
        <f t="shared" si="26"/>
        <v>538.18776960000002</v>
      </c>
      <c r="Q158" s="37">
        <f t="shared" si="27"/>
        <v>-2.4122303999999986</v>
      </c>
      <c r="R158">
        <f t="shared" si="23"/>
        <v>37.795275590551178</v>
      </c>
      <c r="S158">
        <f t="shared" si="24"/>
        <v>14.37007874015748</v>
      </c>
    </row>
    <row r="159" spans="1:19" hidden="1" x14ac:dyDescent="0.25">
      <c r="A159" s="36">
        <v>45067</v>
      </c>
      <c r="B159" s="10" t="s">
        <v>568</v>
      </c>
      <c r="C159" s="10">
        <v>96</v>
      </c>
      <c r="D159" s="10">
        <v>52</v>
      </c>
      <c r="E159" s="10">
        <v>105768</v>
      </c>
      <c r="F159" s="10">
        <v>1</v>
      </c>
      <c r="G159" s="37">
        <v>620.4</v>
      </c>
      <c r="H159" s="10"/>
      <c r="I159" s="10"/>
      <c r="J159" s="10"/>
      <c r="K159" s="10"/>
      <c r="L159" s="10"/>
      <c r="M159" s="10"/>
      <c r="N159" s="10"/>
      <c r="O159" s="10"/>
      <c r="P159" s="37">
        <f t="shared" si="26"/>
        <v>0</v>
      </c>
      <c r="Q159" s="37">
        <f t="shared" si="27"/>
        <v>-620.4</v>
      </c>
      <c r="R159">
        <f t="shared" si="23"/>
        <v>37.795275590551178</v>
      </c>
      <c r="S159">
        <f t="shared" si="24"/>
        <v>0</v>
      </c>
    </row>
    <row r="160" spans="1:19" hidden="1" x14ac:dyDescent="0.25">
      <c r="A160" s="36">
        <v>45067</v>
      </c>
      <c r="B160" s="10" t="s">
        <v>568</v>
      </c>
      <c r="C160" s="10">
        <v>96</v>
      </c>
      <c r="D160" s="10">
        <v>52</v>
      </c>
      <c r="E160" s="10">
        <v>105774</v>
      </c>
      <c r="F160" s="10">
        <v>1</v>
      </c>
      <c r="G160" s="37">
        <v>601.1</v>
      </c>
      <c r="H160" s="36">
        <v>45072</v>
      </c>
      <c r="I160" s="10" t="s">
        <v>547</v>
      </c>
      <c r="J160" s="10">
        <f t="shared" ref="J160:L169" si="30">+E160</f>
        <v>105774</v>
      </c>
      <c r="K160" s="10">
        <f t="shared" si="30"/>
        <v>1</v>
      </c>
      <c r="L160" s="10">
        <f t="shared" si="30"/>
        <v>601.1</v>
      </c>
      <c r="M160" s="10" t="s">
        <v>564</v>
      </c>
      <c r="N160" s="10">
        <f t="shared" ref="N160:N168" si="31">73/2</f>
        <v>36.5</v>
      </c>
      <c r="O160" s="10">
        <v>32821</v>
      </c>
      <c r="P160" s="37">
        <f t="shared" si="26"/>
        <v>598.0248767999999</v>
      </c>
      <c r="Q160" s="37">
        <f t="shared" si="27"/>
        <v>-3.075123200000121</v>
      </c>
      <c r="R160">
        <f t="shared" si="23"/>
        <v>37.795275590551178</v>
      </c>
      <c r="S160">
        <f t="shared" si="24"/>
        <v>14.37007874015748</v>
      </c>
    </row>
    <row r="161" spans="1:19" hidden="1" x14ac:dyDescent="0.25">
      <c r="A161" s="36">
        <v>45067</v>
      </c>
      <c r="B161" s="10" t="s">
        <v>568</v>
      </c>
      <c r="C161" s="10">
        <v>96</v>
      </c>
      <c r="D161" s="10">
        <v>52</v>
      </c>
      <c r="E161" s="10">
        <v>105782</v>
      </c>
      <c r="F161" s="10">
        <v>1</v>
      </c>
      <c r="G161" s="37">
        <v>601.5</v>
      </c>
      <c r="H161" s="36">
        <v>45069</v>
      </c>
      <c r="I161" s="10" t="s">
        <v>486</v>
      </c>
      <c r="J161" s="10">
        <f t="shared" si="30"/>
        <v>105782</v>
      </c>
      <c r="K161" s="10">
        <f t="shared" si="30"/>
        <v>1</v>
      </c>
      <c r="L161" s="10">
        <f t="shared" si="30"/>
        <v>601.5</v>
      </c>
      <c r="M161" s="10" t="s">
        <v>564</v>
      </c>
      <c r="N161" s="10">
        <f t="shared" si="31"/>
        <v>36.5</v>
      </c>
      <c r="O161" s="10">
        <v>32180</v>
      </c>
      <c r="P161" s="37">
        <f t="shared" si="26"/>
        <v>586.34534400000007</v>
      </c>
      <c r="Q161" s="37">
        <f t="shared" si="27"/>
        <v>-15.154655999999932</v>
      </c>
      <c r="R161">
        <f t="shared" si="23"/>
        <v>37.795275590551178</v>
      </c>
      <c r="S161">
        <f t="shared" si="24"/>
        <v>14.37007874015748</v>
      </c>
    </row>
    <row r="162" spans="1:19" hidden="1" x14ac:dyDescent="0.25">
      <c r="A162" s="36">
        <v>45067</v>
      </c>
      <c r="B162" s="10" t="s">
        <v>568</v>
      </c>
      <c r="C162" s="10">
        <v>96</v>
      </c>
      <c r="D162" s="10">
        <v>52</v>
      </c>
      <c r="E162" s="10">
        <v>105783</v>
      </c>
      <c r="F162" s="10">
        <v>1</v>
      </c>
      <c r="G162" s="37">
        <v>597.5</v>
      </c>
      <c r="H162" s="36">
        <v>45069</v>
      </c>
      <c r="I162" s="10" t="s">
        <v>486</v>
      </c>
      <c r="J162" s="10">
        <f t="shared" si="30"/>
        <v>105783</v>
      </c>
      <c r="K162" s="10">
        <f t="shared" si="30"/>
        <v>1</v>
      </c>
      <c r="L162" s="10">
        <f t="shared" si="30"/>
        <v>597.5</v>
      </c>
      <c r="M162" s="10" t="s">
        <v>564</v>
      </c>
      <c r="N162" s="10">
        <f t="shared" si="31"/>
        <v>36.5</v>
      </c>
      <c r="O162" s="10">
        <v>32183</v>
      </c>
      <c r="P162" s="37">
        <f t="shared" si="26"/>
        <v>586.40000640000005</v>
      </c>
      <c r="Q162" s="37">
        <f t="shared" si="27"/>
        <v>-11.099993599999948</v>
      </c>
      <c r="R162">
        <f t="shared" si="23"/>
        <v>37.795275590551178</v>
      </c>
      <c r="S162">
        <f t="shared" si="24"/>
        <v>14.37007874015748</v>
      </c>
    </row>
    <row r="163" spans="1:19" hidden="1" x14ac:dyDescent="0.25">
      <c r="A163" s="36">
        <v>45067</v>
      </c>
      <c r="B163" s="10" t="s">
        <v>568</v>
      </c>
      <c r="C163" s="10">
        <v>96</v>
      </c>
      <c r="D163" s="10">
        <v>52</v>
      </c>
      <c r="E163" s="10">
        <v>105786</v>
      </c>
      <c r="F163" s="10">
        <v>1</v>
      </c>
      <c r="G163" s="37">
        <v>625.6</v>
      </c>
      <c r="H163" s="36">
        <v>45072</v>
      </c>
      <c r="I163" s="10" t="s">
        <v>545</v>
      </c>
      <c r="J163" s="10">
        <f t="shared" si="30"/>
        <v>105786</v>
      </c>
      <c r="K163" s="10">
        <f t="shared" si="30"/>
        <v>1</v>
      </c>
      <c r="L163" s="10">
        <f t="shared" si="30"/>
        <v>625.6</v>
      </c>
      <c r="M163" s="10" t="s">
        <v>564</v>
      </c>
      <c r="N163" s="10">
        <f t="shared" si="31"/>
        <v>36.5</v>
      </c>
      <c r="O163" s="10">
        <v>33958</v>
      </c>
      <c r="P163" s="37">
        <f t="shared" si="26"/>
        <v>618.74192640000001</v>
      </c>
      <c r="Q163" s="37">
        <f t="shared" si="27"/>
        <v>-6.8580736000000115</v>
      </c>
      <c r="R163">
        <f t="shared" si="23"/>
        <v>37.795275590551178</v>
      </c>
      <c r="S163">
        <f t="shared" si="24"/>
        <v>14.37007874015748</v>
      </c>
    </row>
    <row r="164" spans="1:19" hidden="1" x14ac:dyDescent="0.25">
      <c r="A164" s="36">
        <v>45067</v>
      </c>
      <c r="B164" s="10" t="s">
        <v>568</v>
      </c>
      <c r="C164" s="10">
        <v>96</v>
      </c>
      <c r="D164" s="10">
        <v>52</v>
      </c>
      <c r="E164" s="10">
        <v>105787</v>
      </c>
      <c r="F164" s="10">
        <v>1</v>
      </c>
      <c r="G164" s="37">
        <v>629.1</v>
      </c>
      <c r="H164" s="36">
        <v>45072</v>
      </c>
      <c r="I164" s="10" t="s">
        <v>546</v>
      </c>
      <c r="J164" s="10">
        <f t="shared" si="30"/>
        <v>105787</v>
      </c>
      <c r="K164" s="10">
        <f t="shared" si="30"/>
        <v>1</v>
      </c>
      <c r="L164" s="10">
        <v>426</v>
      </c>
      <c r="M164" s="10" t="s">
        <v>564</v>
      </c>
      <c r="N164" s="10">
        <f t="shared" si="31"/>
        <v>36.5</v>
      </c>
      <c r="O164" s="10">
        <v>23375</v>
      </c>
      <c r="P164" s="37">
        <f t="shared" si="26"/>
        <v>425.91119999999995</v>
      </c>
      <c r="Q164" s="37">
        <f t="shared" si="27"/>
        <v>-203.18880000000007</v>
      </c>
      <c r="R164">
        <f t="shared" si="23"/>
        <v>37.795275590551178</v>
      </c>
      <c r="S164">
        <f t="shared" si="24"/>
        <v>14.37007874015748</v>
      </c>
    </row>
    <row r="165" spans="1:19" hidden="1" x14ac:dyDescent="0.25">
      <c r="A165" s="36"/>
      <c r="B165" s="10" t="s">
        <v>568</v>
      </c>
      <c r="C165" s="10">
        <v>96</v>
      </c>
      <c r="D165" s="10">
        <v>52</v>
      </c>
      <c r="E165" s="10">
        <v>105787</v>
      </c>
      <c r="F165" s="10"/>
      <c r="G165" s="37"/>
      <c r="H165" s="36">
        <v>45072</v>
      </c>
      <c r="I165" s="10" t="s">
        <v>545</v>
      </c>
      <c r="J165" s="10">
        <f t="shared" si="30"/>
        <v>105787</v>
      </c>
      <c r="K165" s="10"/>
      <c r="L165" s="10">
        <f>+G164-L164</f>
        <v>203.10000000000002</v>
      </c>
      <c r="M165" s="10" t="s">
        <v>564</v>
      </c>
      <c r="N165" s="10">
        <f t="shared" si="31"/>
        <v>36.5</v>
      </c>
      <c r="O165" s="10">
        <v>10596</v>
      </c>
      <c r="P165" s="37">
        <f t="shared" si="26"/>
        <v>193.06759680000005</v>
      </c>
      <c r="Q165" s="37">
        <f>+P165-G165</f>
        <v>193.06759680000005</v>
      </c>
      <c r="R165">
        <f t="shared" si="23"/>
        <v>37.795275590551178</v>
      </c>
      <c r="S165">
        <f t="shared" si="24"/>
        <v>14.37007874015748</v>
      </c>
    </row>
    <row r="166" spans="1:19" hidden="1" x14ac:dyDescent="0.25">
      <c r="A166" s="36">
        <v>45067</v>
      </c>
      <c r="B166" s="10" t="s">
        <v>568</v>
      </c>
      <c r="C166" s="10">
        <v>96</v>
      </c>
      <c r="D166" s="10">
        <v>52</v>
      </c>
      <c r="E166" s="10">
        <v>105788</v>
      </c>
      <c r="F166" s="10">
        <v>1</v>
      </c>
      <c r="G166" s="37">
        <v>590.79999999999995</v>
      </c>
      <c r="H166" s="36">
        <v>45069</v>
      </c>
      <c r="I166" s="10" t="s">
        <v>486</v>
      </c>
      <c r="J166" s="10">
        <f t="shared" si="30"/>
        <v>105788</v>
      </c>
      <c r="K166" s="10">
        <f t="shared" si="30"/>
        <v>1</v>
      </c>
      <c r="L166" s="10">
        <f t="shared" si="30"/>
        <v>590.79999999999995</v>
      </c>
      <c r="M166" s="10" t="s">
        <v>564</v>
      </c>
      <c r="N166" s="10">
        <f t="shared" si="31"/>
        <v>36.5</v>
      </c>
      <c r="O166" s="10">
        <v>33456</v>
      </c>
      <c r="P166" s="37">
        <f t="shared" si="26"/>
        <v>609.5950848</v>
      </c>
      <c r="Q166" s="37">
        <f t="shared" si="27"/>
        <v>18.795084800000041</v>
      </c>
      <c r="R166">
        <f t="shared" si="23"/>
        <v>37.795275590551178</v>
      </c>
      <c r="S166">
        <f t="shared" si="24"/>
        <v>14.37007874015748</v>
      </c>
    </row>
    <row r="167" spans="1:19" hidden="1" x14ac:dyDescent="0.25">
      <c r="A167" s="36">
        <v>45067</v>
      </c>
      <c r="B167" s="10" t="s">
        <v>568</v>
      </c>
      <c r="C167" s="10">
        <v>96</v>
      </c>
      <c r="D167" s="10">
        <v>52</v>
      </c>
      <c r="E167" s="10">
        <v>105473</v>
      </c>
      <c r="F167" s="10">
        <v>1</v>
      </c>
      <c r="G167" s="37">
        <v>560.5</v>
      </c>
      <c r="H167" s="36">
        <v>45067</v>
      </c>
      <c r="I167" s="10" t="s">
        <v>486</v>
      </c>
      <c r="J167" s="10">
        <f t="shared" si="30"/>
        <v>105473</v>
      </c>
      <c r="K167" s="10">
        <f t="shared" si="30"/>
        <v>1</v>
      </c>
      <c r="L167" s="10">
        <f t="shared" si="30"/>
        <v>560.5</v>
      </c>
      <c r="M167" s="10" t="s">
        <v>564</v>
      </c>
      <c r="N167" s="10">
        <f t="shared" si="31"/>
        <v>36.5</v>
      </c>
      <c r="O167" s="10">
        <v>31221</v>
      </c>
      <c r="P167" s="37">
        <f t="shared" si="26"/>
        <v>568.87159680000002</v>
      </c>
      <c r="Q167" s="37">
        <f t="shared" si="27"/>
        <v>8.3715968000000203</v>
      </c>
      <c r="R167">
        <f t="shared" si="23"/>
        <v>37.795275590551178</v>
      </c>
      <c r="S167">
        <f t="shared" si="24"/>
        <v>14.37007874015748</v>
      </c>
    </row>
    <row r="168" spans="1:19" hidden="1" x14ac:dyDescent="0.25">
      <c r="A168" s="36">
        <v>45067</v>
      </c>
      <c r="B168" s="10" t="s">
        <v>568</v>
      </c>
      <c r="C168" s="10">
        <v>96</v>
      </c>
      <c r="D168" s="10">
        <v>52</v>
      </c>
      <c r="E168" s="10">
        <v>105476</v>
      </c>
      <c r="F168" s="10">
        <v>1</v>
      </c>
      <c r="G168" s="37">
        <v>574</v>
      </c>
      <c r="H168" s="36">
        <v>45069</v>
      </c>
      <c r="I168" s="10" t="s">
        <v>486</v>
      </c>
      <c r="J168" s="10">
        <f t="shared" si="30"/>
        <v>105476</v>
      </c>
      <c r="K168" s="10">
        <f t="shared" si="30"/>
        <v>1</v>
      </c>
      <c r="L168" s="10">
        <f t="shared" si="30"/>
        <v>574</v>
      </c>
      <c r="M168" s="10" t="s">
        <v>564</v>
      </c>
      <c r="N168" s="10">
        <f t="shared" si="31"/>
        <v>36.5</v>
      </c>
      <c r="O168" s="10">
        <v>31350</v>
      </c>
      <c r="P168" s="37">
        <f t="shared" si="26"/>
        <v>571.22208000000001</v>
      </c>
      <c r="Q168" s="37">
        <f t="shared" si="27"/>
        <v>-2.7779199999999946</v>
      </c>
      <c r="R168">
        <f t="shared" si="23"/>
        <v>37.795275590551178</v>
      </c>
      <c r="S168">
        <f t="shared" si="24"/>
        <v>14.37007874015748</v>
      </c>
    </row>
    <row r="169" spans="1:19" hidden="1" x14ac:dyDescent="0.25">
      <c r="A169" s="39">
        <v>45067</v>
      </c>
      <c r="B169" s="20" t="s">
        <v>568</v>
      </c>
      <c r="C169" s="20">
        <v>96</v>
      </c>
      <c r="D169" s="20">
        <v>52</v>
      </c>
      <c r="E169" s="20">
        <v>105477</v>
      </c>
      <c r="F169" s="20">
        <v>1</v>
      </c>
      <c r="G169" s="40">
        <v>568.70000000000005</v>
      </c>
      <c r="H169" s="39">
        <v>45072</v>
      </c>
      <c r="I169" s="20" t="s">
        <v>547</v>
      </c>
      <c r="J169" s="20">
        <f t="shared" si="30"/>
        <v>105477</v>
      </c>
      <c r="K169" s="20">
        <f t="shared" si="30"/>
        <v>1</v>
      </c>
      <c r="L169" s="20">
        <f t="shared" si="30"/>
        <v>568.70000000000005</v>
      </c>
      <c r="M169" s="20" t="s">
        <v>564</v>
      </c>
      <c r="N169" s="20">
        <f>73/2</f>
        <v>36.5</v>
      </c>
      <c r="O169" s="20">
        <v>32348</v>
      </c>
      <c r="P169" s="40">
        <f t="shared" si="26"/>
        <v>589.40643839999996</v>
      </c>
      <c r="Q169" s="40">
        <f t="shared" si="27"/>
        <v>20.706438399999911</v>
      </c>
      <c r="R169">
        <f t="shared" si="23"/>
        <v>37.795275590551178</v>
      </c>
      <c r="S169">
        <f t="shared" si="24"/>
        <v>14.37007874015748</v>
      </c>
    </row>
    <row r="170" spans="1:19" hidden="1" x14ac:dyDescent="0.25">
      <c r="A170" s="36">
        <v>45067</v>
      </c>
      <c r="B170" s="10" t="s">
        <v>568</v>
      </c>
      <c r="C170" s="10">
        <v>96</v>
      </c>
      <c r="D170" s="10">
        <v>52</v>
      </c>
      <c r="E170" s="10">
        <v>105479</v>
      </c>
      <c r="F170" s="10">
        <v>1</v>
      </c>
      <c r="G170" s="37">
        <v>583.79999999999995</v>
      </c>
      <c r="H170" s="36">
        <v>45067</v>
      </c>
      <c r="I170" s="10" t="s">
        <v>486</v>
      </c>
      <c r="J170" s="10">
        <f>+E170</f>
        <v>105479</v>
      </c>
      <c r="K170" s="10">
        <f>+F170</f>
        <v>1</v>
      </c>
      <c r="L170" s="10">
        <f>+G170</f>
        <v>583.79999999999995</v>
      </c>
      <c r="M170" s="10" t="s">
        <v>564</v>
      </c>
      <c r="N170" s="10">
        <f>73/2</f>
        <v>36.5</v>
      </c>
      <c r="O170" s="10">
        <v>31913</v>
      </c>
      <c r="P170" s="37">
        <f t="shared" si="26"/>
        <v>581.48039039999992</v>
      </c>
      <c r="Q170" s="37">
        <f t="shared" si="27"/>
        <v>-2.3196096000000352</v>
      </c>
      <c r="R170">
        <f t="shared" si="23"/>
        <v>37.795275590551178</v>
      </c>
      <c r="S170">
        <f t="shared" si="24"/>
        <v>14.37007874015748</v>
      </c>
    </row>
    <row r="171" spans="1:19" hidden="1" x14ac:dyDescent="0.25">
      <c r="A171" s="36">
        <v>45067</v>
      </c>
      <c r="B171" s="10" t="s">
        <v>568</v>
      </c>
      <c r="C171" s="10">
        <v>96</v>
      </c>
      <c r="D171" s="10">
        <v>52</v>
      </c>
      <c r="E171" s="10">
        <v>105480</v>
      </c>
      <c r="F171" s="10">
        <v>1</v>
      </c>
      <c r="G171" s="37">
        <v>588.79999999999995</v>
      </c>
      <c r="H171" s="36">
        <v>45074</v>
      </c>
      <c r="I171" s="10" t="s">
        <v>518</v>
      </c>
      <c r="J171" s="10">
        <f t="shared" ref="J171:L171" si="32">+E171</f>
        <v>105480</v>
      </c>
      <c r="K171" s="10">
        <f t="shared" si="32"/>
        <v>1</v>
      </c>
      <c r="L171" s="10">
        <f t="shared" si="32"/>
        <v>588.79999999999995</v>
      </c>
      <c r="M171" s="10" t="s">
        <v>564</v>
      </c>
      <c r="N171" s="10">
        <f>73/2</f>
        <v>36.5</v>
      </c>
      <c r="O171" s="10">
        <v>31993</v>
      </c>
      <c r="P171" s="37">
        <f t="shared" si="26"/>
        <v>582.93805439999994</v>
      </c>
      <c r="Q171" s="37">
        <f t="shared" si="27"/>
        <v>-5.8619456000000127</v>
      </c>
      <c r="R171">
        <f t="shared" si="23"/>
        <v>37.795275590551178</v>
      </c>
      <c r="S171">
        <f t="shared" si="24"/>
        <v>14.37007874015748</v>
      </c>
    </row>
    <row r="172" spans="1:19" hidden="1" x14ac:dyDescent="0.25">
      <c r="A172" s="36">
        <v>45067</v>
      </c>
      <c r="B172" s="10" t="s">
        <v>568</v>
      </c>
      <c r="C172" s="10">
        <v>96</v>
      </c>
      <c r="D172" s="10">
        <v>52</v>
      </c>
      <c r="E172" s="10">
        <v>105547</v>
      </c>
      <c r="F172" s="10">
        <v>1</v>
      </c>
      <c r="G172" s="37">
        <v>613.20000000000005</v>
      </c>
      <c r="H172" s="36"/>
      <c r="I172" s="10"/>
      <c r="J172" s="10"/>
      <c r="K172" s="10"/>
      <c r="L172" s="10"/>
      <c r="M172" s="10"/>
      <c r="N172" s="10"/>
      <c r="O172" s="10"/>
      <c r="P172" s="37">
        <f t="shared" si="26"/>
        <v>0</v>
      </c>
      <c r="Q172" s="37">
        <f t="shared" si="27"/>
        <v>-613.20000000000005</v>
      </c>
      <c r="R172">
        <f t="shared" si="23"/>
        <v>37.795275590551178</v>
      </c>
      <c r="S172">
        <f t="shared" si="24"/>
        <v>0</v>
      </c>
    </row>
    <row r="173" spans="1:19" hidden="1" x14ac:dyDescent="0.25">
      <c r="A173" s="36">
        <v>45067</v>
      </c>
      <c r="B173" s="10" t="s">
        <v>568</v>
      </c>
      <c r="C173" s="10">
        <v>96</v>
      </c>
      <c r="D173" s="10">
        <v>52</v>
      </c>
      <c r="E173" s="10">
        <v>105548</v>
      </c>
      <c r="F173" s="10">
        <v>1</v>
      </c>
      <c r="G173" s="37">
        <v>612</v>
      </c>
      <c r="H173" s="36">
        <v>45074</v>
      </c>
      <c r="I173" s="10" t="s">
        <v>543</v>
      </c>
      <c r="J173" s="10">
        <f t="shared" ref="J173:L175" si="33">+E173</f>
        <v>105548</v>
      </c>
      <c r="K173" s="10">
        <f t="shared" si="33"/>
        <v>1</v>
      </c>
      <c r="L173" s="10">
        <f t="shared" si="33"/>
        <v>612</v>
      </c>
      <c r="M173" s="10" t="s">
        <v>564</v>
      </c>
      <c r="N173" s="10">
        <f>73/2</f>
        <v>36.5</v>
      </c>
      <c r="O173" s="10">
        <v>33796</v>
      </c>
      <c r="P173" s="37">
        <f t="shared" si="26"/>
        <v>615.79015679999998</v>
      </c>
      <c r="Q173" s="37">
        <f t="shared" si="27"/>
        <v>3.790156799999977</v>
      </c>
      <c r="R173">
        <f t="shared" si="23"/>
        <v>37.795275590551178</v>
      </c>
      <c r="S173">
        <f t="shared" si="24"/>
        <v>14.37007874015748</v>
      </c>
    </row>
    <row r="174" spans="1:19" hidden="1" x14ac:dyDescent="0.25">
      <c r="A174" s="36">
        <v>45067</v>
      </c>
      <c r="B174" s="10" t="s">
        <v>568</v>
      </c>
      <c r="C174" s="10">
        <v>96</v>
      </c>
      <c r="D174" s="10">
        <v>52</v>
      </c>
      <c r="E174" s="10">
        <v>105551</v>
      </c>
      <c r="F174" s="10">
        <v>1</v>
      </c>
      <c r="G174" s="37">
        <v>498.8</v>
      </c>
      <c r="H174" s="36">
        <v>45067</v>
      </c>
      <c r="I174" s="10" t="s">
        <v>486</v>
      </c>
      <c r="J174" s="10">
        <f t="shared" si="33"/>
        <v>105551</v>
      </c>
      <c r="K174" s="10">
        <f t="shared" si="33"/>
        <v>1</v>
      </c>
      <c r="L174" s="10">
        <f t="shared" si="33"/>
        <v>498.8</v>
      </c>
      <c r="M174" s="10" t="s">
        <v>564</v>
      </c>
      <c r="N174" s="10">
        <f>73/2</f>
        <v>36.5</v>
      </c>
      <c r="O174" s="10">
        <v>27336</v>
      </c>
      <c r="P174" s="37">
        <f t="shared" si="26"/>
        <v>498.08378880000009</v>
      </c>
      <c r="Q174" s="37">
        <f t="shared" si="27"/>
        <v>-0.71621119999991834</v>
      </c>
      <c r="R174">
        <f t="shared" si="23"/>
        <v>37.795275590551178</v>
      </c>
      <c r="S174">
        <f t="shared" si="24"/>
        <v>14.37007874015748</v>
      </c>
    </row>
    <row r="175" spans="1:19" hidden="1" x14ac:dyDescent="0.25">
      <c r="A175" s="36">
        <v>45067</v>
      </c>
      <c r="B175" s="10" t="s">
        <v>568</v>
      </c>
      <c r="C175" s="10">
        <v>96</v>
      </c>
      <c r="D175" s="10">
        <v>52</v>
      </c>
      <c r="E175" s="10">
        <v>105571</v>
      </c>
      <c r="F175" s="10">
        <v>1</v>
      </c>
      <c r="G175" s="37">
        <v>570.5</v>
      </c>
      <c r="H175" s="36">
        <v>45072</v>
      </c>
      <c r="I175" s="10" t="s">
        <v>547</v>
      </c>
      <c r="J175" s="10">
        <f t="shared" si="33"/>
        <v>105571</v>
      </c>
      <c r="K175" s="10">
        <f t="shared" si="33"/>
        <v>1</v>
      </c>
      <c r="L175" s="10">
        <f t="shared" si="33"/>
        <v>570.5</v>
      </c>
      <c r="M175" s="10" t="s">
        <v>564</v>
      </c>
      <c r="N175" s="10">
        <f>73/2</f>
        <v>36.5</v>
      </c>
      <c r="O175" s="10">
        <v>30679</v>
      </c>
      <c r="P175" s="37">
        <f t="shared" si="26"/>
        <v>558.99592319999988</v>
      </c>
      <c r="Q175" s="37">
        <f t="shared" si="27"/>
        <v>-11.504076800000121</v>
      </c>
      <c r="R175">
        <f t="shared" si="23"/>
        <v>37.795275590551178</v>
      </c>
      <c r="S175">
        <f t="shared" si="24"/>
        <v>14.37007874015748</v>
      </c>
    </row>
    <row r="176" spans="1:19" hidden="1" x14ac:dyDescent="0.25">
      <c r="A176" s="36">
        <v>45067</v>
      </c>
      <c r="B176" s="10" t="s">
        <v>568</v>
      </c>
      <c r="C176" s="10">
        <v>96</v>
      </c>
      <c r="D176" s="10">
        <v>52</v>
      </c>
      <c r="E176" s="10">
        <v>105574</v>
      </c>
      <c r="F176" s="10">
        <v>1</v>
      </c>
      <c r="G176" s="37">
        <v>583.6</v>
      </c>
      <c r="H176" s="10"/>
      <c r="I176" s="10"/>
      <c r="J176" s="10"/>
      <c r="K176" s="10"/>
      <c r="L176" s="10"/>
      <c r="M176" s="10"/>
      <c r="N176" s="10"/>
      <c r="O176" s="10"/>
      <c r="P176" s="37">
        <f t="shared" si="26"/>
        <v>0</v>
      </c>
      <c r="Q176" s="37">
        <f t="shared" si="27"/>
        <v>-583.6</v>
      </c>
      <c r="R176">
        <f t="shared" si="23"/>
        <v>37.795275590551178</v>
      </c>
      <c r="S176">
        <f t="shared" si="24"/>
        <v>0</v>
      </c>
    </row>
    <row r="177" spans="1:19" hidden="1" x14ac:dyDescent="0.25">
      <c r="A177" s="36">
        <v>45067</v>
      </c>
      <c r="B177" s="10" t="s">
        <v>568</v>
      </c>
      <c r="C177" s="10">
        <v>96</v>
      </c>
      <c r="D177" s="10">
        <v>52</v>
      </c>
      <c r="E177" s="10">
        <v>105575</v>
      </c>
      <c r="F177" s="10">
        <v>1</v>
      </c>
      <c r="G177" s="37">
        <v>587.5</v>
      </c>
      <c r="H177" s="36">
        <v>45072</v>
      </c>
      <c r="I177" s="10" t="s">
        <v>547</v>
      </c>
      <c r="J177" s="10">
        <f t="shared" ref="J177:L181" si="34">+E177</f>
        <v>105575</v>
      </c>
      <c r="K177" s="10">
        <f t="shared" si="34"/>
        <v>1</v>
      </c>
      <c r="L177" s="10">
        <f t="shared" si="34"/>
        <v>587.5</v>
      </c>
      <c r="M177" s="10" t="s">
        <v>564</v>
      </c>
      <c r="N177" s="10">
        <f t="shared" ref="N177:N223" si="35">73/2</f>
        <v>36.5</v>
      </c>
      <c r="O177" s="10">
        <v>32340</v>
      </c>
      <c r="P177" s="37">
        <f t="shared" si="26"/>
        <v>589.260672</v>
      </c>
      <c r="Q177" s="37">
        <f t="shared" si="27"/>
        <v>1.7606719999999996</v>
      </c>
      <c r="R177">
        <f t="shared" si="23"/>
        <v>37.795275590551178</v>
      </c>
      <c r="S177">
        <f t="shared" si="24"/>
        <v>14.37007874015748</v>
      </c>
    </row>
    <row r="178" spans="1:19" hidden="1" x14ac:dyDescent="0.25">
      <c r="A178" s="36">
        <v>45067</v>
      </c>
      <c r="B178" s="10" t="s">
        <v>568</v>
      </c>
      <c r="C178" s="10">
        <v>96</v>
      </c>
      <c r="D178" s="10">
        <v>52</v>
      </c>
      <c r="E178" s="10">
        <v>105577</v>
      </c>
      <c r="F178" s="10">
        <v>1</v>
      </c>
      <c r="G178" s="37">
        <v>566.29999999999995</v>
      </c>
      <c r="H178" s="36">
        <v>45067</v>
      </c>
      <c r="I178" s="10" t="s">
        <v>486</v>
      </c>
      <c r="J178" s="10">
        <f t="shared" si="34"/>
        <v>105577</v>
      </c>
      <c r="K178" s="10">
        <f t="shared" si="34"/>
        <v>1</v>
      </c>
      <c r="L178" s="10">
        <f t="shared" si="34"/>
        <v>566.29999999999995</v>
      </c>
      <c r="M178" s="10" t="s">
        <v>564</v>
      </c>
      <c r="N178" s="10">
        <f t="shared" si="35"/>
        <v>36.5</v>
      </c>
      <c r="O178" s="10">
        <v>30856</v>
      </c>
      <c r="P178" s="37">
        <f t="shared" si="26"/>
        <v>562.22100479999995</v>
      </c>
      <c r="Q178" s="37">
        <f t="shared" si="27"/>
        <v>-4.0789952000000085</v>
      </c>
      <c r="R178">
        <f t="shared" si="23"/>
        <v>37.795275590551178</v>
      </c>
      <c r="S178">
        <f t="shared" si="24"/>
        <v>14.37007874015748</v>
      </c>
    </row>
    <row r="179" spans="1:19" hidden="1" x14ac:dyDescent="0.25">
      <c r="A179" s="36">
        <v>45067</v>
      </c>
      <c r="B179" s="10" t="s">
        <v>568</v>
      </c>
      <c r="C179" s="10">
        <v>96</v>
      </c>
      <c r="D179" s="10">
        <v>52</v>
      </c>
      <c r="E179" s="10">
        <v>105578</v>
      </c>
      <c r="F179" s="10">
        <v>1</v>
      </c>
      <c r="G179" s="37">
        <v>560.79999999999995</v>
      </c>
      <c r="H179" s="36">
        <v>45074</v>
      </c>
      <c r="I179" s="10" t="s">
        <v>518</v>
      </c>
      <c r="J179" s="10">
        <f t="shared" si="34"/>
        <v>105578</v>
      </c>
      <c r="K179" s="10">
        <f t="shared" si="34"/>
        <v>1</v>
      </c>
      <c r="L179" s="10">
        <f t="shared" si="34"/>
        <v>560.79999999999995</v>
      </c>
      <c r="M179" s="10" t="s">
        <v>564</v>
      </c>
      <c r="N179" s="10">
        <f t="shared" si="35"/>
        <v>36.5</v>
      </c>
      <c r="O179" s="10">
        <v>30724</v>
      </c>
      <c r="P179" s="37">
        <f t="shared" si="26"/>
        <v>559.81585919999998</v>
      </c>
      <c r="Q179" s="37">
        <f t="shared" si="27"/>
        <v>-0.98414079999997739</v>
      </c>
      <c r="R179">
        <f t="shared" si="23"/>
        <v>37.795275590551178</v>
      </c>
      <c r="S179">
        <f t="shared" si="24"/>
        <v>14.37007874015748</v>
      </c>
    </row>
    <row r="180" spans="1:19" hidden="1" x14ac:dyDescent="0.25">
      <c r="A180" s="36">
        <v>45067</v>
      </c>
      <c r="B180" s="10" t="s">
        <v>568</v>
      </c>
      <c r="C180" s="10">
        <v>96</v>
      </c>
      <c r="D180" s="10">
        <v>52</v>
      </c>
      <c r="E180" s="10">
        <v>105789</v>
      </c>
      <c r="F180" s="10">
        <v>1</v>
      </c>
      <c r="G180" s="37">
        <v>586.79999999999995</v>
      </c>
      <c r="H180" s="36">
        <v>45067</v>
      </c>
      <c r="I180" s="10" t="s">
        <v>486</v>
      </c>
      <c r="J180" s="10">
        <f t="shared" si="34"/>
        <v>105789</v>
      </c>
      <c r="K180" s="10">
        <f t="shared" si="34"/>
        <v>1</v>
      </c>
      <c r="L180" s="10">
        <f t="shared" si="34"/>
        <v>586.79999999999995</v>
      </c>
      <c r="M180" s="10" t="s">
        <v>564</v>
      </c>
      <c r="N180" s="10">
        <f t="shared" si="35"/>
        <v>36.5</v>
      </c>
      <c r="O180" s="10">
        <v>32166</v>
      </c>
      <c r="P180" s="37">
        <f t="shared" si="26"/>
        <v>586.09025279999992</v>
      </c>
      <c r="Q180" s="37">
        <f t="shared" si="27"/>
        <v>-0.70974720000003799</v>
      </c>
      <c r="R180">
        <f t="shared" si="23"/>
        <v>37.795275590551178</v>
      </c>
      <c r="S180">
        <f t="shared" si="24"/>
        <v>14.37007874015748</v>
      </c>
    </row>
    <row r="181" spans="1:19" hidden="1" x14ac:dyDescent="0.25">
      <c r="A181" s="36">
        <v>45067</v>
      </c>
      <c r="B181" s="10" t="s">
        <v>568</v>
      </c>
      <c r="C181" s="10">
        <v>96</v>
      </c>
      <c r="D181" s="10">
        <v>52</v>
      </c>
      <c r="E181" s="10">
        <v>105793</v>
      </c>
      <c r="F181" s="10">
        <v>1</v>
      </c>
      <c r="G181" s="37">
        <v>584.29999999999995</v>
      </c>
      <c r="H181" s="36">
        <v>45072</v>
      </c>
      <c r="I181" s="10" t="s">
        <v>538</v>
      </c>
      <c r="J181" s="10">
        <f t="shared" si="34"/>
        <v>105793</v>
      </c>
      <c r="K181" s="10">
        <f t="shared" si="34"/>
        <v>1</v>
      </c>
      <c r="L181" s="10">
        <f t="shared" si="34"/>
        <v>584.29999999999995</v>
      </c>
      <c r="M181" s="10" t="s">
        <v>564</v>
      </c>
      <c r="N181" s="10">
        <f t="shared" si="35"/>
        <v>36.5</v>
      </c>
      <c r="O181" s="10">
        <v>31740</v>
      </c>
      <c r="P181" s="37">
        <f t="shared" si="26"/>
        <v>578.32819199999994</v>
      </c>
      <c r="Q181" s="37">
        <f t="shared" si="27"/>
        <v>-5.97180800000001</v>
      </c>
      <c r="R181">
        <f t="shared" si="23"/>
        <v>37.795275590551178</v>
      </c>
      <c r="S181">
        <f t="shared" si="24"/>
        <v>14.37007874015748</v>
      </c>
    </row>
    <row r="182" spans="1:19" hidden="1" x14ac:dyDescent="0.25">
      <c r="A182" s="36">
        <v>45067</v>
      </c>
      <c r="B182" s="10" t="s">
        <v>568</v>
      </c>
      <c r="C182" s="10">
        <v>96</v>
      </c>
      <c r="D182" s="10">
        <v>52</v>
      </c>
      <c r="E182" s="10">
        <v>105795</v>
      </c>
      <c r="F182" s="10">
        <v>1</v>
      </c>
      <c r="G182" s="37">
        <v>603.4</v>
      </c>
      <c r="H182" s="36">
        <v>45072</v>
      </c>
      <c r="I182" s="10" t="s">
        <v>545</v>
      </c>
      <c r="J182" s="10">
        <f>+E182</f>
        <v>105795</v>
      </c>
      <c r="K182" s="10">
        <f>+F182</f>
        <v>1</v>
      </c>
      <c r="L182" s="10">
        <v>139</v>
      </c>
      <c r="M182" s="10" t="s">
        <v>564</v>
      </c>
      <c r="N182" s="10">
        <f t="shared" si="35"/>
        <v>36.5</v>
      </c>
      <c r="O182" s="10">
        <v>7589</v>
      </c>
      <c r="P182" s="37">
        <f t="shared" si="26"/>
        <v>138.27765120000001</v>
      </c>
      <c r="Q182" s="37">
        <f t="shared" si="27"/>
        <v>-465.12234879999994</v>
      </c>
      <c r="R182">
        <f t="shared" si="23"/>
        <v>37.795275590551178</v>
      </c>
      <c r="S182">
        <f t="shared" si="24"/>
        <v>14.37007874015748</v>
      </c>
    </row>
    <row r="183" spans="1:19" hidden="1" x14ac:dyDescent="0.25">
      <c r="A183" s="36"/>
      <c r="B183" s="10" t="s">
        <v>568</v>
      </c>
      <c r="C183" s="10">
        <v>96</v>
      </c>
      <c r="D183" s="10">
        <v>52</v>
      </c>
      <c r="E183" s="10">
        <v>105795</v>
      </c>
      <c r="F183" s="10"/>
      <c r="G183" s="37"/>
      <c r="H183" s="36">
        <v>45072</v>
      </c>
      <c r="I183" s="10" t="s">
        <v>547</v>
      </c>
      <c r="J183" s="10">
        <f>+E183</f>
        <v>105795</v>
      </c>
      <c r="K183" s="10"/>
      <c r="L183" s="10">
        <f>+G182-L182</f>
        <v>464.4</v>
      </c>
      <c r="M183" s="10" t="s">
        <v>564</v>
      </c>
      <c r="N183" s="10">
        <f t="shared" si="35"/>
        <v>36.5</v>
      </c>
      <c r="O183" s="10">
        <v>25178</v>
      </c>
      <c r="P183" s="37">
        <f t="shared" si="26"/>
        <v>458.76330239999999</v>
      </c>
      <c r="Q183" s="37">
        <f t="shared" si="27"/>
        <v>458.76330239999999</v>
      </c>
      <c r="R183">
        <f t="shared" si="23"/>
        <v>37.795275590551178</v>
      </c>
      <c r="S183">
        <f t="shared" si="24"/>
        <v>14.37007874015748</v>
      </c>
    </row>
    <row r="184" spans="1:19" hidden="1" x14ac:dyDescent="0.25">
      <c r="A184" s="36">
        <v>45067</v>
      </c>
      <c r="B184" s="10" t="s">
        <v>568</v>
      </c>
      <c r="C184" s="10">
        <v>96</v>
      </c>
      <c r="D184" s="10">
        <v>52</v>
      </c>
      <c r="E184" s="10">
        <v>105796</v>
      </c>
      <c r="F184" s="10">
        <v>1</v>
      </c>
      <c r="G184" s="37">
        <v>599.4</v>
      </c>
      <c r="H184" s="36">
        <v>45069</v>
      </c>
      <c r="I184" s="10" t="s">
        <v>486</v>
      </c>
      <c r="J184" s="10">
        <f>+E184</f>
        <v>105796</v>
      </c>
      <c r="K184" s="10">
        <f>+F184</f>
        <v>1</v>
      </c>
      <c r="L184" s="10">
        <f>+G184</f>
        <v>599.4</v>
      </c>
      <c r="M184" s="10" t="s">
        <v>564</v>
      </c>
      <c r="N184" s="10">
        <f t="shared" si="35"/>
        <v>36.5</v>
      </c>
      <c r="O184" s="10">
        <v>32725</v>
      </c>
      <c r="P184" s="37">
        <f t="shared" si="26"/>
        <v>596.27567999999997</v>
      </c>
      <c r="Q184" s="37">
        <f t="shared" si="27"/>
        <v>-3.1243200000000115</v>
      </c>
      <c r="R184">
        <f t="shared" si="23"/>
        <v>37.795275590551178</v>
      </c>
      <c r="S184">
        <f t="shared" si="24"/>
        <v>14.37007874015748</v>
      </c>
    </row>
    <row r="185" spans="1:19" hidden="1" x14ac:dyDescent="0.25">
      <c r="A185" s="36">
        <v>45067</v>
      </c>
      <c r="B185" s="10" t="s">
        <v>568</v>
      </c>
      <c r="C185" s="10">
        <v>96</v>
      </c>
      <c r="D185" s="10">
        <v>52</v>
      </c>
      <c r="E185" s="10">
        <v>105801</v>
      </c>
      <c r="F185" s="10">
        <v>1</v>
      </c>
      <c r="G185" s="37">
        <v>501.1</v>
      </c>
      <c r="H185" s="36">
        <v>45074</v>
      </c>
      <c r="I185" s="10" t="s">
        <v>518</v>
      </c>
      <c r="J185" s="10">
        <f t="shared" ref="J185:L200" si="36">+E185</f>
        <v>105801</v>
      </c>
      <c r="K185" s="10">
        <f t="shared" si="36"/>
        <v>1</v>
      </c>
      <c r="L185" s="10">
        <f t="shared" si="36"/>
        <v>501.1</v>
      </c>
      <c r="M185" s="10" t="s">
        <v>564</v>
      </c>
      <c r="N185" s="10">
        <f t="shared" si="35"/>
        <v>36.5</v>
      </c>
      <c r="O185" s="10">
        <v>27330</v>
      </c>
      <c r="P185" s="37">
        <f t="shared" si="26"/>
        <v>497.97446400000007</v>
      </c>
      <c r="Q185" s="37">
        <f t="shared" si="27"/>
        <v>-3.1255359999999541</v>
      </c>
      <c r="R185">
        <f t="shared" si="23"/>
        <v>37.795275590551178</v>
      </c>
      <c r="S185">
        <f t="shared" si="24"/>
        <v>14.37007874015748</v>
      </c>
    </row>
    <row r="186" spans="1:19" hidden="1" x14ac:dyDescent="0.25">
      <c r="A186" s="36">
        <v>45067</v>
      </c>
      <c r="B186" s="10" t="s">
        <v>568</v>
      </c>
      <c r="C186" s="10">
        <v>96</v>
      </c>
      <c r="D186" s="10">
        <v>52</v>
      </c>
      <c r="E186" s="10">
        <v>105830</v>
      </c>
      <c r="F186" s="10">
        <v>1</v>
      </c>
      <c r="G186" s="37">
        <v>500</v>
      </c>
      <c r="H186" s="36">
        <v>45067</v>
      </c>
      <c r="I186" s="10" t="s">
        <v>486</v>
      </c>
      <c r="J186" s="10">
        <f t="shared" si="36"/>
        <v>105830</v>
      </c>
      <c r="K186" s="10">
        <f t="shared" si="36"/>
        <v>1</v>
      </c>
      <c r="L186" s="10">
        <f t="shared" si="36"/>
        <v>500</v>
      </c>
      <c r="M186" s="10" t="s">
        <v>564</v>
      </c>
      <c r="N186" s="10">
        <f t="shared" si="35"/>
        <v>36.5</v>
      </c>
      <c r="O186" s="10">
        <v>27179</v>
      </c>
      <c r="P186" s="37">
        <f t="shared" si="26"/>
        <v>495.22312319999997</v>
      </c>
      <c r="Q186" s="37">
        <f t="shared" si="27"/>
        <v>-4.776876800000025</v>
      </c>
      <c r="R186">
        <f t="shared" si="23"/>
        <v>37.795275590551178</v>
      </c>
      <c r="S186">
        <f t="shared" si="24"/>
        <v>14.37007874015748</v>
      </c>
    </row>
    <row r="187" spans="1:19" hidden="1" x14ac:dyDescent="0.25">
      <c r="A187" s="36">
        <v>45069</v>
      </c>
      <c r="B187" s="10" t="s">
        <v>567</v>
      </c>
      <c r="C187" s="10">
        <v>96</v>
      </c>
      <c r="D187" s="10">
        <v>54</v>
      </c>
      <c r="E187" s="10">
        <v>10514</v>
      </c>
      <c r="F187" s="10">
        <v>1</v>
      </c>
      <c r="G187" s="37">
        <v>488</v>
      </c>
      <c r="H187" s="36">
        <v>45071</v>
      </c>
      <c r="I187" s="10" t="s">
        <v>486</v>
      </c>
      <c r="J187" s="10">
        <f t="shared" si="36"/>
        <v>10514</v>
      </c>
      <c r="K187" s="10">
        <f t="shared" si="36"/>
        <v>1</v>
      </c>
      <c r="L187" s="10">
        <f t="shared" si="36"/>
        <v>488</v>
      </c>
      <c r="M187" s="10" t="s">
        <v>564</v>
      </c>
      <c r="N187" s="10">
        <f t="shared" si="35"/>
        <v>36.5</v>
      </c>
      <c r="O187" s="10">
        <v>25412</v>
      </c>
      <c r="P187" s="37">
        <f t="shared" si="26"/>
        <v>480.83569920000002</v>
      </c>
      <c r="Q187" s="37">
        <f t="shared" si="27"/>
        <v>-7.1643007999999782</v>
      </c>
      <c r="R187">
        <f t="shared" si="23"/>
        <v>37.795275590551178</v>
      </c>
      <c r="S187">
        <f t="shared" si="24"/>
        <v>14.37007874015748</v>
      </c>
    </row>
    <row r="188" spans="1:19" hidden="1" x14ac:dyDescent="0.25">
      <c r="A188" s="36">
        <v>45069</v>
      </c>
      <c r="B188" s="10" t="s">
        <v>567</v>
      </c>
      <c r="C188" s="10">
        <v>96</v>
      </c>
      <c r="D188" s="10">
        <v>54</v>
      </c>
      <c r="E188" s="10">
        <v>10515</v>
      </c>
      <c r="F188" s="10">
        <v>1</v>
      </c>
      <c r="G188" s="37">
        <v>470</v>
      </c>
      <c r="H188" s="36">
        <v>45071</v>
      </c>
      <c r="I188" s="10" t="s">
        <v>486</v>
      </c>
      <c r="J188" s="10">
        <f t="shared" si="36"/>
        <v>10515</v>
      </c>
      <c r="K188" s="10">
        <f t="shared" si="36"/>
        <v>1</v>
      </c>
      <c r="L188" s="10">
        <f t="shared" si="36"/>
        <v>470</v>
      </c>
      <c r="M188" s="10" t="s">
        <v>564</v>
      </c>
      <c r="N188" s="10">
        <f t="shared" si="35"/>
        <v>36.5</v>
      </c>
      <c r="O188" s="10">
        <v>24626</v>
      </c>
      <c r="P188" s="37">
        <f t="shared" si="26"/>
        <v>465.96332159999997</v>
      </c>
      <c r="Q188" s="37">
        <f t="shared" si="27"/>
        <v>-4.036678400000028</v>
      </c>
      <c r="R188">
        <f t="shared" si="23"/>
        <v>37.795275590551178</v>
      </c>
      <c r="S188">
        <f t="shared" si="24"/>
        <v>14.37007874015748</v>
      </c>
    </row>
    <row r="189" spans="1:19" hidden="1" x14ac:dyDescent="0.25">
      <c r="A189" s="36">
        <v>45069</v>
      </c>
      <c r="B189" s="10" t="s">
        <v>567</v>
      </c>
      <c r="C189" s="10">
        <v>96</v>
      </c>
      <c r="D189" s="10">
        <v>54</v>
      </c>
      <c r="E189" s="10">
        <v>10516</v>
      </c>
      <c r="F189" s="10">
        <v>1</v>
      </c>
      <c r="G189" s="37">
        <v>475</v>
      </c>
      <c r="H189" s="36">
        <v>45070</v>
      </c>
      <c r="I189" s="10" t="s">
        <v>486</v>
      </c>
      <c r="J189" s="10">
        <f t="shared" si="36"/>
        <v>10516</v>
      </c>
      <c r="K189" s="10">
        <f t="shared" si="36"/>
        <v>1</v>
      </c>
      <c r="L189" s="10">
        <f t="shared" si="36"/>
        <v>475</v>
      </c>
      <c r="M189" s="10" t="s">
        <v>564</v>
      </c>
      <c r="N189" s="10">
        <f t="shared" si="35"/>
        <v>36.5</v>
      </c>
      <c r="O189" s="10">
        <v>25050</v>
      </c>
      <c r="P189" s="37">
        <f t="shared" si="26"/>
        <v>473.98607999999996</v>
      </c>
      <c r="Q189" s="37">
        <f t="shared" si="27"/>
        <v>-1.0139200000000415</v>
      </c>
      <c r="R189">
        <f t="shared" si="23"/>
        <v>37.795275590551178</v>
      </c>
      <c r="S189">
        <f t="shared" si="24"/>
        <v>14.37007874015748</v>
      </c>
    </row>
    <row r="190" spans="1:19" hidden="1" x14ac:dyDescent="0.25">
      <c r="A190" s="36">
        <v>45069</v>
      </c>
      <c r="B190" s="10" t="s">
        <v>567</v>
      </c>
      <c r="C190" s="10">
        <v>96</v>
      </c>
      <c r="D190" s="10">
        <v>54</v>
      </c>
      <c r="E190" s="10">
        <v>10517</v>
      </c>
      <c r="F190" s="10">
        <v>1</v>
      </c>
      <c r="G190" s="37">
        <v>463</v>
      </c>
      <c r="H190" s="36">
        <v>45071</v>
      </c>
      <c r="I190" s="10" t="s">
        <v>486</v>
      </c>
      <c r="J190" s="10">
        <f t="shared" si="36"/>
        <v>10517</v>
      </c>
      <c r="K190" s="10">
        <f t="shared" si="36"/>
        <v>1</v>
      </c>
      <c r="L190" s="10">
        <f t="shared" si="36"/>
        <v>463</v>
      </c>
      <c r="M190" s="10" t="s">
        <v>564</v>
      </c>
      <c r="N190" s="10">
        <f t="shared" si="35"/>
        <v>36.5</v>
      </c>
      <c r="O190" s="10">
        <v>23907</v>
      </c>
      <c r="P190" s="37">
        <f t="shared" si="26"/>
        <v>452.35869120000001</v>
      </c>
      <c r="Q190" s="37">
        <f t="shared" si="27"/>
        <v>-10.64130879999999</v>
      </c>
      <c r="R190">
        <f t="shared" si="23"/>
        <v>37.795275590551178</v>
      </c>
      <c r="S190">
        <f t="shared" si="24"/>
        <v>14.37007874015748</v>
      </c>
    </row>
    <row r="191" spans="1:19" hidden="1" x14ac:dyDescent="0.25">
      <c r="A191" s="36">
        <v>45069</v>
      </c>
      <c r="B191" s="10" t="s">
        <v>567</v>
      </c>
      <c r="C191" s="10">
        <v>96</v>
      </c>
      <c r="D191" s="10">
        <v>54</v>
      </c>
      <c r="E191" s="10">
        <v>10518</v>
      </c>
      <c r="F191" s="10">
        <v>1</v>
      </c>
      <c r="G191" s="37">
        <v>440</v>
      </c>
      <c r="H191" s="36">
        <v>45070</v>
      </c>
      <c r="I191" s="10" t="s">
        <v>486</v>
      </c>
      <c r="J191" s="10">
        <f t="shared" si="36"/>
        <v>10518</v>
      </c>
      <c r="K191" s="10">
        <f t="shared" si="36"/>
        <v>1</v>
      </c>
      <c r="L191" s="10">
        <f t="shared" si="36"/>
        <v>440</v>
      </c>
      <c r="M191" s="10" t="s">
        <v>564</v>
      </c>
      <c r="N191" s="10">
        <f t="shared" si="35"/>
        <v>36.5</v>
      </c>
      <c r="O191" s="10">
        <v>22914</v>
      </c>
      <c r="P191" s="37">
        <f t="shared" si="26"/>
        <v>433.56954239999999</v>
      </c>
      <c r="Q191" s="37">
        <f t="shared" si="27"/>
        <v>-6.4304576000000111</v>
      </c>
      <c r="R191">
        <f t="shared" si="23"/>
        <v>37.795275590551178</v>
      </c>
      <c r="S191">
        <f t="shared" si="24"/>
        <v>14.37007874015748</v>
      </c>
    </row>
    <row r="192" spans="1:19" hidden="1" x14ac:dyDescent="0.25">
      <c r="A192" s="36">
        <v>45069</v>
      </c>
      <c r="B192" s="10" t="s">
        <v>567</v>
      </c>
      <c r="C192" s="10">
        <v>96</v>
      </c>
      <c r="D192" s="10">
        <v>54</v>
      </c>
      <c r="E192" s="10">
        <v>10575</v>
      </c>
      <c r="F192" s="10">
        <v>1</v>
      </c>
      <c r="G192" s="37">
        <v>469</v>
      </c>
      <c r="H192" s="36">
        <v>45070</v>
      </c>
      <c r="I192" s="10" t="s">
        <v>486</v>
      </c>
      <c r="J192" s="10">
        <f t="shared" si="36"/>
        <v>10575</v>
      </c>
      <c r="K192" s="10">
        <f t="shared" si="36"/>
        <v>1</v>
      </c>
      <c r="L192" s="10">
        <f t="shared" si="36"/>
        <v>469</v>
      </c>
      <c r="M192" s="10" t="s">
        <v>564</v>
      </c>
      <c r="N192" s="10">
        <f t="shared" si="35"/>
        <v>36.5</v>
      </c>
      <c r="O192" s="10">
        <v>24641</v>
      </c>
      <c r="P192" s="37">
        <f t="shared" si="26"/>
        <v>466.24714560000007</v>
      </c>
      <c r="Q192" s="37">
        <f t="shared" si="27"/>
        <v>-2.7528543999999329</v>
      </c>
      <c r="R192">
        <f t="shared" si="23"/>
        <v>37.795275590551178</v>
      </c>
      <c r="S192">
        <f t="shared" si="24"/>
        <v>14.37007874015748</v>
      </c>
    </row>
    <row r="193" spans="1:19" hidden="1" x14ac:dyDescent="0.25">
      <c r="A193" s="36">
        <v>45069</v>
      </c>
      <c r="B193" s="10" t="s">
        <v>567</v>
      </c>
      <c r="C193" s="10">
        <v>96</v>
      </c>
      <c r="D193" s="10">
        <v>54</v>
      </c>
      <c r="E193" s="10">
        <v>10576</v>
      </c>
      <c r="F193" s="10">
        <v>1</v>
      </c>
      <c r="G193" s="37">
        <v>465</v>
      </c>
      <c r="H193" s="36">
        <v>45071</v>
      </c>
      <c r="I193" s="10" t="s">
        <v>486</v>
      </c>
      <c r="J193" s="10">
        <f t="shared" si="36"/>
        <v>10576</v>
      </c>
      <c r="K193" s="10">
        <f t="shared" si="36"/>
        <v>1</v>
      </c>
      <c r="L193" s="10">
        <f t="shared" si="36"/>
        <v>465</v>
      </c>
      <c r="M193" s="10" t="s">
        <v>564</v>
      </c>
      <c r="N193" s="10">
        <f t="shared" si="35"/>
        <v>36.5</v>
      </c>
      <c r="O193" s="10">
        <v>24271</v>
      </c>
      <c r="P193" s="37">
        <f t="shared" si="26"/>
        <v>459.2461535999999</v>
      </c>
      <c r="Q193" s="37">
        <f t="shared" si="27"/>
        <v>-5.7538464000000999</v>
      </c>
      <c r="R193">
        <f t="shared" si="23"/>
        <v>37.795275590551178</v>
      </c>
      <c r="S193">
        <f t="shared" si="24"/>
        <v>14.37007874015748</v>
      </c>
    </row>
    <row r="194" spans="1:19" hidden="1" x14ac:dyDescent="0.25">
      <c r="A194" s="36">
        <v>45069</v>
      </c>
      <c r="B194" s="10" t="s">
        <v>567</v>
      </c>
      <c r="C194" s="10">
        <v>96</v>
      </c>
      <c r="D194" s="10">
        <v>54</v>
      </c>
      <c r="E194" s="10">
        <v>10577</v>
      </c>
      <c r="F194" s="10">
        <v>1</v>
      </c>
      <c r="G194" s="37">
        <v>496</v>
      </c>
      <c r="H194" s="36">
        <v>45070</v>
      </c>
      <c r="I194" s="10" t="s">
        <v>486</v>
      </c>
      <c r="J194" s="10">
        <f t="shared" si="36"/>
        <v>10577</v>
      </c>
      <c r="K194" s="10">
        <f t="shared" si="36"/>
        <v>1</v>
      </c>
      <c r="L194" s="10">
        <f t="shared" si="36"/>
        <v>496</v>
      </c>
      <c r="M194" s="10" t="s">
        <v>564</v>
      </c>
      <c r="N194" s="10">
        <f t="shared" si="35"/>
        <v>36.5</v>
      </c>
      <c r="O194" s="10">
        <v>25948</v>
      </c>
      <c r="P194" s="37">
        <f t="shared" si="26"/>
        <v>490.97767680000004</v>
      </c>
      <c r="Q194" s="37">
        <f t="shared" si="27"/>
        <v>-5.0223231999999598</v>
      </c>
      <c r="R194">
        <f t="shared" si="23"/>
        <v>37.795275590551178</v>
      </c>
      <c r="S194">
        <f t="shared" si="24"/>
        <v>14.37007874015748</v>
      </c>
    </row>
    <row r="195" spans="1:19" hidden="1" x14ac:dyDescent="0.25">
      <c r="A195" s="36">
        <v>45069</v>
      </c>
      <c r="B195" s="10" t="s">
        <v>567</v>
      </c>
      <c r="C195" s="10">
        <v>96</v>
      </c>
      <c r="D195" s="10">
        <v>54</v>
      </c>
      <c r="E195" s="10">
        <v>10578</v>
      </c>
      <c r="F195" s="10">
        <v>1</v>
      </c>
      <c r="G195" s="37">
        <v>485</v>
      </c>
      <c r="H195" s="36">
        <v>45073</v>
      </c>
      <c r="I195" s="10" t="s">
        <v>543</v>
      </c>
      <c r="J195" s="10">
        <f t="shared" si="36"/>
        <v>10578</v>
      </c>
      <c r="K195" s="10">
        <f t="shared" si="36"/>
        <v>1</v>
      </c>
      <c r="L195" s="10">
        <f t="shared" si="36"/>
        <v>485</v>
      </c>
      <c r="M195" s="10" t="s">
        <v>564</v>
      </c>
      <c r="N195" s="10">
        <f t="shared" si="35"/>
        <v>36.5</v>
      </c>
      <c r="O195" s="10">
        <v>25585</v>
      </c>
      <c r="P195" s="37">
        <f t="shared" si="26"/>
        <v>484.10913599999998</v>
      </c>
      <c r="Q195" s="37">
        <f t="shared" si="27"/>
        <v>-0.89086400000002186</v>
      </c>
      <c r="R195">
        <f t="shared" ref="R195:R258" si="37">C195/2.54</f>
        <v>37.795275590551178</v>
      </c>
      <c r="S195">
        <f t="shared" ref="S195:S258" si="38">N195/2.54</f>
        <v>14.37007874015748</v>
      </c>
    </row>
    <row r="196" spans="1:19" hidden="1" x14ac:dyDescent="0.25">
      <c r="A196" s="36">
        <v>45069</v>
      </c>
      <c r="B196" s="10" t="s">
        <v>567</v>
      </c>
      <c r="C196" s="10">
        <v>96</v>
      </c>
      <c r="D196" s="10">
        <v>54</v>
      </c>
      <c r="E196" s="10">
        <v>10579</v>
      </c>
      <c r="F196" s="10">
        <v>1</v>
      </c>
      <c r="G196" s="37">
        <v>486</v>
      </c>
      <c r="H196" s="36">
        <v>45073</v>
      </c>
      <c r="I196" s="10" t="s">
        <v>547</v>
      </c>
      <c r="J196" s="10">
        <f t="shared" si="36"/>
        <v>10579</v>
      </c>
      <c r="K196" s="10">
        <f t="shared" si="36"/>
        <v>1</v>
      </c>
      <c r="L196" s="10">
        <v>155</v>
      </c>
      <c r="M196" s="10" t="s">
        <v>564</v>
      </c>
      <c r="N196" s="10">
        <f t="shared" si="35"/>
        <v>36.5</v>
      </c>
      <c r="O196" s="10">
        <v>8153</v>
      </c>
      <c r="P196" s="37">
        <f t="shared" si="26"/>
        <v>154.26780479999999</v>
      </c>
      <c r="Q196" s="37">
        <f t="shared" si="27"/>
        <v>-331.73219519999998</v>
      </c>
      <c r="R196">
        <f t="shared" si="37"/>
        <v>37.795275590551178</v>
      </c>
      <c r="S196">
        <f t="shared" si="38"/>
        <v>14.37007874015748</v>
      </c>
    </row>
    <row r="197" spans="1:19" hidden="1" x14ac:dyDescent="0.25">
      <c r="A197" s="36"/>
      <c r="B197" s="10" t="s">
        <v>567</v>
      </c>
      <c r="C197" s="10">
        <v>96</v>
      </c>
      <c r="D197" s="10">
        <v>54</v>
      </c>
      <c r="E197" s="10">
        <v>10579</v>
      </c>
      <c r="F197" s="10"/>
      <c r="G197" s="37"/>
      <c r="H197" s="36">
        <v>45073</v>
      </c>
      <c r="I197" s="10" t="s">
        <v>543</v>
      </c>
      <c r="J197" s="10">
        <f t="shared" si="36"/>
        <v>10579</v>
      </c>
      <c r="K197" s="10"/>
      <c r="L197" s="10">
        <f>+G196-L196</f>
        <v>331</v>
      </c>
      <c r="M197" s="10" t="s">
        <v>564</v>
      </c>
      <c r="N197" s="10">
        <f t="shared" si="35"/>
        <v>36.5</v>
      </c>
      <c r="O197" s="10">
        <v>17314</v>
      </c>
      <c r="P197" s="37">
        <f t="shared" ref="P197:P261" si="39">(O197/20000/500)*C197*D197*N197</f>
        <v>327.60858240000005</v>
      </c>
      <c r="Q197" s="37">
        <f t="shared" ref="Q197:Q261" si="40">+P197-G197</f>
        <v>327.60858240000005</v>
      </c>
      <c r="R197">
        <f t="shared" si="37"/>
        <v>37.795275590551178</v>
      </c>
      <c r="S197">
        <f t="shared" si="38"/>
        <v>14.37007874015748</v>
      </c>
    </row>
    <row r="198" spans="1:19" hidden="1" x14ac:dyDescent="0.25">
      <c r="A198" s="36">
        <v>45069</v>
      </c>
      <c r="B198" s="10" t="s">
        <v>567</v>
      </c>
      <c r="C198" s="10">
        <v>96</v>
      </c>
      <c r="D198" s="10">
        <v>54</v>
      </c>
      <c r="E198" s="10">
        <v>10580</v>
      </c>
      <c r="F198" s="10">
        <v>1</v>
      </c>
      <c r="G198" s="37">
        <v>428</v>
      </c>
      <c r="H198" s="36">
        <v>45071</v>
      </c>
      <c r="I198" s="10" t="s">
        <v>486</v>
      </c>
      <c r="J198" s="10">
        <f t="shared" si="36"/>
        <v>10580</v>
      </c>
      <c r="K198" s="10">
        <f t="shared" si="36"/>
        <v>1</v>
      </c>
      <c r="L198" s="10">
        <f t="shared" si="36"/>
        <v>428</v>
      </c>
      <c r="M198" s="10" t="s">
        <v>564</v>
      </c>
      <c r="N198" s="10">
        <f t="shared" si="35"/>
        <v>36.5</v>
      </c>
      <c r="O198" s="10">
        <v>22186</v>
      </c>
      <c r="P198" s="37">
        <f t="shared" si="39"/>
        <v>419.79461759999998</v>
      </c>
      <c r="Q198" s="37">
        <f t="shared" si="40"/>
        <v>-8.2053824000000191</v>
      </c>
      <c r="R198">
        <f t="shared" si="37"/>
        <v>37.795275590551178</v>
      </c>
      <c r="S198">
        <f t="shared" si="38"/>
        <v>14.37007874015748</v>
      </c>
    </row>
    <row r="199" spans="1:19" hidden="1" x14ac:dyDescent="0.25">
      <c r="A199" s="36">
        <v>45069</v>
      </c>
      <c r="B199" s="10" t="s">
        <v>567</v>
      </c>
      <c r="C199" s="10">
        <v>96</v>
      </c>
      <c r="D199" s="10">
        <v>54</v>
      </c>
      <c r="E199" s="10">
        <v>10581</v>
      </c>
      <c r="F199" s="10">
        <v>1</v>
      </c>
      <c r="G199" s="37">
        <v>453</v>
      </c>
      <c r="H199" s="36">
        <v>45070</v>
      </c>
      <c r="I199" s="10" t="s">
        <v>486</v>
      </c>
      <c r="J199" s="10">
        <f t="shared" si="36"/>
        <v>10581</v>
      </c>
      <c r="K199" s="10">
        <f t="shared" si="36"/>
        <v>1</v>
      </c>
      <c r="L199" s="10">
        <f t="shared" si="36"/>
        <v>453</v>
      </c>
      <c r="M199" s="10" t="s">
        <v>564</v>
      </c>
      <c r="N199" s="10">
        <f t="shared" si="35"/>
        <v>36.5</v>
      </c>
      <c r="O199" s="10">
        <v>23420</v>
      </c>
      <c r="P199" s="37">
        <f t="shared" si="39"/>
        <v>443.14387199999993</v>
      </c>
      <c r="Q199" s="37">
        <f t="shared" si="40"/>
        <v>-9.8561280000000693</v>
      </c>
      <c r="R199">
        <f t="shared" si="37"/>
        <v>37.795275590551178</v>
      </c>
      <c r="S199">
        <f t="shared" si="38"/>
        <v>14.37007874015748</v>
      </c>
    </row>
    <row r="200" spans="1:19" hidden="1" x14ac:dyDescent="0.25">
      <c r="A200" s="36">
        <v>45069</v>
      </c>
      <c r="B200" s="10" t="s">
        <v>567</v>
      </c>
      <c r="C200" s="10">
        <v>96</v>
      </c>
      <c r="D200" s="10">
        <v>54</v>
      </c>
      <c r="E200" s="10">
        <v>10582</v>
      </c>
      <c r="F200" s="10">
        <v>1</v>
      </c>
      <c r="G200" s="37">
        <v>480</v>
      </c>
      <c r="H200" s="36">
        <v>45073</v>
      </c>
      <c r="I200" s="10" t="s">
        <v>547</v>
      </c>
      <c r="J200" s="10">
        <f t="shared" si="36"/>
        <v>10582</v>
      </c>
      <c r="K200" s="10">
        <f t="shared" si="36"/>
        <v>1</v>
      </c>
      <c r="L200" s="10">
        <f t="shared" si="36"/>
        <v>480</v>
      </c>
      <c r="M200" s="10" t="s">
        <v>564</v>
      </c>
      <c r="N200" s="10">
        <f t="shared" si="35"/>
        <v>36.5</v>
      </c>
      <c r="O200" s="10">
        <v>24914</v>
      </c>
      <c r="P200" s="37">
        <f t="shared" si="39"/>
        <v>471.41274240000007</v>
      </c>
      <c r="Q200" s="37">
        <f t="shared" si="40"/>
        <v>-8.5872575999999299</v>
      </c>
      <c r="R200">
        <f t="shared" si="37"/>
        <v>37.795275590551178</v>
      </c>
      <c r="S200">
        <f t="shared" si="38"/>
        <v>14.37007874015748</v>
      </c>
    </row>
    <row r="201" spans="1:19" hidden="1" x14ac:dyDescent="0.25">
      <c r="A201" s="36">
        <v>45069</v>
      </c>
      <c r="B201" s="10" t="s">
        <v>567</v>
      </c>
      <c r="C201" s="10">
        <v>96</v>
      </c>
      <c r="D201" s="10">
        <v>54</v>
      </c>
      <c r="E201" s="10">
        <v>10604</v>
      </c>
      <c r="F201" s="10">
        <v>1</v>
      </c>
      <c r="G201" s="37">
        <v>442</v>
      </c>
      <c r="H201" s="36">
        <v>45071</v>
      </c>
      <c r="I201" s="10" t="s">
        <v>486</v>
      </c>
      <c r="J201" s="10">
        <f t="shared" ref="J201:L210" si="41">+E201</f>
        <v>10604</v>
      </c>
      <c r="K201" s="10">
        <f t="shared" si="41"/>
        <v>1</v>
      </c>
      <c r="L201" s="10">
        <f t="shared" si="41"/>
        <v>442</v>
      </c>
      <c r="M201" s="10" t="s">
        <v>564</v>
      </c>
      <c r="N201" s="10">
        <f t="shared" si="35"/>
        <v>36.5</v>
      </c>
      <c r="O201" s="10">
        <v>22552</v>
      </c>
      <c r="P201" s="37">
        <f t="shared" si="39"/>
        <v>426.71992319999993</v>
      </c>
      <c r="Q201" s="37">
        <f t="shared" si="40"/>
        <v>-15.280076800000074</v>
      </c>
      <c r="R201">
        <f t="shared" si="37"/>
        <v>37.795275590551178</v>
      </c>
      <c r="S201">
        <f t="shared" si="38"/>
        <v>14.37007874015748</v>
      </c>
    </row>
    <row r="202" spans="1:19" hidden="1" x14ac:dyDescent="0.25">
      <c r="A202" s="36">
        <v>45069</v>
      </c>
      <c r="B202" s="10" t="s">
        <v>567</v>
      </c>
      <c r="C202" s="10">
        <v>96</v>
      </c>
      <c r="D202" s="10">
        <v>54</v>
      </c>
      <c r="E202" s="10">
        <v>11224</v>
      </c>
      <c r="F202" s="10">
        <v>1</v>
      </c>
      <c r="G202" s="37">
        <v>472</v>
      </c>
      <c r="H202" s="36">
        <v>45071</v>
      </c>
      <c r="I202" s="10" t="s">
        <v>486</v>
      </c>
      <c r="J202" s="10">
        <f t="shared" si="41"/>
        <v>11224</v>
      </c>
      <c r="K202" s="10">
        <f t="shared" si="41"/>
        <v>1</v>
      </c>
      <c r="L202" s="10">
        <f t="shared" si="41"/>
        <v>472</v>
      </c>
      <c r="M202" s="10" t="s">
        <v>564</v>
      </c>
      <c r="N202" s="10">
        <f t="shared" si="35"/>
        <v>36.5</v>
      </c>
      <c r="O202" s="10">
        <v>24127</v>
      </c>
      <c r="P202" s="37">
        <f t="shared" si="39"/>
        <v>456.52144320000002</v>
      </c>
      <c r="Q202" s="37">
        <f t="shared" si="40"/>
        <v>-15.478556799999978</v>
      </c>
      <c r="R202">
        <f t="shared" si="37"/>
        <v>37.795275590551178</v>
      </c>
      <c r="S202">
        <f t="shared" si="38"/>
        <v>14.37007874015748</v>
      </c>
    </row>
    <row r="203" spans="1:19" hidden="1" x14ac:dyDescent="0.25">
      <c r="A203" s="36">
        <v>45069</v>
      </c>
      <c r="B203" s="10" t="s">
        <v>567</v>
      </c>
      <c r="C203" s="10">
        <v>96</v>
      </c>
      <c r="D203" s="10">
        <v>54</v>
      </c>
      <c r="E203" s="10">
        <v>11225</v>
      </c>
      <c r="F203" s="10">
        <v>1</v>
      </c>
      <c r="G203" s="37">
        <v>494</v>
      </c>
      <c r="H203" s="36">
        <v>45073</v>
      </c>
      <c r="I203" s="10" t="s">
        <v>547</v>
      </c>
      <c r="J203" s="10">
        <f t="shared" si="41"/>
        <v>11225</v>
      </c>
      <c r="K203" s="10">
        <f t="shared" si="41"/>
        <v>1</v>
      </c>
      <c r="L203" s="10">
        <f t="shared" si="41"/>
        <v>494</v>
      </c>
      <c r="M203" s="10" t="s">
        <v>564</v>
      </c>
      <c r="N203" s="10">
        <f t="shared" si="35"/>
        <v>36.5</v>
      </c>
      <c r="O203" s="10">
        <v>24929</v>
      </c>
      <c r="P203" s="37">
        <f t="shared" si="39"/>
        <v>471.69656640000005</v>
      </c>
      <c r="Q203" s="37">
        <f t="shared" si="40"/>
        <v>-22.303433599999948</v>
      </c>
      <c r="R203">
        <f t="shared" si="37"/>
        <v>37.795275590551178</v>
      </c>
      <c r="S203">
        <f t="shared" si="38"/>
        <v>14.37007874015748</v>
      </c>
    </row>
    <row r="204" spans="1:19" hidden="1" x14ac:dyDescent="0.25">
      <c r="A204" s="36">
        <v>45069</v>
      </c>
      <c r="B204" s="10" t="s">
        <v>567</v>
      </c>
      <c r="C204" s="10">
        <v>96</v>
      </c>
      <c r="D204" s="10">
        <v>54</v>
      </c>
      <c r="E204" s="10">
        <v>11226</v>
      </c>
      <c r="F204" s="10">
        <v>1</v>
      </c>
      <c r="G204" s="37">
        <v>452</v>
      </c>
      <c r="H204" s="36">
        <v>45071</v>
      </c>
      <c r="I204" s="10" t="s">
        <v>486</v>
      </c>
      <c r="J204" s="10">
        <f t="shared" si="41"/>
        <v>11226</v>
      </c>
      <c r="K204" s="10">
        <f t="shared" si="41"/>
        <v>1</v>
      </c>
      <c r="L204" s="10">
        <f t="shared" si="41"/>
        <v>452</v>
      </c>
      <c r="M204" s="10" t="s">
        <v>564</v>
      </c>
      <c r="N204" s="10">
        <f t="shared" si="35"/>
        <v>36.5</v>
      </c>
      <c r="O204" s="10">
        <v>23355</v>
      </c>
      <c r="P204" s="37">
        <f t="shared" si="39"/>
        <v>441.91396800000007</v>
      </c>
      <c r="Q204" s="37">
        <f t="shared" si="40"/>
        <v>-10.086031999999932</v>
      </c>
      <c r="R204">
        <f t="shared" si="37"/>
        <v>37.795275590551178</v>
      </c>
      <c r="S204">
        <f t="shared" si="38"/>
        <v>14.37007874015748</v>
      </c>
    </row>
    <row r="205" spans="1:19" hidden="1" x14ac:dyDescent="0.25">
      <c r="A205" s="36">
        <v>45069</v>
      </c>
      <c r="B205" s="10" t="s">
        <v>567</v>
      </c>
      <c r="C205" s="10">
        <v>96</v>
      </c>
      <c r="D205" s="10">
        <v>54</v>
      </c>
      <c r="E205" s="10">
        <v>11227</v>
      </c>
      <c r="F205" s="10">
        <v>1</v>
      </c>
      <c r="G205" s="37">
        <v>491</v>
      </c>
      <c r="H205" s="36">
        <v>45071</v>
      </c>
      <c r="I205" s="10" t="s">
        <v>486</v>
      </c>
      <c r="J205" s="10">
        <f t="shared" si="41"/>
        <v>11227</v>
      </c>
      <c r="K205" s="10">
        <f t="shared" si="41"/>
        <v>1</v>
      </c>
      <c r="L205" s="10">
        <f t="shared" si="41"/>
        <v>491</v>
      </c>
      <c r="M205" s="10" t="s">
        <v>564</v>
      </c>
      <c r="N205" s="10">
        <f t="shared" si="35"/>
        <v>36.5</v>
      </c>
      <c r="O205" s="10">
        <v>25538</v>
      </c>
      <c r="P205" s="37">
        <f t="shared" si="39"/>
        <v>483.21982079999998</v>
      </c>
      <c r="Q205" s="37">
        <f t="shared" si="40"/>
        <v>-7.7801792000000205</v>
      </c>
      <c r="R205">
        <f t="shared" si="37"/>
        <v>37.795275590551178</v>
      </c>
      <c r="S205">
        <f t="shared" si="38"/>
        <v>14.37007874015748</v>
      </c>
    </row>
    <row r="206" spans="1:19" hidden="1" x14ac:dyDescent="0.25">
      <c r="A206" s="36">
        <v>45069</v>
      </c>
      <c r="B206" s="10" t="s">
        <v>567</v>
      </c>
      <c r="C206" s="10">
        <v>96</v>
      </c>
      <c r="D206" s="10">
        <v>54</v>
      </c>
      <c r="E206" s="10">
        <v>11228</v>
      </c>
      <c r="F206" s="10">
        <v>1</v>
      </c>
      <c r="G206" s="37">
        <v>481</v>
      </c>
      <c r="H206" s="36">
        <v>45071</v>
      </c>
      <c r="I206" s="10" t="s">
        <v>486</v>
      </c>
      <c r="J206" s="10">
        <f t="shared" si="41"/>
        <v>11228</v>
      </c>
      <c r="K206" s="10">
        <f t="shared" si="41"/>
        <v>1</v>
      </c>
      <c r="L206" s="10">
        <f t="shared" si="41"/>
        <v>481</v>
      </c>
      <c r="M206" s="10" t="s">
        <v>564</v>
      </c>
      <c r="N206" s="10">
        <f t="shared" si="35"/>
        <v>36.5</v>
      </c>
      <c r="O206" s="10">
        <v>24285</v>
      </c>
      <c r="P206" s="37">
        <f t="shared" si="39"/>
        <v>459.511056</v>
      </c>
      <c r="Q206" s="37">
        <f t="shared" si="40"/>
        <v>-21.488944000000004</v>
      </c>
      <c r="R206">
        <f t="shared" si="37"/>
        <v>37.795275590551178</v>
      </c>
      <c r="S206">
        <f t="shared" si="38"/>
        <v>14.37007874015748</v>
      </c>
    </row>
    <row r="207" spans="1:19" hidden="1" x14ac:dyDescent="0.25">
      <c r="A207" s="36">
        <v>45069</v>
      </c>
      <c r="B207" s="10" t="s">
        <v>567</v>
      </c>
      <c r="C207" s="10">
        <v>96</v>
      </c>
      <c r="D207" s="10">
        <v>54</v>
      </c>
      <c r="E207" s="10">
        <v>11229</v>
      </c>
      <c r="F207" s="10">
        <v>1</v>
      </c>
      <c r="G207" s="37">
        <v>484</v>
      </c>
      <c r="H207" s="36">
        <v>45073</v>
      </c>
      <c r="I207" s="10" t="s">
        <v>543</v>
      </c>
      <c r="J207" s="10">
        <f t="shared" si="41"/>
        <v>11229</v>
      </c>
      <c r="K207" s="10">
        <f t="shared" si="41"/>
        <v>1</v>
      </c>
      <c r="L207" s="10">
        <f t="shared" si="41"/>
        <v>484</v>
      </c>
      <c r="M207" s="10" t="s">
        <v>564</v>
      </c>
      <c r="N207" s="10">
        <f t="shared" si="35"/>
        <v>36.5</v>
      </c>
      <c r="O207" s="10">
        <v>21684</v>
      </c>
      <c r="P207" s="37">
        <f t="shared" si="39"/>
        <v>410.29597439999998</v>
      </c>
      <c r="Q207" s="37">
        <f t="shared" si="40"/>
        <v>-73.704025600000023</v>
      </c>
      <c r="R207">
        <f t="shared" si="37"/>
        <v>37.795275590551178</v>
      </c>
      <c r="S207">
        <f t="shared" si="38"/>
        <v>14.37007874015748</v>
      </c>
    </row>
    <row r="208" spans="1:19" hidden="1" x14ac:dyDescent="0.25">
      <c r="A208" s="36">
        <v>45069</v>
      </c>
      <c r="B208" s="10" t="s">
        <v>567</v>
      </c>
      <c r="C208" s="10">
        <v>96</v>
      </c>
      <c r="D208" s="10">
        <v>54</v>
      </c>
      <c r="E208" s="10">
        <v>11230</v>
      </c>
      <c r="F208" s="10">
        <v>1</v>
      </c>
      <c r="G208" s="37">
        <v>485</v>
      </c>
      <c r="H208" s="36">
        <v>45076</v>
      </c>
      <c r="I208" s="10" t="s">
        <v>518</v>
      </c>
      <c r="J208" s="10">
        <f t="shared" si="41"/>
        <v>11230</v>
      </c>
      <c r="K208" s="10">
        <f t="shared" si="41"/>
        <v>1</v>
      </c>
      <c r="L208" s="10">
        <f t="shared" si="41"/>
        <v>485</v>
      </c>
      <c r="M208" s="10" t="s">
        <v>564</v>
      </c>
      <c r="N208" s="10">
        <f t="shared" si="35"/>
        <v>36.5</v>
      </c>
      <c r="O208" s="10">
        <v>25540</v>
      </c>
      <c r="P208" s="37">
        <f t="shared" si="39"/>
        <v>483.25766399999992</v>
      </c>
      <c r="Q208" s="37">
        <f t="shared" si="40"/>
        <v>-1.7423360000000798</v>
      </c>
      <c r="R208">
        <f t="shared" si="37"/>
        <v>37.795275590551178</v>
      </c>
      <c r="S208">
        <f t="shared" si="38"/>
        <v>14.37007874015748</v>
      </c>
    </row>
    <row r="209" spans="1:19" hidden="1" x14ac:dyDescent="0.25">
      <c r="A209" s="36">
        <v>45069</v>
      </c>
      <c r="B209" s="10" t="s">
        <v>567</v>
      </c>
      <c r="C209" s="10">
        <v>96</v>
      </c>
      <c r="D209" s="10">
        <v>54</v>
      </c>
      <c r="E209" s="10">
        <v>11231</v>
      </c>
      <c r="F209" s="10">
        <v>1</v>
      </c>
      <c r="G209" s="37">
        <v>485</v>
      </c>
      <c r="H209" s="36">
        <v>45070</v>
      </c>
      <c r="I209" s="10" t="s">
        <v>486</v>
      </c>
      <c r="J209" s="10">
        <f t="shared" si="41"/>
        <v>11231</v>
      </c>
      <c r="K209" s="10">
        <f t="shared" si="41"/>
        <v>1</v>
      </c>
      <c r="L209" s="10">
        <f t="shared" si="41"/>
        <v>485</v>
      </c>
      <c r="M209" s="10" t="s">
        <v>564</v>
      </c>
      <c r="N209" s="10">
        <f t="shared" si="35"/>
        <v>36.5</v>
      </c>
      <c r="O209" s="10">
        <v>24509</v>
      </c>
      <c r="P209" s="37">
        <f t="shared" si="39"/>
        <v>463.74949439999995</v>
      </c>
      <c r="Q209" s="37">
        <f t="shared" si="40"/>
        <v>-21.250505600000054</v>
      </c>
      <c r="R209">
        <f t="shared" si="37"/>
        <v>37.795275590551178</v>
      </c>
      <c r="S209">
        <f t="shared" si="38"/>
        <v>14.37007874015748</v>
      </c>
    </row>
    <row r="210" spans="1:19" hidden="1" x14ac:dyDescent="0.25">
      <c r="A210" s="36">
        <v>45069</v>
      </c>
      <c r="B210" s="10" t="s">
        <v>567</v>
      </c>
      <c r="C210" s="10">
        <v>96</v>
      </c>
      <c r="D210" s="10">
        <v>54</v>
      </c>
      <c r="E210" s="10">
        <v>11232</v>
      </c>
      <c r="F210" s="10">
        <v>1</v>
      </c>
      <c r="G210" s="37">
        <v>491</v>
      </c>
      <c r="H210" s="36">
        <v>45071</v>
      </c>
      <c r="I210" s="21" t="s">
        <v>486</v>
      </c>
      <c r="J210" s="10">
        <f t="shared" si="41"/>
        <v>11232</v>
      </c>
      <c r="K210" s="10">
        <f t="shared" si="41"/>
        <v>1</v>
      </c>
      <c r="L210" s="10">
        <f t="shared" si="41"/>
        <v>491</v>
      </c>
      <c r="M210" s="10" t="s">
        <v>564</v>
      </c>
      <c r="N210" s="10">
        <f t="shared" si="35"/>
        <v>36.5</v>
      </c>
      <c r="O210" s="10">
        <v>24931</v>
      </c>
      <c r="P210" s="37">
        <f t="shared" si="39"/>
        <v>471.73440960000011</v>
      </c>
      <c r="Q210" s="37">
        <f t="shared" si="40"/>
        <v>-19.265590399999894</v>
      </c>
      <c r="R210">
        <f t="shared" si="37"/>
        <v>37.795275590551178</v>
      </c>
      <c r="S210">
        <f t="shared" si="38"/>
        <v>14.37007874015748</v>
      </c>
    </row>
    <row r="211" spans="1:19" hidden="1" x14ac:dyDescent="0.25">
      <c r="A211" s="36">
        <v>45069</v>
      </c>
      <c r="B211" s="10" t="s">
        <v>567</v>
      </c>
      <c r="C211" s="10">
        <v>96</v>
      </c>
      <c r="D211" s="10">
        <v>54</v>
      </c>
      <c r="E211" s="10">
        <v>11233</v>
      </c>
      <c r="F211" s="10">
        <v>1</v>
      </c>
      <c r="G211" s="37">
        <v>493</v>
      </c>
      <c r="H211" s="41">
        <v>45073</v>
      </c>
      <c r="I211" s="10" t="s">
        <v>547</v>
      </c>
      <c r="J211" s="10">
        <f>+E211</f>
        <v>11233</v>
      </c>
      <c r="K211" s="10">
        <f>+F211</f>
        <v>1</v>
      </c>
      <c r="L211" s="10">
        <f>+G211</f>
        <v>493</v>
      </c>
      <c r="M211" s="10" t="s">
        <v>564</v>
      </c>
      <c r="N211" s="10">
        <f t="shared" si="35"/>
        <v>36.5</v>
      </c>
      <c r="O211" s="10">
        <v>25367</v>
      </c>
      <c r="P211" s="37">
        <f t="shared" si="39"/>
        <v>479.98422720000002</v>
      </c>
      <c r="Q211" s="37">
        <f t="shared" si="40"/>
        <v>-13.015772799999979</v>
      </c>
      <c r="R211">
        <f t="shared" si="37"/>
        <v>37.795275590551178</v>
      </c>
      <c r="S211">
        <f t="shared" si="38"/>
        <v>14.37007874015748</v>
      </c>
    </row>
    <row r="212" spans="1:19" hidden="1" x14ac:dyDescent="0.25">
      <c r="A212" s="36">
        <v>45069</v>
      </c>
      <c r="B212" s="10" t="s">
        <v>567</v>
      </c>
      <c r="C212" s="10">
        <v>96</v>
      </c>
      <c r="D212" s="10">
        <v>54</v>
      </c>
      <c r="E212" s="10">
        <v>11234</v>
      </c>
      <c r="F212" s="10">
        <v>1</v>
      </c>
      <c r="G212" s="37">
        <v>502</v>
      </c>
      <c r="H212" s="36">
        <v>45071</v>
      </c>
      <c r="I212" s="10" t="s">
        <v>486</v>
      </c>
      <c r="J212" s="10">
        <f t="shared" ref="J212:L227" si="42">+E212</f>
        <v>11234</v>
      </c>
      <c r="K212" s="10">
        <f t="shared" si="42"/>
        <v>1</v>
      </c>
      <c r="L212" s="10">
        <f t="shared" si="42"/>
        <v>502</v>
      </c>
      <c r="M212" s="10" t="s">
        <v>564</v>
      </c>
      <c r="N212" s="10">
        <f t="shared" si="35"/>
        <v>36.5</v>
      </c>
      <c r="O212" s="10">
        <v>25659</v>
      </c>
      <c r="P212" s="37">
        <f t="shared" si="39"/>
        <v>485.5093344</v>
      </c>
      <c r="Q212" s="37">
        <f t="shared" si="40"/>
        <v>-16.4906656</v>
      </c>
      <c r="R212">
        <f t="shared" si="37"/>
        <v>37.795275590551178</v>
      </c>
      <c r="S212">
        <f t="shared" si="38"/>
        <v>14.37007874015748</v>
      </c>
    </row>
    <row r="213" spans="1:19" hidden="1" x14ac:dyDescent="0.25">
      <c r="A213" s="36">
        <v>45069</v>
      </c>
      <c r="B213" s="10" t="s">
        <v>567</v>
      </c>
      <c r="C213" s="10">
        <v>96</v>
      </c>
      <c r="D213" s="10">
        <v>54</v>
      </c>
      <c r="E213" s="10">
        <v>11235</v>
      </c>
      <c r="F213" s="10">
        <v>1</v>
      </c>
      <c r="G213" s="37">
        <v>486</v>
      </c>
      <c r="H213" s="36">
        <v>45071</v>
      </c>
      <c r="I213" s="10" t="s">
        <v>486</v>
      </c>
      <c r="J213" s="10">
        <f t="shared" si="42"/>
        <v>11235</v>
      </c>
      <c r="K213" s="10">
        <f t="shared" si="42"/>
        <v>1</v>
      </c>
      <c r="L213" s="10">
        <f t="shared" si="42"/>
        <v>486</v>
      </c>
      <c r="M213" s="10" t="s">
        <v>564</v>
      </c>
      <c r="N213" s="10">
        <f t="shared" si="35"/>
        <v>36.5</v>
      </c>
      <c r="O213" s="10">
        <v>24374</v>
      </c>
      <c r="P213" s="37">
        <f t="shared" si="39"/>
        <v>461.19507839999994</v>
      </c>
      <c r="Q213" s="37">
        <f t="shared" si="40"/>
        <v>-24.804921600000057</v>
      </c>
      <c r="R213">
        <f t="shared" si="37"/>
        <v>37.795275590551178</v>
      </c>
      <c r="S213">
        <f t="shared" si="38"/>
        <v>14.37007874015748</v>
      </c>
    </row>
    <row r="214" spans="1:19" hidden="1" x14ac:dyDescent="0.25">
      <c r="A214" s="36">
        <v>45069</v>
      </c>
      <c r="B214" s="10" t="s">
        <v>567</v>
      </c>
      <c r="C214" s="10">
        <v>96</v>
      </c>
      <c r="D214" s="10">
        <v>54</v>
      </c>
      <c r="E214" s="10">
        <v>11236</v>
      </c>
      <c r="F214" s="10">
        <v>1</v>
      </c>
      <c r="G214" s="37">
        <v>454</v>
      </c>
      <c r="H214" s="36">
        <v>45076</v>
      </c>
      <c r="I214" s="10" t="s">
        <v>518</v>
      </c>
      <c r="J214" s="10">
        <f t="shared" si="42"/>
        <v>11236</v>
      </c>
      <c r="K214" s="10">
        <f t="shared" si="42"/>
        <v>1</v>
      </c>
      <c r="L214" s="10">
        <f t="shared" si="42"/>
        <v>454</v>
      </c>
      <c r="M214" s="10" t="s">
        <v>564</v>
      </c>
      <c r="N214" s="10">
        <f t="shared" si="35"/>
        <v>36.5</v>
      </c>
      <c r="O214" s="10">
        <v>23822</v>
      </c>
      <c r="P214" s="37">
        <f t="shared" si="39"/>
        <v>450.7503552</v>
      </c>
      <c r="Q214" s="37">
        <f t="shared" si="40"/>
        <v>-3.2496447999999987</v>
      </c>
      <c r="R214">
        <f t="shared" si="37"/>
        <v>37.795275590551178</v>
      </c>
      <c r="S214">
        <f t="shared" si="38"/>
        <v>14.37007874015748</v>
      </c>
    </row>
    <row r="215" spans="1:19" hidden="1" x14ac:dyDescent="0.25">
      <c r="A215" s="36">
        <v>45069</v>
      </c>
      <c r="B215" s="10" t="s">
        <v>567</v>
      </c>
      <c r="C215" s="10">
        <v>96</v>
      </c>
      <c r="D215" s="10">
        <v>54</v>
      </c>
      <c r="E215" s="10">
        <v>11237</v>
      </c>
      <c r="F215" s="10">
        <v>1</v>
      </c>
      <c r="G215" s="37">
        <v>476</v>
      </c>
      <c r="H215" s="36">
        <v>45071</v>
      </c>
      <c r="I215" s="10" t="s">
        <v>486</v>
      </c>
      <c r="J215" s="10">
        <f t="shared" si="42"/>
        <v>11237</v>
      </c>
      <c r="K215" s="10">
        <f t="shared" si="42"/>
        <v>1</v>
      </c>
      <c r="L215" s="10">
        <f t="shared" si="42"/>
        <v>476</v>
      </c>
      <c r="M215" s="10" t="s">
        <v>564</v>
      </c>
      <c r="N215" s="10">
        <f t="shared" si="35"/>
        <v>36.5</v>
      </c>
      <c r="O215" s="10">
        <v>24327</v>
      </c>
      <c r="P215" s="37">
        <f t="shared" si="39"/>
        <v>460.3057632</v>
      </c>
      <c r="Q215" s="37">
        <f t="shared" si="40"/>
        <v>-15.694236799999999</v>
      </c>
      <c r="R215">
        <f t="shared" si="37"/>
        <v>37.795275590551178</v>
      </c>
      <c r="S215">
        <f t="shared" si="38"/>
        <v>14.37007874015748</v>
      </c>
    </row>
    <row r="216" spans="1:19" hidden="1" x14ac:dyDescent="0.25">
      <c r="A216" s="36">
        <v>45069</v>
      </c>
      <c r="B216" s="10" t="s">
        <v>567</v>
      </c>
      <c r="C216" s="10">
        <v>96</v>
      </c>
      <c r="D216" s="10">
        <v>54</v>
      </c>
      <c r="E216" s="10">
        <v>11238</v>
      </c>
      <c r="F216" s="10">
        <v>1</v>
      </c>
      <c r="G216" s="37">
        <v>497</v>
      </c>
      <c r="H216" s="36">
        <v>45071</v>
      </c>
      <c r="I216" s="10" t="s">
        <v>486</v>
      </c>
      <c r="J216" s="10">
        <f t="shared" si="42"/>
        <v>11238</v>
      </c>
      <c r="K216" s="10">
        <f t="shared" si="42"/>
        <v>1</v>
      </c>
      <c r="L216" s="10">
        <f t="shared" si="42"/>
        <v>497</v>
      </c>
      <c r="M216" s="10" t="s">
        <v>564</v>
      </c>
      <c r="N216" s="10">
        <f t="shared" si="35"/>
        <v>36.5</v>
      </c>
      <c r="O216" s="10">
        <v>25376</v>
      </c>
      <c r="P216" s="37">
        <f t="shared" si="39"/>
        <v>480.15452160000001</v>
      </c>
      <c r="Q216" s="37">
        <f t="shared" si="40"/>
        <v>-16.84547839999999</v>
      </c>
      <c r="R216">
        <f t="shared" si="37"/>
        <v>37.795275590551178</v>
      </c>
      <c r="S216">
        <f t="shared" si="38"/>
        <v>14.37007874015748</v>
      </c>
    </row>
    <row r="217" spans="1:19" hidden="1" x14ac:dyDescent="0.25">
      <c r="A217" s="36">
        <v>45069</v>
      </c>
      <c r="B217" s="10" t="s">
        <v>567</v>
      </c>
      <c r="C217" s="10">
        <v>96</v>
      </c>
      <c r="D217" s="10">
        <v>54</v>
      </c>
      <c r="E217" s="10">
        <v>11239</v>
      </c>
      <c r="F217" s="10">
        <v>1</v>
      </c>
      <c r="G217" s="37">
        <v>494</v>
      </c>
      <c r="H217" s="36">
        <v>45076</v>
      </c>
      <c r="I217" s="10" t="s">
        <v>518</v>
      </c>
      <c r="J217" s="10">
        <f t="shared" si="42"/>
        <v>11239</v>
      </c>
      <c r="K217" s="10">
        <f t="shared" si="42"/>
        <v>1</v>
      </c>
      <c r="L217" s="10">
        <f t="shared" si="42"/>
        <v>494</v>
      </c>
      <c r="M217" s="10" t="s">
        <v>564</v>
      </c>
      <c r="N217" s="10">
        <f t="shared" si="35"/>
        <v>36.5</v>
      </c>
      <c r="O217" s="10">
        <v>25048</v>
      </c>
      <c r="P217" s="37">
        <f t="shared" si="39"/>
        <v>473.94823679999996</v>
      </c>
      <c r="Q217" s="37">
        <f t="shared" si="40"/>
        <v>-20.051763200000039</v>
      </c>
      <c r="R217">
        <f t="shared" si="37"/>
        <v>37.795275590551178</v>
      </c>
      <c r="S217">
        <f t="shared" si="38"/>
        <v>14.37007874015748</v>
      </c>
    </row>
    <row r="218" spans="1:19" hidden="1" x14ac:dyDescent="0.25">
      <c r="A218" s="36">
        <v>45069</v>
      </c>
      <c r="B218" s="10" t="s">
        <v>567</v>
      </c>
      <c r="C218" s="10">
        <v>96</v>
      </c>
      <c r="D218" s="10">
        <v>54</v>
      </c>
      <c r="E218" s="10">
        <v>11240</v>
      </c>
      <c r="F218" s="10">
        <v>1</v>
      </c>
      <c r="G218" s="37">
        <v>442</v>
      </c>
      <c r="H218" s="36">
        <v>45076</v>
      </c>
      <c r="I218" s="10" t="s">
        <v>518</v>
      </c>
      <c r="J218" s="10">
        <f t="shared" si="42"/>
        <v>11240</v>
      </c>
      <c r="K218" s="10">
        <f t="shared" si="42"/>
        <v>1</v>
      </c>
      <c r="L218" s="10">
        <f t="shared" si="42"/>
        <v>442</v>
      </c>
      <c r="M218" s="10" t="s">
        <v>564</v>
      </c>
      <c r="N218" s="10">
        <f t="shared" si="35"/>
        <v>36.5</v>
      </c>
      <c r="O218" s="10">
        <v>22824</v>
      </c>
      <c r="P218" s="37">
        <f t="shared" si="39"/>
        <v>431.86659839999999</v>
      </c>
      <c r="Q218" s="37">
        <f t="shared" si="40"/>
        <v>-10.133401600000013</v>
      </c>
      <c r="R218">
        <f t="shared" si="37"/>
        <v>37.795275590551178</v>
      </c>
      <c r="S218">
        <f t="shared" si="38"/>
        <v>14.37007874015748</v>
      </c>
    </row>
    <row r="219" spans="1:19" hidden="1" x14ac:dyDescent="0.25">
      <c r="A219" s="36">
        <v>45069</v>
      </c>
      <c r="B219" s="10" t="s">
        <v>567</v>
      </c>
      <c r="C219" s="10">
        <v>96</v>
      </c>
      <c r="D219" s="10">
        <v>54</v>
      </c>
      <c r="E219" s="10">
        <v>11241</v>
      </c>
      <c r="F219" s="10">
        <v>1</v>
      </c>
      <c r="G219" s="37">
        <v>490</v>
      </c>
      <c r="H219" s="36">
        <v>45076</v>
      </c>
      <c r="I219" s="10" t="s">
        <v>518</v>
      </c>
      <c r="J219" s="10">
        <f t="shared" si="42"/>
        <v>11241</v>
      </c>
      <c r="K219" s="10">
        <f t="shared" si="42"/>
        <v>1</v>
      </c>
      <c r="L219" s="10">
        <f t="shared" si="42"/>
        <v>490</v>
      </c>
      <c r="M219" s="10" t="s">
        <v>564</v>
      </c>
      <c r="N219" s="10">
        <f t="shared" si="35"/>
        <v>36.5</v>
      </c>
      <c r="O219" s="10">
        <v>25028</v>
      </c>
      <c r="P219" s="37">
        <f t="shared" si="39"/>
        <v>473.5698048000001</v>
      </c>
      <c r="Q219" s="37">
        <f t="shared" si="40"/>
        <v>-16.430195199999901</v>
      </c>
      <c r="R219">
        <f t="shared" si="37"/>
        <v>37.795275590551178</v>
      </c>
      <c r="S219">
        <f t="shared" si="38"/>
        <v>14.37007874015748</v>
      </c>
    </row>
    <row r="220" spans="1:19" hidden="1" x14ac:dyDescent="0.25">
      <c r="A220" s="36">
        <v>45069</v>
      </c>
      <c r="B220" s="10" t="s">
        <v>567</v>
      </c>
      <c r="C220" s="10">
        <v>96</v>
      </c>
      <c r="D220" s="10">
        <v>54</v>
      </c>
      <c r="E220" s="10">
        <v>11242</v>
      </c>
      <c r="F220" s="10">
        <v>1</v>
      </c>
      <c r="G220" s="37">
        <v>477</v>
      </c>
      <c r="H220" s="36">
        <v>45073</v>
      </c>
      <c r="I220" s="10" t="s">
        <v>547</v>
      </c>
      <c r="J220" s="10">
        <f t="shared" si="42"/>
        <v>11242</v>
      </c>
      <c r="K220" s="10">
        <f t="shared" si="42"/>
        <v>1</v>
      </c>
      <c r="L220" s="10">
        <f t="shared" si="42"/>
        <v>477</v>
      </c>
      <c r="M220" s="10" t="s">
        <v>564</v>
      </c>
      <c r="N220" s="10">
        <f t="shared" si="35"/>
        <v>36.5</v>
      </c>
      <c r="O220" s="10">
        <v>24713</v>
      </c>
      <c r="P220" s="37">
        <f t="shared" si="39"/>
        <v>467.60950079999992</v>
      </c>
      <c r="Q220" s="37">
        <f t="shared" si="40"/>
        <v>-9.3904992000000789</v>
      </c>
      <c r="R220">
        <f t="shared" si="37"/>
        <v>37.795275590551178</v>
      </c>
      <c r="S220">
        <f t="shared" si="38"/>
        <v>14.37007874015748</v>
      </c>
    </row>
    <row r="221" spans="1:19" hidden="1" x14ac:dyDescent="0.25">
      <c r="A221" s="36">
        <v>45069</v>
      </c>
      <c r="B221" s="10" t="s">
        <v>567</v>
      </c>
      <c r="C221" s="10">
        <v>96</v>
      </c>
      <c r="D221" s="10">
        <v>54</v>
      </c>
      <c r="E221" s="10">
        <v>11243</v>
      </c>
      <c r="F221" s="10">
        <v>1</v>
      </c>
      <c r="G221" s="37">
        <v>442</v>
      </c>
      <c r="H221" s="36">
        <v>45071</v>
      </c>
      <c r="I221" s="10" t="s">
        <v>486</v>
      </c>
      <c r="J221" s="10">
        <f t="shared" si="42"/>
        <v>11243</v>
      </c>
      <c r="K221" s="10">
        <f t="shared" si="42"/>
        <v>1</v>
      </c>
      <c r="L221" s="10">
        <f t="shared" si="42"/>
        <v>442</v>
      </c>
      <c r="M221" s="10" t="s">
        <v>564</v>
      </c>
      <c r="N221" s="10">
        <f t="shared" si="35"/>
        <v>36.5</v>
      </c>
      <c r="O221" s="10">
        <v>22592</v>
      </c>
      <c r="P221" s="37">
        <f t="shared" si="39"/>
        <v>427.47678719999999</v>
      </c>
      <c r="Q221" s="37">
        <f t="shared" si="40"/>
        <v>-14.52321280000001</v>
      </c>
      <c r="R221">
        <f t="shared" si="37"/>
        <v>37.795275590551178</v>
      </c>
      <c r="S221">
        <f t="shared" si="38"/>
        <v>14.37007874015748</v>
      </c>
    </row>
    <row r="222" spans="1:19" hidden="1" x14ac:dyDescent="0.25">
      <c r="A222" s="36">
        <v>45069</v>
      </c>
      <c r="B222" s="10" t="s">
        <v>567</v>
      </c>
      <c r="C222" s="10">
        <v>96</v>
      </c>
      <c r="D222" s="10">
        <v>54</v>
      </c>
      <c r="E222" s="10">
        <v>11290</v>
      </c>
      <c r="F222" s="10">
        <v>1</v>
      </c>
      <c r="G222" s="37">
        <v>461</v>
      </c>
      <c r="H222" s="36">
        <v>45073</v>
      </c>
      <c r="I222" s="10" t="s">
        <v>547</v>
      </c>
      <c r="J222" s="10">
        <f t="shared" si="42"/>
        <v>11290</v>
      </c>
      <c r="K222" s="10">
        <f t="shared" si="42"/>
        <v>1</v>
      </c>
      <c r="L222" s="10">
        <f t="shared" si="42"/>
        <v>461</v>
      </c>
      <c r="M222" s="10" t="s">
        <v>564</v>
      </c>
      <c r="N222" s="10">
        <f t="shared" si="35"/>
        <v>36.5</v>
      </c>
      <c r="O222" s="10">
        <v>24945</v>
      </c>
      <c r="P222" s="37">
        <f t="shared" si="39"/>
        <v>471.99931199999992</v>
      </c>
      <c r="Q222" s="37">
        <f t="shared" si="40"/>
        <v>10.999311999999918</v>
      </c>
      <c r="R222">
        <f t="shared" si="37"/>
        <v>37.795275590551178</v>
      </c>
      <c r="S222">
        <f t="shared" si="38"/>
        <v>14.37007874015748</v>
      </c>
    </row>
    <row r="223" spans="1:19" hidden="1" x14ac:dyDescent="0.25">
      <c r="A223" s="36">
        <v>45069</v>
      </c>
      <c r="B223" s="10" t="s">
        <v>567</v>
      </c>
      <c r="C223" s="10">
        <v>96</v>
      </c>
      <c r="D223" s="10">
        <v>54</v>
      </c>
      <c r="E223" s="10">
        <v>11289</v>
      </c>
      <c r="F223" s="10">
        <v>1</v>
      </c>
      <c r="G223" s="37">
        <v>466</v>
      </c>
      <c r="H223" s="36">
        <v>45073</v>
      </c>
      <c r="I223" s="10" t="s">
        <v>547</v>
      </c>
      <c r="J223" s="10">
        <f t="shared" si="42"/>
        <v>11289</v>
      </c>
      <c r="K223" s="10">
        <f t="shared" si="42"/>
        <v>1</v>
      </c>
      <c r="L223" s="10">
        <f t="shared" si="42"/>
        <v>466</v>
      </c>
      <c r="M223" s="10" t="s">
        <v>564</v>
      </c>
      <c r="N223" s="10">
        <f t="shared" si="35"/>
        <v>36.5</v>
      </c>
      <c r="O223" s="10">
        <v>25275</v>
      </c>
      <c r="P223" s="37">
        <f t="shared" si="39"/>
        <v>478.24343999999996</v>
      </c>
      <c r="Q223" s="37">
        <f t="shared" si="40"/>
        <v>12.243439999999964</v>
      </c>
      <c r="R223">
        <f t="shared" si="37"/>
        <v>37.795275590551178</v>
      </c>
      <c r="S223">
        <f t="shared" si="38"/>
        <v>14.37007874015748</v>
      </c>
    </row>
    <row r="224" spans="1:19" hidden="1" x14ac:dyDescent="0.25">
      <c r="A224" s="36">
        <v>45069</v>
      </c>
      <c r="B224" s="10" t="s">
        <v>567</v>
      </c>
      <c r="C224" s="10">
        <v>86</v>
      </c>
      <c r="D224" s="10">
        <v>54</v>
      </c>
      <c r="E224" s="10">
        <v>11210</v>
      </c>
      <c r="F224" s="10">
        <v>1</v>
      </c>
      <c r="G224" s="37">
        <v>440</v>
      </c>
      <c r="H224" s="36">
        <v>45070</v>
      </c>
      <c r="I224" s="10" t="s">
        <v>486</v>
      </c>
      <c r="J224" s="10">
        <f t="shared" si="42"/>
        <v>11210</v>
      </c>
      <c r="K224" s="10">
        <f t="shared" si="42"/>
        <v>1</v>
      </c>
      <c r="L224" s="10">
        <f t="shared" si="42"/>
        <v>440</v>
      </c>
      <c r="M224" s="10" t="s">
        <v>565</v>
      </c>
      <c r="N224" s="10">
        <v>42</v>
      </c>
      <c r="O224" s="10">
        <v>21968</v>
      </c>
      <c r="P224" s="37">
        <f t="shared" si="39"/>
        <v>428.48144639999998</v>
      </c>
      <c r="Q224" s="37">
        <f t="shared" si="40"/>
        <v>-11.518553600000018</v>
      </c>
      <c r="R224">
        <f t="shared" si="37"/>
        <v>33.85826771653543</v>
      </c>
      <c r="S224">
        <f t="shared" si="38"/>
        <v>16.535433070866141</v>
      </c>
    </row>
    <row r="225" spans="1:19" hidden="1" x14ac:dyDescent="0.25">
      <c r="A225" s="36">
        <v>45069</v>
      </c>
      <c r="B225" s="10" t="s">
        <v>567</v>
      </c>
      <c r="C225" s="10">
        <v>86</v>
      </c>
      <c r="D225" s="10">
        <v>54</v>
      </c>
      <c r="E225" s="10">
        <v>11215</v>
      </c>
      <c r="F225" s="10">
        <v>1</v>
      </c>
      <c r="G225" s="37">
        <v>445</v>
      </c>
      <c r="H225" s="36">
        <v>45070</v>
      </c>
      <c r="I225" s="10" t="s">
        <v>486</v>
      </c>
      <c r="J225" s="10">
        <f t="shared" si="42"/>
        <v>11215</v>
      </c>
      <c r="K225" s="10">
        <f t="shared" si="42"/>
        <v>1</v>
      </c>
      <c r="L225" s="10">
        <f t="shared" si="42"/>
        <v>445</v>
      </c>
      <c r="M225" s="10" t="s">
        <v>565</v>
      </c>
      <c r="N225" s="10">
        <v>42</v>
      </c>
      <c r="O225" s="10">
        <v>22291</v>
      </c>
      <c r="P225" s="37">
        <f t="shared" si="39"/>
        <v>434.78149680000001</v>
      </c>
      <c r="Q225" s="37">
        <f t="shared" si="40"/>
        <v>-10.218503199999986</v>
      </c>
      <c r="R225">
        <f t="shared" si="37"/>
        <v>33.85826771653543</v>
      </c>
      <c r="S225">
        <f t="shared" si="38"/>
        <v>16.535433070866141</v>
      </c>
    </row>
    <row r="226" spans="1:19" hidden="1" x14ac:dyDescent="0.25">
      <c r="A226" s="42">
        <v>45069</v>
      </c>
      <c r="B226" s="21" t="s">
        <v>567</v>
      </c>
      <c r="C226" s="21">
        <v>86</v>
      </c>
      <c r="D226" s="21">
        <v>54</v>
      </c>
      <c r="E226" s="21">
        <v>11219</v>
      </c>
      <c r="F226" s="21">
        <v>1</v>
      </c>
      <c r="G226" s="37">
        <v>440</v>
      </c>
      <c r="H226" s="36">
        <v>45070</v>
      </c>
      <c r="I226" s="10" t="s">
        <v>486</v>
      </c>
      <c r="J226" s="10">
        <f t="shared" si="42"/>
        <v>11219</v>
      </c>
      <c r="K226" s="10">
        <f t="shared" si="42"/>
        <v>1</v>
      </c>
      <c r="L226" s="10">
        <f t="shared" si="42"/>
        <v>440</v>
      </c>
      <c r="M226" s="10" t="s">
        <v>565</v>
      </c>
      <c r="N226" s="10">
        <v>42</v>
      </c>
      <c r="O226" s="10">
        <v>21581</v>
      </c>
      <c r="P226" s="43">
        <f t="shared" si="39"/>
        <v>420.93308880000001</v>
      </c>
      <c r="Q226" s="43">
        <f t="shared" si="40"/>
        <v>-19.066911199999993</v>
      </c>
      <c r="R226">
        <f t="shared" si="37"/>
        <v>33.85826771653543</v>
      </c>
      <c r="S226">
        <f t="shared" si="38"/>
        <v>16.535433070866141</v>
      </c>
    </row>
    <row r="227" spans="1:19" hidden="1" x14ac:dyDescent="0.25">
      <c r="A227" s="36">
        <v>45070</v>
      </c>
      <c r="B227" s="10" t="s">
        <v>567</v>
      </c>
      <c r="C227" s="10">
        <v>86</v>
      </c>
      <c r="D227" s="10">
        <v>54</v>
      </c>
      <c r="E227" s="10">
        <v>11211</v>
      </c>
      <c r="F227" s="10">
        <v>1</v>
      </c>
      <c r="G227" s="37">
        <v>435</v>
      </c>
      <c r="H227" s="36">
        <v>45070</v>
      </c>
      <c r="I227" s="10" t="s">
        <v>486</v>
      </c>
      <c r="J227" s="10">
        <f t="shared" si="42"/>
        <v>11211</v>
      </c>
      <c r="K227" s="10">
        <f t="shared" si="42"/>
        <v>1</v>
      </c>
      <c r="L227" s="10">
        <f t="shared" si="42"/>
        <v>435</v>
      </c>
      <c r="M227" s="10" t="s">
        <v>565</v>
      </c>
      <c r="N227" s="10">
        <v>42</v>
      </c>
      <c r="O227" s="10">
        <v>21719</v>
      </c>
      <c r="P227" s="37">
        <f t="shared" si="39"/>
        <v>423.62475120000005</v>
      </c>
      <c r="Q227" s="37">
        <f t="shared" si="40"/>
        <v>-11.375248799999952</v>
      </c>
      <c r="R227">
        <f t="shared" si="37"/>
        <v>33.85826771653543</v>
      </c>
      <c r="S227">
        <f t="shared" si="38"/>
        <v>16.535433070866141</v>
      </c>
    </row>
    <row r="228" spans="1:19" hidden="1" x14ac:dyDescent="0.25">
      <c r="A228" s="36">
        <v>45070</v>
      </c>
      <c r="B228" s="10" t="s">
        <v>567</v>
      </c>
      <c r="C228" s="10">
        <v>86</v>
      </c>
      <c r="D228" s="10">
        <v>54</v>
      </c>
      <c r="E228" s="10">
        <v>11213</v>
      </c>
      <c r="F228" s="10">
        <v>1</v>
      </c>
      <c r="G228" s="37">
        <v>419</v>
      </c>
      <c r="H228" s="36">
        <v>45071</v>
      </c>
      <c r="I228" s="10" t="s">
        <v>486</v>
      </c>
      <c r="J228" s="10">
        <f t="shared" ref="J228:L243" si="43">+E228</f>
        <v>11213</v>
      </c>
      <c r="K228" s="10">
        <f t="shared" si="43"/>
        <v>1</v>
      </c>
      <c r="L228" s="10">
        <f t="shared" si="43"/>
        <v>419</v>
      </c>
      <c r="M228" s="10" t="s">
        <v>565</v>
      </c>
      <c r="N228" s="10">
        <v>42</v>
      </c>
      <c r="O228" s="10">
        <v>21651</v>
      </c>
      <c r="P228" s="37">
        <f t="shared" si="39"/>
        <v>422.29842479999991</v>
      </c>
      <c r="Q228" s="37">
        <f t="shared" si="40"/>
        <v>3.298424799999907</v>
      </c>
      <c r="R228">
        <f t="shared" si="37"/>
        <v>33.85826771653543</v>
      </c>
      <c r="S228">
        <f t="shared" si="38"/>
        <v>16.535433070866141</v>
      </c>
    </row>
    <row r="229" spans="1:19" hidden="1" x14ac:dyDescent="0.25">
      <c r="A229" s="36">
        <v>45070</v>
      </c>
      <c r="B229" s="10" t="s">
        <v>567</v>
      </c>
      <c r="C229" s="10">
        <v>86</v>
      </c>
      <c r="D229" s="10">
        <v>54</v>
      </c>
      <c r="E229" s="10">
        <v>11214</v>
      </c>
      <c r="F229" s="10">
        <v>1</v>
      </c>
      <c r="G229" s="37">
        <v>421</v>
      </c>
      <c r="H229" s="36">
        <v>45072</v>
      </c>
      <c r="I229" s="10" t="s">
        <v>486</v>
      </c>
      <c r="J229" s="10">
        <f t="shared" si="43"/>
        <v>11214</v>
      </c>
      <c r="K229" s="10">
        <f t="shared" si="43"/>
        <v>1</v>
      </c>
      <c r="L229" s="10">
        <f t="shared" si="43"/>
        <v>421</v>
      </c>
      <c r="M229" s="10" t="s">
        <v>565</v>
      </c>
      <c r="N229" s="10">
        <v>42</v>
      </c>
      <c r="O229" s="10">
        <v>21646</v>
      </c>
      <c r="P229" s="37">
        <f t="shared" si="39"/>
        <v>422.2009008</v>
      </c>
      <c r="Q229" s="37">
        <f t="shared" si="40"/>
        <v>1.2009007999999994</v>
      </c>
      <c r="R229">
        <f t="shared" si="37"/>
        <v>33.85826771653543</v>
      </c>
      <c r="S229">
        <f t="shared" si="38"/>
        <v>16.535433070866141</v>
      </c>
    </row>
    <row r="230" spans="1:19" hidden="1" x14ac:dyDescent="0.25">
      <c r="A230" s="36">
        <v>45070</v>
      </c>
      <c r="B230" s="10" t="s">
        <v>567</v>
      </c>
      <c r="C230" s="10">
        <v>86</v>
      </c>
      <c r="D230" s="10">
        <v>54</v>
      </c>
      <c r="E230" s="10">
        <v>11212</v>
      </c>
      <c r="F230" s="10">
        <v>1</v>
      </c>
      <c r="G230" s="37">
        <v>431</v>
      </c>
      <c r="H230" s="36">
        <v>45074</v>
      </c>
      <c r="I230" s="10" t="s">
        <v>486</v>
      </c>
      <c r="J230" s="10">
        <f t="shared" si="43"/>
        <v>11212</v>
      </c>
      <c r="K230" s="10">
        <f t="shared" si="43"/>
        <v>1</v>
      </c>
      <c r="L230" s="10">
        <f t="shared" si="43"/>
        <v>431</v>
      </c>
      <c r="M230" s="10" t="s">
        <v>565</v>
      </c>
      <c r="N230" s="10">
        <v>42</v>
      </c>
      <c r="O230" s="10">
        <v>21605</v>
      </c>
      <c r="P230" s="37">
        <f t="shared" si="39"/>
        <v>421.40120399999995</v>
      </c>
      <c r="Q230" s="37">
        <f t="shared" si="40"/>
        <v>-9.5987960000000498</v>
      </c>
      <c r="R230">
        <f t="shared" si="37"/>
        <v>33.85826771653543</v>
      </c>
      <c r="S230">
        <f t="shared" si="38"/>
        <v>16.535433070866141</v>
      </c>
    </row>
    <row r="231" spans="1:19" hidden="1" x14ac:dyDescent="0.25">
      <c r="A231" s="36">
        <v>45070</v>
      </c>
      <c r="B231" s="10" t="s">
        <v>567</v>
      </c>
      <c r="C231" s="10">
        <v>86</v>
      </c>
      <c r="D231" s="10">
        <v>54</v>
      </c>
      <c r="E231" s="10">
        <v>11209</v>
      </c>
      <c r="F231" s="10">
        <v>1</v>
      </c>
      <c r="G231" s="37">
        <v>428</v>
      </c>
      <c r="H231" s="36">
        <v>45072</v>
      </c>
      <c r="I231" s="10" t="s">
        <v>486</v>
      </c>
      <c r="J231" s="10">
        <f t="shared" si="43"/>
        <v>11209</v>
      </c>
      <c r="K231" s="10">
        <f t="shared" si="43"/>
        <v>1</v>
      </c>
      <c r="L231" s="10">
        <f t="shared" si="43"/>
        <v>428</v>
      </c>
      <c r="M231" s="10" t="s">
        <v>565</v>
      </c>
      <c r="N231" s="10">
        <v>42</v>
      </c>
      <c r="O231" s="10">
        <v>22199</v>
      </c>
      <c r="P231" s="37">
        <f t="shared" si="39"/>
        <v>432.98705519999993</v>
      </c>
      <c r="Q231" s="37">
        <f t="shared" si="40"/>
        <v>4.9870551999999293</v>
      </c>
      <c r="R231">
        <f t="shared" si="37"/>
        <v>33.85826771653543</v>
      </c>
      <c r="S231">
        <f t="shared" si="38"/>
        <v>16.535433070866141</v>
      </c>
    </row>
    <row r="232" spans="1:19" hidden="1" x14ac:dyDescent="0.25">
      <c r="A232" s="36">
        <v>45070</v>
      </c>
      <c r="B232" s="10" t="s">
        <v>567</v>
      </c>
      <c r="C232" s="10">
        <v>86</v>
      </c>
      <c r="D232" s="10">
        <v>54</v>
      </c>
      <c r="E232" s="10">
        <v>11262</v>
      </c>
      <c r="F232" s="10">
        <v>1</v>
      </c>
      <c r="G232" s="37">
        <v>431</v>
      </c>
      <c r="H232" s="36">
        <v>45074</v>
      </c>
      <c r="I232" s="10" t="s">
        <v>486</v>
      </c>
      <c r="J232" s="10">
        <f t="shared" si="43"/>
        <v>11262</v>
      </c>
      <c r="K232" s="10">
        <f t="shared" si="43"/>
        <v>1</v>
      </c>
      <c r="L232" s="10">
        <f t="shared" si="43"/>
        <v>431</v>
      </c>
      <c r="M232" s="10" t="s">
        <v>565</v>
      </c>
      <c r="N232" s="10">
        <v>42</v>
      </c>
      <c r="O232" s="10">
        <v>22397</v>
      </c>
      <c r="P232" s="37">
        <f t="shared" si="39"/>
        <v>436.84900559999994</v>
      </c>
      <c r="Q232" s="37">
        <f t="shared" si="40"/>
        <v>5.8490055999999413</v>
      </c>
      <c r="R232">
        <f t="shared" si="37"/>
        <v>33.85826771653543</v>
      </c>
      <c r="S232">
        <f t="shared" si="38"/>
        <v>16.535433070866141</v>
      </c>
    </row>
    <row r="233" spans="1:19" hidden="1" x14ac:dyDescent="0.25">
      <c r="A233" s="36">
        <v>45070</v>
      </c>
      <c r="B233" s="10" t="s">
        <v>567</v>
      </c>
      <c r="C233" s="10">
        <v>86</v>
      </c>
      <c r="D233" s="10">
        <v>54</v>
      </c>
      <c r="E233" s="10">
        <v>11263</v>
      </c>
      <c r="F233" s="10">
        <v>1</v>
      </c>
      <c r="G233" s="37">
        <v>403</v>
      </c>
      <c r="H233" s="36">
        <v>45071</v>
      </c>
      <c r="I233" s="10" t="s">
        <v>486</v>
      </c>
      <c r="J233" s="10">
        <f t="shared" si="43"/>
        <v>11263</v>
      </c>
      <c r="K233" s="10">
        <f t="shared" si="43"/>
        <v>1</v>
      </c>
      <c r="L233" s="10">
        <f t="shared" si="43"/>
        <v>403</v>
      </c>
      <c r="M233" s="10" t="s">
        <v>565</v>
      </c>
      <c r="N233" s="10">
        <v>42</v>
      </c>
      <c r="O233" s="10">
        <v>20492</v>
      </c>
      <c r="P233" s="37">
        <f t="shared" si="39"/>
        <v>399.69236159999997</v>
      </c>
      <c r="Q233" s="37">
        <f t="shared" si="40"/>
        <v>-3.3076384000000303</v>
      </c>
      <c r="R233">
        <f t="shared" si="37"/>
        <v>33.85826771653543</v>
      </c>
      <c r="S233">
        <f t="shared" si="38"/>
        <v>16.535433070866141</v>
      </c>
    </row>
    <row r="234" spans="1:19" hidden="1" x14ac:dyDescent="0.25">
      <c r="A234" s="36">
        <v>45070</v>
      </c>
      <c r="B234" s="10" t="s">
        <v>567</v>
      </c>
      <c r="C234" s="10">
        <v>86</v>
      </c>
      <c r="D234" s="10">
        <v>54</v>
      </c>
      <c r="E234" s="10">
        <v>11216</v>
      </c>
      <c r="F234" s="10">
        <v>1</v>
      </c>
      <c r="G234" s="37">
        <v>427</v>
      </c>
      <c r="H234" s="36">
        <v>45072</v>
      </c>
      <c r="I234" s="10" t="s">
        <v>486</v>
      </c>
      <c r="J234" s="10">
        <f t="shared" si="43"/>
        <v>11216</v>
      </c>
      <c r="K234" s="10">
        <f t="shared" si="43"/>
        <v>1</v>
      </c>
      <c r="L234" s="10">
        <f t="shared" si="43"/>
        <v>427</v>
      </c>
      <c r="M234" s="10" t="s">
        <v>565</v>
      </c>
      <c r="N234" s="10">
        <v>42</v>
      </c>
      <c r="O234" s="10">
        <v>21648</v>
      </c>
      <c r="P234" s="37">
        <f t="shared" si="39"/>
        <v>422.23991040000004</v>
      </c>
      <c r="Q234" s="37">
        <f t="shared" si="40"/>
        <v>-4.760089599999958</v>
      </c>
      <c r="R234">
        <f t="shared" si="37"/>
        <v>33.85826771653543</v>
      </c>
      <c r="S234">
        <f t="shared" si="38"/>
        <v>16.535433070866141</v>
      </c>
    </row>
    <row r="235" spans="1:19" hidden="1" x14ac:dyDescent="0.25">
      <c r="A235" s="36">
        <v>45070</v>
      </c>
      <c r="B235" s="10" t="s">
        <v>567</v>
      </c>
      <c r="C235" s="10">
        <v>86</v>
      </c>
      <c r="D235" s="10">
        <v>54</v>
      </c>
      <c r="E235" s="10">
        <v>11280</v>
      </c>
      <c r="F235" s="10">
        <v>1</v>
      </c>
      <c r="G235" s="37">
        <v>422</v>
      </c>
      <c r="H235" s="36">
        <v>45072</v>
      </c>
      <c r="I235" s="10" t="s">
        <v>486</v>
      </c>
      <c r="J235" s="10">
        <f t="shared" si="43"/>
        <v>11280</v>
      </c>
      <c r="K235" s="10">
        <f t="shared" si="43"/>
        <v>1</v>
      </c>
      <c r="L235" s="10">
        <f t="shared" si="43"/>
        <v>422</v>
      </c>
      <c r="M235" s="10" t="s">
        <v>565</v>
      </c>
      <c r="N235" s="10">
        <v>42</v>
      </c>
      <c r="O235" s="10">
        <v>21877</v>
      </c>
      <c r="P235" s="37">
        <f t="shared" si="39"/>
        <v>426.70650959999995</v>
      </c>
      <c r="Q235" s="37">
        <f t="shared" si="40"/>
        <v>4.7065095999999471</v>
      </c>
      <c r="R235">
        <f t="shared" si="37"/>
        <v>33.85826771653543</v>
      </c>
      <c r="S235">
        <f t="shared" si="38"/>
        <v>16.535433070866141</v>
      </c>
    </row>
    <row r="236" spans="1:19" hidden="1" x14ac:dyDescent="0.25">
      <c r="A236" s="36">
        <v>45070</v>
      </c>
      <c r="B236" s="10" t="s">
        <v>567</v>
      </c>
      <c r="C236" s="10">
        <v>86</v>
      </c>
      <c r="D236" s="10">
        <v>54</v>
      </c>
      <c r="E236" s="10">
        <v>11219</v>
      </c>
      <c r="F236" s="10">
        <v>1</v>
      </c>
      <c r="G236" s="37">
        <v>432</v>
      </c>
      <c r="H236" s="36">
        <v>45072</v>
      </c>
      <c r="I236" s="10" t="s">
        <v>486</v>
      </c>
      <c r="J236" s="10">
        <f t="shared" si="43"/>
        <v>11219</v>
      </c>
      <c r="K236" s="10">
        <f t="shared" si="43"/>
        <v>1</v>
      </c>
      <c r="L236" s="10">
        <f t="shared" si="43"/>
        <v>432</v>
      </c>
      <c r="M236" s="10" t="s">
        <v>565</v>
      </c>
      <c r="N236" s="10">
        <v>42</v>
      </c>
      <c r="O236" s="10">
        <v>22300</v>
      </c>
      <c r="P236" s="37">
        <f t="shared" si="39"/>
        <v>434.95703999999995</v>
      </c>
      <c r="Q236" s="37">
        <f t="shared" si="40"/>
        <v>2.9570399999999495</v>
      </c>
      <c r="R236">
        <f t="shared" si="37"/>
        <v>33.85826771653543</v>
      </c>
      <c r="S236">
        <f t="shared" si="38"/>
        <v>16.535433070866141</v>
      </c>
    </row>
    <row r="237" spans="1:19" hidden="1" x14ac:dyDescent="0.25">
      <c r="A237" s="36">
        <v>45070</v>
      </c>
      <c r="B237" s="10" t="s">
        <v>567</v>
      </c>
      <c r="C237" s="10">
        <v>86</v>
      </c>
      <c r="D237" s="10">
        <v>54</v>
      </c>
      <c r="E237" s="10">
        <v>11264</v>
      </c>
      <c r="F237" s="10">
        <v>1</v>
      </c>
      <c r="G237" s="37">
        <v>418</v>
      </c>
      <c r="H237" s="36">
        <v>45071</v>
      </c>
      <c r="I237" s="10" t="s">
        <v>486</v>
      </c>
      <c r="J237" s="10">
        <f t="shared" si="43"/>
        <v>11264</v>
      </c>
      <c r="K237" s="10">
        <f t="shared" si="43"/>
        <v>1</v>
      </c>
      <c r="L237" s="10">
        <f t="shared" si="43"/>
        <v>418</v>
      </c>
      <c r="M237" s="10" t="s">
        <v>565</v>
      </c>
      <c r="N237" s="10">
        <v>42</v>
      </c>
      <c r="O237" s="10">
        <v>20941</v>
      </c>
      <c r="P237" s="37">
        <f t="shared" si="39"/>
        <v>408.45001680000001</v>
      </c>
      <c r="Q237" s="37">
        <f t="shared" si="40"/>
        <v>-9.5499831999999856</v>
      </c>
      <c r="R237">
        <f t="shared" si="37"/>
        <v>33.85826771653543</v>
      </c>
      <c r="S237">
        <f t="shared" si="38"/>
        <v>16.535433070866141</v>
      </c>
    </row>
    <row r="238" spans="1:19" hidden="1" x14ac:dyDescent="0.25">
      <c r="A238" s="36">
        <v>45070</v>
      </c>
      <c r="B238" s="10" t="s">
        <v>567</v>
      </c>
      <c r="C238" s="10">
        <v>86</v>
      </c>
      <c r="D238" s="10">
        <v>54</v>
      </c>
      <c r="E238" s="10">
        <v>11278</v>
      </c>
      <c r="F238" s="10">
        <v>1</v>
      </c>
      <c r="G238" s="37">
        <v>443</v>
      </c>
      <c r="H238" s="36">
        <v>45074</v>
      </c>
      <c r="I238" s="10" t="s">
        <v>486</v>
      </c>
      <c r="J238" s="10">
        <f t="shared" si="43"/>
        <v>11278</v>
      </c>
      <c r="K238" s="10">
        <f t="shared" si="43"/>
        <v>1</v>
      </c>
      <c r="L238" s="10">
        <f t="shared" si="43"/>
        <v>443</v>
      </c>
      <c r="M238" s="10" t="s">
        <v>565</v>
      </c>
      <c r="N238" s="10">
        <v>42</v>
      </c>
      <c r="O238" s="10">
        <v>21739</v>
      </c>
      <c r="P238" s="37">
        <f t="shared" si="39"/>
        <v>424.01484720000002</v>
      </c>
      <c r="Q238" s="37">
        <f t="shared" si="40"/>
        <v>-18.98515279999998</v>
      </c>
      <c r="R238">
        <f t="shared" si="37"/>
        <v>33.85826771653543</v>
      </c>
      <c r="S238">
        <f t="shared" si="38"/>
        <v>16.535433070866141</v>
      </c>
    </row>
    <row r="239" spans="1:19" hidden="1" x14ac:dyDescent="0.25">
      <c r="A239" s="36">
        <v>45070</v>
      </c>
      <c r="B239" s="10" t="s">
        <v>567</v>
      </c>
      <c r="C239" s="10">
        <v>86</v>
      </c>
      <c r="D239" s="10">
        <v>54</v>
      </c>
      <c r="E239" s="10">
        <v>11266</v>
      </c>
      <c r="F239" s="10">
        <v>1</v>
      </c>
      <c r="G239" s="37">
        <v>407</v>
      </c>
      <c r="H239" s="36">
        <v>45074</v>
      </c>
      <c r="I239" s="10" t="s">
        <v>486</v>
      </c>
      <c r="J239" s="10">
        <f t="shared" si="43"/>
        <v>11266</v>
      </c>
      <c r="K239" s="10">
        <f t="shared" si="43"/>
        <v>1</v>
      </c>
      <c r="L239" s="10">
        <f t="shared" si="43"/>
        <v>407</v>
      </c>
      <c r="M239" s="10" t="s">
        <v>565</v>
      </c>
      <c r="N239" s="10">
        <v>42</v>
      </c>
      <c r="O239" s="10">
        <v>20387</v>
      </c>
      <c r="P239" s="37">
        <f t="shared" si="39"/>
        <v>397.64435760000003</v>
      </c>
      <c r="Q239" s="37">
        <f t="shared" si="40"/>
        <v>-9.3556423999999652</v>
      </c>
      <c r="R239">
        <f t="shared" si="37"/>
        <v>33.85826771653543</v>
      </c>
      <c r="S239">
        <f t="shared" si="38"/>
        <v>16.535433070866141</v>
      </c>
    </row>
    <row r="240" spans="1:19" hidden="1" x14ac:dyDescent="0.25">
      <c r="A240" s="36">
        <v>45070</v>
      </c>
      <c r="B240" s="10" t="s">
        <v>567</v>
      </c>
      <c r="C240" s="10">
        <v>86</v>
      </c>
      <c r="D240" s="10">
        <v>54</v>
      </c>
      <c r="E240" s="10">
        <v>11281</v>
      </c>
      <c r="F240" s="10">
        <v>1</v>
      </c>
      <c r="G240" s="37">
        <v>435</v>
      </c>
      <c r="H240" s="36">
        <v>45073</v>
      </c>
      <c r="I240" s="10" t="s">
        <v>486</v>
      </c>
      <c r="J240" s="10">
        <f t="shared" si="43"/>
        <v>11281</v>
      </c>
      <c r="K240" s="10">
        <f t="shared" si="43"/>
        <v>1</v>
      </c>
      <c r="L240" s="10">
        <f t="shared" si="43"/>
        <v>435</v>
      </c>
      <c r="M240" s="10" t="s">
        <v>565</v>
      </c>
      <c r="N240" s="10">
        <v>42</v>
      </c>
      <c r="O240" s="10">
        <v>21489</v>
      </c>
      <c r="P240" s="37">
        <f t="shared" si="39"/>
        <v>419.13864719999992</v>
      </c>
      <c r="Q240" s="37">
        <f t="shared" si="40"/>
        <v>-15.861352800000077</v>
      </c>
      <c r="R240">
        <f t="shared" si="37"/>
        <v>33.85826771653543</v>
      </c>
      <c r="S240">
        <f t="shared" si="38"/>
        <v>16.535433070866141</v>
      </c>
    </row>
    <row r="241" spans="1:19" hidden="1" x14ac:dyDescent="0.25">
      <c r="A241" s="36">
        <v>45070</v>
      </c>
      <c r="B241" s="10" t="s">
        <v>567</v>
      </c>
      <c r="C241" s="10">
        <v>86</v>
      </c>
      <c r="D241" s="10">
        <v>54</v>
      </c>
      <c r="E241" s="10">
        <v>11282</v>
      </c>
      <c r="F241" s="10">
        <v>1</v>
      </c>
      <c r="G241" s="37">
        <v>425</v>
      </c>
      <c r="H241" s="36">
        <v>45074</v>
      </c>
      <c r="I241" s="10" t="s">
        <v>486</v>
      </c>
      <c r="J241" s="10">
        <f t="shared" si="43"/>
        <v>11282</v>
      </c>
      <c r="K241" s="10">
        <f t="shared" si="43"/>
        <v>1</v>
      </c>
      <c r="L241" s="10">
        <f t="shared" si="43"/>
        <v>425</v>
      </c>
      <c r="M241" s="10" t="s">
        <v>565</v>
      </c>
      <c r="N241" s="10">
        <v>42</v>
      </c>
      <c r="O241" s="10">
        <v>21231</v>
      </c>
      <c r="P241" s="37">
        <f t="shared" si="39"/>
        <v>414.10640880000005</v>
      </c>
      <c r="Q241" s="37">
        <f t="shared" si="40"/>
        <v>-10.893591199999946</v>
      </c>
      <c r="R241">
        <f t="shared" si="37"/>
        <v>33.85826771653543</v>
      </c>
      <c r="S241">
        <f t="shared" si="38"/>
        <v>16.535433070866141</v>
      </c>
    </row>
    <row r="242" spans="1:19" hidden="1" x14ac:dyDescent="0.25">
      <c r="A242" s="36">
        <v>45070</v>
      </c>
      <c r="B242" s="10" t="s">
        <v>567</v>
      </c>
      <c r="C242" s="10">
        <v>86</v>
      </c>
      <c r="D242" s="10">
        <v>54</v>
      </c>
      <c r="E242" s="10">
        <v>11273</v>
      </c>
      <c r="F242" s="10">
        <v>1</v>
      </c>
      <c r="G242" s="37">
        <v>406</v>
      </c>
      <c r="H242" s="36">
        <v>45073</v>
      </c>
      <c r="I242" s="10" t="s">
        <v>486</v>
      </c>
      <c r="J242" s="10">
        <f t="shared" si="43"/>
        <v>11273</v>
      </c>
      <c r="K242" s="10">
        <f t="shared" si="43"/>
        <v>1</v>
      </c>
      <c r="L242" s="10">
        <f t="shared" si="43"/>
        <v>406</v>
      </c>
      <c r="M242" s="10" t="s">
        <v>565</v>
      </c>
      <c r="N242" s="10">
        <v>42</v>
      </c>
      <c r="O242" s="10">
        <v>20644</v>
      </c>
      <c r="P242" s="37">
        <f t="shared" si="39"/>
        <v>402.65709120000002</v>
      </c>
      <c r="Q242" s="37">
        <f t="shared" si="40"/>
        <v>-3.3429087999999751</v>
      </c>
      <c r="R242">
        <f t="shared" si="37"/>
        <v>33.85826771653543</v>
      </c>
      <c r="S242">
        <f t="shared" si="38"/>
        <v>16.535433070866141</v>
      </c>
    </row>
    <row r="243" spans="1:19" hidden="1" x14ac:dyDescent="0.25">
      <c r="A243" s="36">
        <v>45070</v>
      </c>
      <c r="B243" s="10" t="s">
        <v>567</v>
      </c>
      <c r="C243" s="10">
        <v>86</v>
      </c>
      <c r="D243" s="10">
        <v>54</v>
      </c>
      <c r="E243" s="10">
        <v>11283</v>
      </c>
      <c r="F243" s="10">
        <v>1</v>
      </c>
      <c r="G243" s="37">
        <v>430</v>
      </c>
      <c r="H243" s="36">
        <v>45074</v>
      </c>
      <c r="I243" s="10" t="s">
        <v>486</v>
      </c>
      <c r="J243" s="10">
        <f t="shared" si="43"/>
        <v>11283</v>
      </c>
      <c r="K243" s="10">
        <f t="shared" si="43"/>
        <v>1</v>
      </c>
      <c r="L243" s="10">
        <f t="shared" si="43"/>
        <v>430</v>
      </c>
      <c r="M243" s="10" t="s">
        <v>565</v>
      </c>
      <c r="N243" s="10">
        <v>42</v>
      </c>
      <c r="O243" s="10">
        <v>21177</v>
      </c>
      <c r="P243" s="37">
        <f t="shared" si="39"/>
        <v>413.05314959999998</v>
      </c>
      <c r="Q243" s="37">
        <f t="shared" si="40"/>
        <v>-16.946850400000017</v>
      </c>
      <c r="R243">
        <f t="shared" si="37"/>
        <v>33.85826771653543</v>
      </c>
      <c r="S243">
        <f t="shared" si="38"/>
        <v>16.535433070866141</v>
      </c>
    </row>
    <row r="244" spans="1:19" hidden="1" x14ac:dyDescent="0.25">
      <c r="A244" s="36">
        <v>45070</v>
      </c>
      <c r="B244" s="10" t="s">
        <v>567</v>
      </c>
      <c r="C244" s="10">
        <v>86</v>
      </c>
      <c r="D244" s="10">
        <v>54</v>
      </c>
      <c r="E244" s="10">
        <v>11274</v>
      </c>
      <c r="F244" s="10">
        <v>1</v>
      </c>
      <c r="G244" s="37">
        <v>441</v>
      </c>
      <c r="H244" s="36">
        <v>45071</v>
      </c>
      <c r="I244" s="10" t="s">
        <v>486</v>
      </c>
      <c r="J244" s="10">
        <f t="shared" ref="J244:L259" si="44">+E244</f>
        <v>11274</v>
      </c>
      <c r="K244" s="10">
        <f t="shared" si="44"/>
        <v>1</v>
      </c>
      <c r="L244" s="10">
        <f t="shared" si="44"/>
        <v>441</v>
      </c>
      <c r="M244" s="10" t="s">
        <v>565</v>
      </c>
      <c r="N244" s="10">
        <v>42</v>
      </c>
      <c r="O244" s="10">
        <v>22063</v>
      </c>
      <c r="P244" s="37">
        <f t="shared" si="39"/>
        <v>430.33440239999999</v>
      </c>
      <c r="Q244" s="37">
        <f t="shared" si="40"/>
        <v>-10.665597600000012</v>
      </c>
      <c r="R244">
        <f t="shared" si="37"/>
        <v>33.85826771653543</v>
      </c>
      <c r="S244">
        <f t="shared" si="38"/>
        <v>16.535433070866141</v>
      </c>
    </row>
    <row r="245" spans="1:19" hidden="1" x14ac:dyDescent="0.25">
      <c r="A245" s="36">
        <v>45070</v>
      </c>
      <c r="B245" s="10" t="s">
        <v>567</v>
      </c>
      <c r="C245" s="10">
        <v>86</v>
      </c>
      <c r="D245" s="10">
        <v>54</v>
      </c>
      <c r="E245" s="10">
        <v>11284</v>
      </c>
      <c r="F245" s="10">
        <v>1</v>
      </c>
      <c r="G245" s="37">
        <v>431</v>
      </c>
      <c r="H245" s="36">
        <v>45071</v>
      </c>
      <c r="I245" s="10" t="s">
        <v>486</v>
      </c>
      <c r="J245" s="10">
        <f t="shared" si="44"/>
        <v>11284</v>
      </c>
      <c r="K245" s="10">
        <f t="shared" si="44"/>
        <v>1</v>
      </c>
      <c r="L245" s="10">
        <f t="shared" si="44"/>
        <v>431</v>
      </c>
      <c r="M245" s="10" t="s">
        <v>565</v>
      </c>
      <c r="N245" s="10">
        <v>42</v>
      </c>
      <c r="O245" s="10">
        <v>21375</v>
      </c>
      <c r="P245" s="37">
        <f t="shared" si="39"/>
        <v>416.91510000000005</v>
      </c>
      <c r="Q245" s="37">
        <f t="shared" si="40"/>
        <v>-14.084899999999948</v>
      </c>
      <c r="R245">
        <f t="shared" si="37"/>
        <v>33.85826771653543</v>
      </c>
      <c r="S245">
        <f t="shared" si="38"/>
        <v>16.535433070866141</v>
      </c>
    </row>
    <row r="246" spans="1:19" hidden="1" x14ac:dyDescent="0.25">
      <c r="A246" s="36">
        <v>45070</v>
      </c>
      <c r="B246" s="10" t="s">
        <v>567</v>
      </c>
      <c r="C246" s="10">
        <v>86</v>
      </c>
      <c r="D246" s="10">
        <v>54</v>
      </c>
      <c r="E246" s="10">
        <v>11223</v>
      </c>
      <c r="F246" s="10">
        <v>1</v>
      </c>
      <c r="G246" s="37">
        <v>436</v>
      </c>
      <c r="H246" s="36">
        <v>45074</v>
      </c>
      <c r="I246" s="10" t="s">
        <v>486</v>
      </c>
      <c r="J246" s="10">
        <f t="shared" si="44"/>
        <v>11223</v>
      </c>
      <c r="K246" s="10">
        <f t="shared" si="44"/>
        <v>1</v>
      </c>
      <c r="L246" s="10">
        <f t="shared" si="44"/>
        <v>436</v>
      </c>
      <c r="M246" s="10" t="s">
        <v>565</v>
      </c>
      <c r="N246" s="10">
        <v>42</v>
      </c>
      <c r="O246" s="10">
        <v>22148</v>
      </c>
      <c r="P246" s="37">
        <f t="shared" si="39"/>
        <v>431.99231039999995</v>
      </c>
      <c r="Q246" s="37">
        <f t="shared" si="40"/>
        <v>-4.0076896000000488</v>
      </c>
      <c r="R246">
        <f t="shared" si="37"/>
        <v>33.85826771653543</v>
      </c>
      <c r="S246">
        <f t="shared" si="38"/>
        <v>16.535433070866141</v>
      </c>
    </row>
    <row r="247" spans="1:19" hidden="1" x14ac:dyDescent="0.25">
      <c r="A247" s="36">
        <v>45070</v>
      </c>
      <c r="B247" s="10" t="s">
        <v>567</v>
      </c>
      <c r="C247" s="10">
        <v>86</v>
      </c>
      <c r="D247" s="10">
        <v>54</v>
      </c>
      <c r="E247" s="10">
        <v>11220</v>
      </c>
      <c r="F247" s="10">
        <v>1</v>
      </c>
      <c r="G247" s="37">
        <v>438</v>
      </c>
      <c r="H247" s="36">
        <v>45074</v>
      </c>
      <c r="I247" s="10" t="s">
        <v>486</v>
      </c>
      <c r="J247" s="10">
        <f t="shared" si="44"/>
        <v>11220</v>
      </c>
      <c r="K247" s="10">
        <f t="shared" si="44"/>
        <v>1</v>
      </c>
      <c r="L247" s="10">
        <f t="shared" si="44"/>
        <v>438</v>
      </c>
      <c r="M247" s="10" t="s">
        <v>565</v>
      </c>
      <c r="N247" s="10">
        <v>42</v>
      </c>
      <c r="O247" s="10">
        <v>22235</v>
      </c>
      <c r="P247" s="37">
        <f t="shared" si="39"/>
        <v>433.68922800000007</v>
      </c>
      <c r="Q247" s="37">
        <f t="shared" si="40"/>
        <v>-4.310771999999929</v>
      </c>
      <c r="R247">
        <f t="shared" si="37"/>
        <v>33.85826771653543</v>
      </c>
      <c r="S247">
        <f t="shared" si="38"/>
        <v>16.535433070866141</v>
      </c>
    </row>
    <row r="248" spans="1:19" hidden="1" x14ac:dyDescent="0.25">
      <c r="A248" s="36">
        <v>45070</v>
      </c>
      <c r="B248" s="10" t="s">
        <v>567</v>
      </c>
      <c r="C248" s="10">
        <v>86</v>
      </c>
      <c r="D248" s="10">
        <v>54</v>
      </c>
      <c r="E248" s="10">
        <v>11275</v>
      </c>
      <c r="F248" s="10">
        <v>1</v>
      </c>
      <c r="G248" s="37">
        <v>428</v>
      </c>
      <c r="H248" s="36">
        <v>45072</v>
      </c>
      <c r="I248" s="10" t="s">
        <v>486</v>
      </c>
      <c r="J248" s="10">
        <f t="shared" si="44"/>
        <v>11275</v>
      </c>
      <c r="K248" s="10">
        <f t="shared" si="44"/>
        <v>1</v>
      </c>
      <c r="L248" s="10">
        <f t="shared" si="44"/>
        <v>428</v>
      </c>
      <c r="M248" s="10" t="s">
        <v>565</v>
      </c>
      <c r="N248" s="10">
        <v>42</v>
      </c>
      <c r="O248" s="10">
        <v>22066</v>
      </c>
      <c r="P248" s="37">
        <f t="shared" si="39"/>
        <v>430.39291680000002</v>
      </c>
      <c r="Q248" s="37">
        <f t="shared" si="40"/>
        <v>2.3929168000000232</v>
      </c>
      <c r="R248">
        <f t="shared" si="37"/>
        <v>33.85826771653543</v>
      </c>
      <c r="S248">
        <f t="shared" si="38"/>
        <v>16.535433070866141</v>
      </c>
    </row>
    <row r="249" spans="1:19" hidden="1" x14ac:dyDescent="0.25">
      <c r="A249" s="36">
        <v>45070</v>
      </c>
      <c r="B249" s="10" t="s">
        <v>567</v>
      </c>
      <c r="C249" s="10">
        <v>86</v>
      </c>
      <c r="D249" s="10">
        <v>54</v>
      </c>
      <c r="E249" s="10">
        <v>11286</v>
      </c>
      <c r="F249" s="10">
        <v>1</v>
      </c>
      <c r="G249" s="37">
        <v>402</v>
      </c>
      <c r="H249" s="36">
        <v>45074</v>
      </c>
      <c r="I249" s="10" t="s">
        <v>486</v>
      </c>
      <c r="J249" s="10">
        <f t="shared" si="44"/>
        <v>11286</v>
      </c>
      <c r="K249" s="10">
        <f t="shared" si="44"/>
        <v>1</v>
      </c>
      <c r="L249" s="10">
        <f t="shared" si="44"/>
        <v>402</v>
      </c>
      <c r="M249" s="10" t="s">
        <v>565</v>
      </c>
      <c r="N249" s="10">
        <v>42</v>
      </c>
      <c r="O249" s="10">
        <v>20024</v>
      </c>
      <c r="P249" s="37">
        <f t="shared" si="39"/>
        <v>390.56411520000006</v>
      </c>
      <c r="Q249" s="37">
        <f t="shared" si="40"/>
        <v>-11.43588479999994</v>
      </c>
      <c r="R249">
        <f t="shared" si="37"/>
        <v>33.85826771653543</v>
      </c>
      <c r="S249">
        <f t="shared" si="38"/>
        <v>16.535433070866141</v>
      </c>
    </row>
    <row r="250" spans="1:19" hidden="1" x14ac:dyDescent="0.25">
      <c r="A250" s="36">
        <v>45070</v>
      </c>
      <c r="B250" s="10" t="s">
        <v>567</v>
      </c>
      <c r="C250" s="10">
        <v>86</v>
      </c>
      <c r="D250" s="10">
        <v>54</v>
      </c>
      <c r="E250" s="10">
        <v>11291</v>
      </c>
      <c r="F250" s="10">
        <v>1</v>
      </c>
      <c r="G250" s="37">
        <v>417</v>
      </c>
      <c r="H250" s="36">
        <v>45074</v>
      </c>
      <c r="I250" s="10" t="s">
        <v>486</v>
      </c>
      <c r="J250" s="10">
        <f t="shared" si="44"/>
        <v>11291</v>
      </c>
      <c r="K250" s="10">
        <f t="shared" si="44"/>
        <v>1</v>
      </c>
      <c r="L250" s="10">
        <f t="shared" si="44"/>
        <v>417</v>
      </c>
      <c r="M250" s="10" t="s">
        <v>565</v>
      </c>
      <c r="N250" s="10">
        <v>42</v>
      </c>
      <c r="O250" s="10">
        <v>21991</v>
      </c>
      <c r="P250" s="37">
        <f t="shared" si="39"/>
        <v>428.93005679999993</v>
      </c>
      <c r="Q250" s="37">
        <f t="shared" si="40"/>
        <v>11.930056799999932</v>
      </c>
      <c r="R250">
        <f t="shared" si="37"/>
        <v>33.85826771653543</v>
      </c>
      <c r="S250">
        <f t="shared" si="38"/>
        <v>16.535433070866141</v>
      </c>
    </row>
    <row r="251" spans="1:19" hidden="1" x14ac:dyDescent="0.25">
      <c r="A251" s="36">
        <v>45070</v>
      </c>
      <c r="B251" s="10" t="s">
        <v>567</v>
      </c>
      <c r="C251" s="10">
        <v>86</v>
      </c>
      <c r="D251" s="10">
        <v>54</v>
      </c>
      <c r="E251" s="10">
        <v>11217</v>
      </c>
      <c r="F251" s="10">
        <v>1</v>
      </c>
      <c r="G251" s="37">
        <v>433</v>
      </c>
      <c r="H251" s="36">
        <v>45073</v>
      </c>
      <c r="I251" s="10" t="s">
        <v>486</v>
      </c>
      <c r="J251" s="10">
        <f t="shared" si="44"/>
        <v>11217</v>
      </c>
      <c r="K251" s="10">
        <f t="shared" si="44"/>
        <v>1</v>
      </c>
      <c r="L251" s="10">
        <f t="shared" si="44"/>
        <v>433</v>
      </c>
      <c r="M251" s="10" t="s">
        <v>565</v>
      </c>
      <c r="N251" s="10">
        <v>42</v>
      </c>
      <c r="O251" s="10">
        <v>22368</v>
      </c>
      <c r="P251" s="37">
        <f t="shared" si="39"/>
        <v>436.28336639999998</v>
      </c>
      <c r="Q251" s="37">
        <f t="shared" si="40"/>
        <v>3.2833663999999771</v>
      </c>
      <c r="R251">
        <f t="shared" si="37"/>
        <v>33.85826771653543</v>
      </c>
      <c r="S251">
        <f t="shared" si="38"/>
        <v>16.535433070866141</v>
      </c>
    </row>
    <row r="252" spans="1:19" hidden="1" x14ac:dyDescent="0.25">
      <c r="A252" s="36">
        <v>45070</v>
      </c>
      <c r="B252" s="10" t="s">
        <v>567</v>
      </c>
      <c r="C252" s="10">
        <v>86</v>
      </c>
      <c r="D252" s="10">
        <v>54</v>
      </c>
      <c r="E252" s="10">
        <v>11221</v>
      </c>
      <c r="F252" s="10">
        <v>1</v>
      </c>
      <c r="G252" s="37">
        <v>433</v>
      </c>
      <c r="H252" s="36">
        <v>45072</v>
      </c>
      <c r="I252" s="10" t="s">
        <v>486</v>
      </c>
      <c r="J252" s="10">
        <f t="shared" si="44"/>
        <v>11221</v>
      </c>
      <c r="K252" s="10">
        <f t="shared" si="44"/>
        <v>1</v>
      </c>
      <c r="L252" s="10">
        <f t="shared" si="44"/>
        <v>433</v>
      </c>
      <c r="M252" s="10" t="s">
        <v>565</v>
      </c>
      <c r="N252" s="10">
        <v>42</v>
      </c>
      <c r="O252" s="10">
        <v>21322</v>
      </c>
      <c r="P252" s="37">
        <f t="shared" si="39"/>
        <v>415.88134559999997</v>
      </c>
      <c r="Q252" s="37">
        <f t="shared" si="40"/>
        <v>-17.118654400000025</v>
      </c>
      <c r="R252">
        <f t="shared" si="37"/>
        <v>33.85826771653543</v>
      </c>
      <c r="S252">
        <f t="shared" si="38"/>
        <v>16.535433070866141</v>
      </c>
    </row>
    <row r="253" spans="1:19" hidden="1" x14ac:dyDescent="0.25">
      <c r="A253" s="36">
        <v>45070</v>
      </c>
      <c r="B253" s="10" t="s">
        <v>567</v>
      </c>
      <c r="C253" s="10">
        <v>86</v>
      </c>
      <c r="D253" s="10">
        <v>54</v>
      </c>
      <c r="E253" s="10">
        <v>11222</v>
      </c>
      <c r="F253" s="10">
        <v>1</v>
      </c>
      <c r="G253" s="37">
        <v>424</v>
      </c>
      <c r="H253" s="36">
        <v>45072</v>
      </c>
      <c r="I253" s="10" t="s">
        <v>486</v>
      </c>
      <c r="J253" s="10">
        <f t="shared" si="44"/>
        <v>11222</v>
      </c>
      <c r="K253" s="10">
        <f t="shared" si="44"/>
        <v>1</v>
      </c>
      <c r="L253" s="10">
        <f t="shared" si="44"/>
        <v>424</v>
      </c>
      <c r="M253" s="10" t="s">
        <v>565</v>
      </c>
      <c r="N253" s="10">
        <v>42</v>
      </c>
      <c r="O253" s="10">
        <v>21482</v>
      </c>
      <c r="P253" s="37">
        <f t="shared" si="39"/>
        <v>419.00211360000003</v>
      </c>
      <c r="Q253" s="37">
        <f t="shared" si="40"/>
        <v>-4.9978863999999703</v>
      </c>
      <c r="R253">
        <f t="shared" si="37"/>
        <v>33.85826771653543</v>
      </c>
      <c r="S253">
        <f t="shared" si="38"/>
        <v>16.535433070866141</v>
      </c>
    </row>
    <row r="254" spans="1:19" hidden="1" x14ac:dyDescent="0.25">
      <c r="A254" s="36">
        <v>45070</v>
      </c>
      <c r="B254" s="10" t="s">
        <v>567</v>
      </c>
      <c r="C254" s="10">
        <v>86</v>
      </c>
      <c r="D254" s="10">
        <v>54</v>
      </c>
      <c r="E254" s="10">
        <v>11265</v>
      </c>
      <c r="F254" s="10">
        <v>1</v>
      </c>
      <c r="G254" s="37">
        <v>424</v>
      </c>
      <c r="H254" s="36">
        <v>45070</v>
      </c>
      <c r="I254" s="10" t="s">
        <v>486</v>
      </c>
      <c r="J254" s="10">
        <f t="shared" si="44"/>
        <v>11265</v>
      </c>
      <c r="K254" s="10">
        <f t="shared" si="44"/>
        <v>1</v>
      </c>
      <c r="L254" s="10">
        <f t="shared" si="44"/>
        <v>424</v>
      </c>
      <c r="M254" s="10" t="s">
        <v>565</v>
      </c>
      <c r="N254" s="10">
        <v>42</v>
      </c>
      <c r="O254" s="10">
        <v>20954</v>
      </c>
      <c r="P254" s="37">
        <f t="shared" si="39"/>
        <v>408.70357920000004</v>
      </c>
      <c r="Q254" s="37">
        <f t="shared" si="40"/>
        <v>-15.296420799999964</v>
      </c>
      <c r="R254">
        <f t="shared" si="37"/>
        <v>33.85826771653543</v>
      </c>
      <c r="S254">
        <f t="shared" si="38"/>
        <v>16.535433070866141</v>
      </c>
    </row>
    <row r="255" spans="1:19" hidden="1" x14ac:dyDescent="0.25">
      <c r="A255" s="36">
        <v>45070</v>
      </c>
      <c r="B255" s="10" t="s">
        <v>567</v>
      </c>
      <c r="C255" s="10">
        <v>86</v>
      </c>
      <c r="D255" s="10">
        <v>54</v>
      </c>
      <c r="E255" s="10">
        <v>11267</v>
      </c>
      <c r="F255" s="10">
        <v>1</v>
      </c>
      <c r="G255" s="37">
        <v>435</v>
      </c>
      <c r="H255" s="36">
        <v>45073</v>
      </c>
      <c r="I255" s="10" t="s">
        <v>486</v>
      </c>
      <c r="J255" s="10">
        <f t="shared" si="44"/>
        <v>11267</v>
      </c>
      <c r="K255" s="10">
        <f t="shared" si="44"/>
        <v>1</v>
      </c>
      <c r="L255" s="10">
        <f t="shared" si="44"/>
        <v>435</v>
      </c>
      <c r="M255" s="10" t="s">
        <v>565</v>
      </c>
      <c r="N255" s="10">
        <v>42</v>
      </c>
      <c r="O255" s="10">
        <v>21190</v>
      </c>
      <c r="P255" s="37">
        <f t="shared" si="39"/>
        <v>413.306712</v>
      </c>
      <c r="Q255" s="37">
        <f t="shared" si="40"/>
        <v>-21.693287999999995</v>
      </c>
      <c r="R255">
        <f t="shared" si="37"/>
        <v>33.85826771653543</v>
      </c>
      <c r="S255">
        <f t="shared" si="38"/>
        <v>16.535433070866141</v>
      </c>
    </row>
    <row r="256" spans="1:19" hidden="1" x14ac:dyDescent="0.25">
      <c r="A256" s="36">
        <v>45070</v>
      </c>
      <c r="B256" s="10" t="s">
        <v>567</v>
      </c>
      <c r="C256" s="10">
        <v>86</v>
      </c>
      <c r="D256" s="10">
        <v>54</v>
      </c>
      <c r="E256" s="10">
        <v>11272</v>
      </c>
      <c r="F256" s="10">
        <v>1</v>
      </c>
      <c r="G256" s="37">
        <v>427</v>
      </c>
      <c r="H256" s="36">
        <v>45071</v>
      </c>
      <c r="I256" s="10" t="s">
        <v>486</v>
      </c>
      <c r="J256" s="10">
        <f t="shared" si="44"/>
        <v>11272</v>
      </c>
      <c r="K256" s="10">
        <f t="shared" si="44"/>
        <v>1</v>
      </c>
      <c r="L256" s="10">
        <f t="shared" si="44"/>
        <v>427</v>
      </c>
      <c r="M256" s="10" t="s">
        <v>565</v>
      </c>
      <c r="N256" s="10">
        <v>42</v>
      </c>
      <c r="O256" s="10">
        <v>21218</v>
      </c>
      <c r="P256" s="37">
        <f t="shared" si="39"/>
        <v>413.85284639999998</v>
      </c>
      <c r="Q256" s="37">
        <f t="shared" si="40"/>
        <v>-13.147153600000024</v>
      </c>
      <c r="R256">
        <f t="shared" si="37"/>
        <v>33.85826771653543</v>
      </c>
      <c r="S256">
        <f t="shared" si="38"/>
        <v>16.535433070866141</v>
      </c>
    </row>
    <row r="257" spans="1:19" hidden="1" x14ac:dyDescent="0.25">
      <c r="A257" s="36">
        <v>45070</v>
      </c>
      <c r="B257" s="10" t="s">
        <v>567</v>
      </c>
      <c r="C257" s="10">
        <v>86</v>
      </c>
      <c r="D257" s="10">
        <v>54</v>
      </c>
      <c r="E257" s="10">
        <v>11268</v>
      </c>
      <c r="F257" s="10">
        <v>1</v>
      </c>
      <c r="G257" s="37">
        <v>431</v>
      </c>
      <c r="H257" s="36">
        <v>45071</v>
      </c>
      <c r="I257" s="10" t="s">
        <v>486</v>
      </c>
      <c r="J257" s="10">
        <f t="shared" si="44"/>
        <v>11268</v>
      </c>
      <c r="K257" s="10">
        <f t="shared" si="44"/>
        <v>1</v>
      </c>
      <c r="L257" s="10">
        <f t="shared" si="44"/>
        <v>431</v>
      </c>
      <c r="M257" s="10" t="s">
        <v>565</v>
      </c>
      <c r="N257" s="10">
        <v>42</v>
      </c>
      <c r="O257" s="10">
        <v>21301</v>
      </c>
      <c r="P257" s="37">
        <f t="shared" si="39"/>
        <v>415.47174480000001</v>
      </c>
      <c r="Q257" s="37">
        <f t="shared" si="40"/>
        <v>-15.52825519999999</v>
      </c>
      <c r="R257">
        <f t="shared" si="37"/>
        <v>33.85826771653543</v>
      </c>
      <c r="S257">
        <f t="shared" si="38"/>
        <v>16.535433070866141</v>
      </c>
    </row>
    <row r="258" spans="1:19" hidden="1" x14ac:dyDescent="0.25">
      <c r="A258" s="36">
        <v>45070</v>
      </c>
      <c r="B258" s="10" t="s">
        <v>567</v>
      </c>
      <c r="C258" s="10">
        <v>86</v>
      </c>
      <c r="D258" s="10">
        <v>54</v>
      </c>
      <c r="E258" s="10">
        <v>11269</v>
      </c>
      <c r="F258" s="10">
        <v>1</v>
      </c>
      <c r="G258" s="37">
        <v>410</v>
      </c>
      <c r="H258" s="36">
        <v>45074</v>
      </c>
      <c r="I258" s="10" t="s">
        <v>486</v>
      </c>
      <c r="J258" s="10">
        <f t="shared" si="44"/>
        <v>11269</v>
      </c>
      <c r="K258" s="10">
        <f t="shared" si="44"/>
        <v>1</v>
      </c>
      <c r="L258" s="10">
        <f t="shared" si="44"/>
        <v>410</v>
      </c>
      <c r="M258" s="10" t="s">
        <v>565</v>
      </c>
      <c r="N258" s="10">
        <v>42</v>
      </c>
      <c r="O258" s="10">
        <v>20812</v>
      </c>
      <c r="P258" s="37">
        <f t="shared" si="39"/>
        <v>405.93389760000002</v>
      </c>
      <c r="Q258" s="37">
        <f t="shared" si="40"/>
        <v>-4.066102399999977</v>
      </c>
      <c r="R258">
        <f t="shared" si="37"/>
        <v>33.85826771653543</v>
      </c>
      <c r="S258">
        <f t="shared" si="38"/>
        <v>16.535433070866141</v>
      </c>
    </row>
    <row r="259" spans="1:19" hidden="1" x14ac:dyDescent="0.25">
      <c r="A259" s="36">
        <v>45070</v>
      </c>
      <c r="B259" s="10" t="s">
        <v>567</v>
      </c>
      <c r="C259" s="10">
        <v>86</v>
      </c>
      <c r="D259" s="10">
        <v>54</v>
      </c>
      <c r="E259" s="10">
        <v>11276</v>
      </c>
      <c r="F259" s="10">
        <v>1</v>
      </c>
      <c r="G259" s="37">
        <v>394</v>
      </c>
      <c r="H259" s="36">
        <v>45071</v>
      </c>
      <c r="I259" s="10" t="s">
        <v>486</v>
      </c>
      <c r="J259" s="10">
        <f t="shared" si="44"/>
        <v>11276</v>
      </c>
      <c r="K259" s="10">
        <f t="shared" si="44"/>
        <v>1</v>
      </c>
      <c r="L259" s="10">
        <f t="shared" si="44"/>
        <v>394</v>
      </c>
      <c r="M259" s="10" t="s">
        <v>565</v>
      </c>
      <c r="N259" s="10">
        <v>42</v>
      </c>
      <c r="O259" s="10">
        <v>20015</v>
      </c>
      <c r="P259" s="37">
        <f t="shared" si="39"/>
        <v>390.38857200000007</v>
      </c>
      <c r="Q259" s="37">
        <f t="shared" si="40"/>
        <v>-3.6114279999999326</v>
      </c>
      <c r="R259">
        <f t="shared" ref="R259:R322" si="45">C259/2.54</f>
        <v>33.85826771653543</v>
      </c>
      <c r="S259">
        <f t="shared" ref="S259:S322" si="46">N259/2.54</f>
        <v>16.535433070866141</v>
      </c>
    </row>
    <row r="260" spans="1:19" hidden="1" x14ac:dyDescent="0.25">
      <c r="A260" s="36">
        <v>45070</v>
      </c>
      <c r="B260" s="10" t="s">
        <v>567</v>
      </c>
      <c r="C260" s="10">
        <v>86</v>
      </c>
      <c r="D260" s="10">
        <v>54</v>
      </c>
      <c r="E260" s="10">
        <v>11270</v>
      </c>
      <c r="F260" s="10">
        <v>1</v>
      </c>
      <c r="G260" s="37">
        <v>435</v>
      </c>
      <c r="H260" s="36">
        <v>45072</v>
      </c>
      <c r="I260" s="10" t="s">
        <v>486</v>
      </c>
      <c r="J260" s="10">
        <f t="shared" ref="J260:L264" si="47">+E260</f>
        <v>11270</v>
      </c>
      <c r="K260" s="10">
        <f t="shared" si="47"/>
        <v>1</v>
      </c>
      <c r="L260" s="10">
        <f t="shared" si="47"/>
        <v>435</v>
      </c>
      <c r="M260" s="10" t="s">
        <v>565</v>
      </c>
      <c r="N260" s="10">
        <v>42</v>
      </c>
      <c r="O260" s="10">
        <v>21009</v>
      </c>
      <c r="P260" s="37">
        <f t="shared" si="39"/>
        <v>409.77634319999999</v>
      </c>
      <c r="Q260" s="37">
        <f t="shared" si="40"/>
        <v>-25.223656800000015</v>
      </c>
      <c r="R260">
        <f t="shared" si="45"/>
        <v>33.85826771653543</v>
      </c>
      <c r="S260">
        <f t="shared" si="46"/>
        <v>16.535433070866141</v>
      </c>
    </row>
    <row r="261" spans="1:19" hidden="1" x14ac:dyDescent="0.25">
      <c r="A261" s="36">
        <v>45070</v>
      </c>
      <c r="B261" s="10" t="s">
        <v>567</v>
      </c>
      <c r="C261" s="10">
        <v>86</v>
      </c>
      <c r="D261" s="10">
        <v>54</v>
      </c>
      <c r="E261" s="10">
        <v>11277</v>
      </c>
      <c r="F261" s="10">
        <v>1</v>
      </c>
      <c r="G261" s="37">
        <v>437</v>
      </c>
      <c r="H261" s="36">
        <v>45074</v>
      </c>
      <c r="I261" s="10" t="s">
        <v>486</v>
      </c>
      <c r="J261" s="10">
        <f t="shared" si="47"/>
        <v>11277</v>
      </c>
      <c r="K261" s="10">
        <f t="shared" si="47"/>
        <v>1</v>
      </c>
      <c r="L261" s="10">
        <f t="shared" si="47"/>
        <v>437</v>
      </c>
      <c r="M261" s="10" t="s">
        <v>565</v>
      </c>
      <c r="N261" s="10">
        <v>42</v>
      </c>
      <c r="O261" s="10">
        <v>21747</v>
      </c>
      <c r="P261" s="37">
        <f t="shared" si="39"/>
        <v>424.17088560000002</v>
      </c>
      <c r="Q261" s="37">
        <f t="shared" si="40"/>
        <v>-12.82911439999998</v>
      </c>
      <c r="R261">
        <f t="shared" si="45"/>
        <v>33.85826771653543</v>
      </c>
      <c r="S261">
        <f t="shared" si="46"/>
        <v>16.535433070866141</v>
      </c>
    </row>
    <row r="262" spans="1:19" hidden="1" x14ac:dyDescent="0.25">
      <c r="A262" s="36">
        <v>45070</v>
      </c>
      <c r="B262" s="10" t="s">
        <v>567</v>
      </c>
      <c r="C262" s="10">
        <v>86</v>
      </c>
      <c r="D262" s="10">
        <v>54</v>
      </c>
      <c r="E262" s="10">
        <v>11271</v>
      </c>
      <c r="F262" s="10">
        <v>1</v>
      </c>
      <c r="G262" s="37">
        <v>439</v>
      </c>
      <c r="H262" s="36">
        <v>45071</v>
      </c>
      <c r="I262" s="10" t="s">
        <v>486</v>
      </c>
      <c r="J262" s="10">
        <f t="shared" si="47"/>
        <v>11271</v>
      </c>
      <c r="K262" s="10">
        <f t="shared" si="47"/>
        <v>1</v>
      </c>
      <c r="L262" s="10">
        <f t="shared" si="47"/>
        <v>439</v>
      </c>
      <c r="M262" s="10" t="s">
        <v>565</v>
      </c>
      <c r="N262" s="10">
        <v>42</v>
      </c>
      <c r="O262" s="10">
        <v>21189</v>
      </c>
      <c r="P262" s="37">
        <f t="shared" ref="P262:P325" si="48">(O262/20000/500)*C262*D262*N262</f>
        <v>413.28720720000001</v>
      </c>
      <c r="Q262" s="37">
        <f t="shared" ref="Q262:Q325" si="49">+P262-G262</f>
        <v>-25.712792799999988</v>
      </c>
      <c r="R262">
        <f t="shared" si="45"/>
        <v>33.85826771653543</v>
      </c>
      <c r="S262">
        <f t="shared" si="46"/>
        <v>16.535433070866141</v>
      </c>
    </row>
    <row r="263" spans="1:19" hidden="1" x14ac:dyDescent="0.25">
      <c r="A263" s="36">
        <v>45070</v>
      </c>
      <c r="B263" s="10" t="s">
        <v>567</v>
      </c>
      <c r="C263" s="10">
        <v>86</v>
      </c>
      <c r="D263" s="10">
        <v>54</v>
      </c>
      <c r="E263" s="10">
        <v>11279</v>
      </c>
      <c r="F263" s="10">
        <v>1</v>
      </c>
      <c r="G263" s="37">
        <v>417</v>
      </c>
      <c r="H263" s="36">
        <v>45072</v>
      </c>
      <c r="I263" s="10" t="s">
        <v>486</v>
      </c>
      <c r="J263" s="10">
        <f t="shared" si="47"/>
        <v>11279</v>
      </c>
      <c r="K263" s="10">
        <f t="shared" si="47"/>
        <v>1</v>
      </c>
      <c r="L263" s="10">
        <f t="shared" si="47"/>
        <v>417</v>
      </c>
      <c r="M263" s="10" t="s">
        <v>565</v>
      </c>
      <c r="N263" s="10">
        <v>42</v>
      </c>
      <c r="O263" s="10">
        <v>21730</v>
      </c>
      <c r="P263" s="37">
        <f t="shared" si="48"/>
        <v>423.83930400000003</v>
      </c>
      <c r="Q263" s="37">
        <f t="shared" si="49"/>
        <v>6.8393040000000269</v>
      </c>
      <c r="R263">
        <f t="shared" si="45"/>
        <v>33.85826771653543</v>
      </c>
      <c r="S263">
        <f t="shared" si="46"/>
        <v>16.535433070866141</v>
      </c>
    </row>
    <row r="264" spans="1:19" hidden="1" x14ac:dyDescent="0.25">
      <c r="A264" s="36">
        <v>45070</v>
      </c>
      <c r="B264" s="10" t="s">
        <v>567</v>
      </c>
      <c r="C264" s="10">
        <v>86</v>
      </c>
      <c r="D264" s="10">
        <v>54</v>
      </c>
      <c r="E264" s="10">
        <v>11285</v>
      </c>
      <c r="F264" s="10">
        <v>1</v>
      </c>
      <c r="G264" s="37">
        <v>407</v>
      </c>
      <c r="H264" s="36">
        <v>45074</v>
      </c>
      <c r="I264" s="10" t="s">
        <v>486</v>
      </c>
      <c r="J264" s="10">
        <f t="shared" si="47"/>
        <v>11285</v>
      </c>
      <c r="K264" s="10">
        <f t="shared" si="47"/>
        <v>1</v>
      </c>
      <c r="L264" s="10">
        <f t="shared" si="47"/>
        <v>407</v>
      </c>
      <c r="M264" s="10" t="s">
        <v>565</v>
      </c>
      <c r="N264" s="10">
        <v>42</v>
      </c>
      <c r="O264" s="10">
        <v>20151</v>
      </c>
      <c r="P264" s="37">
        <f t="shared" si="48"/>
        <v>393.0412247999999</v>
      </c>
      <c r="Q264" s="37">
        <f t="shared" si="49"/>
        <v>-13.958775200000105</v>
      </c>
      <c r="R264">
        <f t="shared" si="45"/>
        <v>33.85826771653543</v>
      </c>
      <c r="S264">
        <f t="shared" si="46"/>
        <v>16.535433070866141</v>
      </c>
    </row>
    <row r="265" spans="1:19" hidden="1" x14ac:dyDescent="0.25">
      <c r="A265" s="36">
        <v>45073</v>
      </c>
      <c r="B265" s="10" t="s">
        <v>568</v>
      </c>
      <c r="C265" s="10">
        <v>88</v>
      </c>
      <c r="D265" s="10">
        <v>64</v>
      </c>
      <c r="E265" s="10">
        <v>109290</v>
      </c>
      <c r="F265" s="10">
        <v>1</v>
      </c>
      <c r="G265" s="37">
        <v>482.3</v>
      </c>
      <c r="H265" s="36">
        <v>45076</v>
      </c>
      <c r="I265" s="10" t="s">
        <v>486</v>
      </c>
      <c r="J265" s="10">
        <f>+E265</f>
        <v>109290</v>
      </c>
      <c r="K265" s="10">
        <f>+F265</f>
        <v>1</v>
      </c>
      <c r="L265" s="44">
        <f>+G265</f>
        <v>482.3</v>
      </c>
      <c r="M265" s="10" t="s">
        <v>565</v>
      </c>
      <c r="N265" s="10">
        <v>42</v>
      </c>
      <c r="O265" s="10">
        <v>20525</v>
      </c>
      <c r="P265" s="37">
        <f t="shared" si="48"/>
        <v>485.50656000000004</v>
      </c>
      <c r="Q265" s="45">
        <f t="shared" si="49"/>
        <v>3.2065600000000245</v>
      </c>
      <c r="R265">
        <f t="shared" si="45"/>
        <v>34.645669291338585</v>
      </c>
      <c r="S265">
        <f t="shared" si="46"/>
        <v>16.535433070866141</v>
      </c>
    </row>
    <row r="266" spans="1:19" hidden="1" x14ac:dyDescent="0.25">
      <c r="A266" s="36">
        <v>45073</v>
      </c>
      <c r="B266" s="10" t="s">
        <v>568</v>
      </c>
      <c r="C266" s="10">
        <v>88</v>
      </c>
      <c r="D266" s="10">
        <v>64</v>
      </c>
      <c r="E266" s="10">
        <v>109300</v>
      </c>
      <c r="F266" s="10">
        <v>1</v>
      </c>
      <c r="G266" s="37">
        <v>530.1</v>
      </c>
      <c r="H266" s="10"/>
      <c r="I266" s="10"/>
      <c r="J266" s="10"/>
      <c r="K266" s="10"/>
      <c r="L266" s="10"/>
      <c r="M266" s="10"/>
      <c r="N266" s="10"/>
      <c r="O266" s="10"/>
      <c r="P266" s="37">
        <f t="shared" si="48"/>
        <v>0</v>
      </c>
      <c r="Q266" s="37">
        <f t="shared" si="49"/>
        <v>-530.1</v>
      </c>
      <c r="R266">
        <f t="shared" si="45"/>
        <v>34.645669291338585</v>
      </c>
      <c r="S266">
        <f t="shared" si="46"/>
        <v>0</v>
      </c>
    </row>
    <row r="267" spans="1:19" hidden="1" x14ac:dyDescent="0.25">
      <c r="A267" s="36">
        <v>45073</v>
      </c>
      <c r="B267" s="10" t="s">
        <v>568</v>
      </c>
      <c r="C267" s="10">
        <v>88</v>
      </c>
      <c r="D267" s="10">
        <v>64</v>
      </c>
      <c r="E267" s="10">
        <v>109301</v>
      </c>
      <c r="F267" s="10">
        <v>1</v>
      </c>
      <c r="G267" s="37">
        <v>526.4</v>
      </c>
      <c r="H267" s="36">
        <v>45076</v>
      </c>
      <c r="I267" s="10" t="s">
        <v>486</v>
      </c>
      <c r="J267" s="10">
        <f>+E267</f>
        <v>109301</v>
      </c>
      <c r="K267" s="10">
        <f>+F267</f>
        <v>1</v>
      </c>
      <c r="L267" s="44">
        <f>+G267</f>
        <v>526.4</v>
      </c>
      <c r="M267" s="10" t="s">
        <v>565</v>
      </c>
      <c r="N267" s="10">
        <v>42</v>
      </c>
      <c r="O267" s="10">
        <v>22567</v>
      </c>
      <c r="P267" s="37">
        <f t="shared" si="48"/>
        <v>533.80884479999997</v>
      </c>
      <c r="Q267" s="37">
        <f t="shared" si="49"/>
        <v>7.4088447999999971</v>
      </c>
      <c r="R267">
        <f t="shared" si="45"/>
        <v>34.645669291338585</v>
      </c>
      <c r="S267">
        <f t="shared" si="46"/>
        <v>16.535433070866141</v>
      </c>
    </row>
    <row r="268" spans="1:19" hidden="1" x14ac:dyDescent="0.25">
      <c r="A268" s="36">
        <v>45073</v>
      </c>
      <c r="B268" s="10" t="s">
        <v>568</v>
      </c>
      <c r="C268" s="10">
        <v>88</v>
      </c>
      <c r="D268" s="10">
        <v>64</v>
      </c>
      <c r="E268" s="10">
        <v>109302</v>
      </c>
      <c r="F268" s="10">
        <v>1</v>
      </c>
      <c r="G268" s="37">
        <v>526.4</v>
      </c>
      <c r="H268" s="10"/>
      <c r="I268" s="10"/>
      <c r="J268" s="10"/>
      <c r="K268" s="10"/>
      <c r="L268" s="10"/>
      <c r="M268" s="10"/>
      <c r="N268" s="10"/>
      <c r="O268" s="10"/>
      <c r="P268" s="37">
        <f t="shared" si="48"/>
        <v>0</v>
      </c>
      <c r="Q268" s="37">
        <f t="shared" si="49"/>
        <v>-526.4</v>
      </c>
      <c r="R268">
        <f t="shared" si="45"/>
        <v>34.645669291338585</v>
      </c>
      <c r="S268">
        <f t="shared" si="46"/>
        <v>0</v>
      </c>
    </row>
    <row r="269" spans="1:19" hidden="1" x14ac:dyDescent="0.25">
      <c r="A269" s="36">
        <v>45073</v>
      </c>
      <c r="B269" s="10" t="s">
        <v>568</v>
      </c>
      <c r="C269" s="10">
        <v>88</v>
      </c>
      <c r="D269" s="10">
        <v>64</v>
      </c>
      <c r="E269" s="10">
        <v>109304</v>
      </c>
      <c r="F269" s="10">
        <v>1</v>
      </c>
      <c r="G269" s="37">
        <v>524.6</v>
      </c>
      <c r="H269" s="36">
        <v>45077</v>
      </c>
      <c r="I269" s="10" t="s">
        <v>486</v>
      </c>
      <c r="J269" s="10">
        <f t="shared" ref="J269:L271" si="50">+E269</f>
        <v>109304</v>
      </c>
      <c r="K269" s="10">
        <f t="shared" si="50"/>
        <v>1</v>
      </c>
      <c r="L269" s="44">
        <f t="shared" si="50"/>
        <v>524.6</v>
      </c>
      <c r="M269" s="10" t="s">
        <v>565</v>
      </c>
      <c r="N269" s="10">
        <v>42</v>
      </c>
      <c r="O269" s="10">
        <v>21899</v>
      </c>
      <c r="P269" s="37">
        <f t="shared" si="48"/>
        <v>518.00770560000012</v>
      </c>
      <c r="Q269" s="37">
        <f t="shared" si="49"/>
        <v>-6.5922943999999006</v>
      </c>
      <c r="R269">
        <f t="shared" si="45"/>
        <v>34.645669291338585</v>
      </c>
      <c r="S269">
        <f t="shared" si="46"/>
        <v>16.535433070866141</v>
      </c>
    </row>
    <row r="270" spans="1:19" hidden="1" x14ac:dyDescent="0.25">
      <c r="A270" s="36">
        <v>45073</v>
      </c>
      <c r="B270" s="10" t="s">
        <v>568</v>
      </c>
      <c r="C270" s="10">
        <v>88</v>
      </c>
      <c r="D270" s="10">
        <v>64</v>
      </c>
      <c r="E270" s="10">
        <v>109305</v>
      </c>
      <c r="F270" s="10">
        <v>1</v>
      </c>
      <c r="G270" s="37">
        <v>516.9</v>
      </c>
      <c r="H270" s="36">
        <v>45077</v>
      </c>
      <c r="I270" s="10" t="s">
        <v>486</v>
      </c>
      <c r="J270" s="10">
        <f t="shared" si="50"/>
        <v>109305</v>
      </c>
      <c r="K270" s="10">
        <f t="shared" si="50"/>
        <v>1</v>
      </c>
      <c r="L270" s="44">
        <f t="shared" si="50"/>
        <v>516.9</v>
      </c>
      <c r="M270" s="10" t="s">
        <v>565</v>
      </c>
      <c r="N270" s="10">
        <v>42</v>
      </c>
      <c r="O270" s="10">
        <v>21893</v>
      </c>
      <c r="P270" s="37">
        <f t="shared" si="48"/>
        <v>517.86577920000002</v>
      </c>
      <c r="Q270" s="37">
        <f t="shared" si="49"/>
        <v>0.96577920000004269</v>
      </c>
      <c r="R270">
        <f t="shared" si="45"/>
        <v>34.645669291338585</v>
      </c>
      <c r="S270">
        <f t="shared" si="46"/>
        <v>16.535433070866141</v>
      </c>
    </row>
    <row r="271" spans="1:19" hidden="1" x14ac:dyDescent="0.25">
      <c r="A271" s="36">
        <v>45073</v>
      </c>
      <c r="B271" s="10" t="s">
        <v>568</v>
      </c>
      <c r="C271" s="10">
        <v>88</v>
      </c>
      <c r="D271" s="10">
        <v>64</v>
      </c>
      <c r="E271" s="10">
        <v>109306</v>
      </c>
      <c r="F271" s="10">
        <v>1</v>
      </c>
      <c r="G271" s="37">
        <v>516.79999999999995</v>
      </c>
      <c r="H271" s="36">
        <v>45076</v>
      </c>
      <c r="I271" s="10" t="s">
        <v>486</v>
      </c>
      <c r="J271" s="10">
        <f t="shared" si="50"/>
        <v>109306</v>
      </c>
      <c r="K271" s="10">
        <f t="shared" si="50"/>
        <v>1</v>
      </c>
      <c r="L271" s="44">
        <f t="shared" si="50"/>
        <v>516.79999999999995</v>
      </c>
      <c r="M271" s="10" t="s">
        <v>565</v>
      </c>
      <c r="N271" s="10">
        <v>42</v>
      </c>
      <c r="O271" s="10">
        <v>21851</v>
      </c>
      <c r="P271" s="37">
        <f t="shared" si="48"/>
        <v>516.87229439999999</v>
      </c>
      <c r="Q271" s="37">
        <f t="shared" si="49"/>
        <v>7.229440000003251E-2</v>
      </c>
      <c r="R271">
        <f t="shared" si="45"/>
        <v>34.645669291338585</v>
      </c>
      <c r="S271">
        <f t="shared" si="46"/>
        <v>16.535433070866141</v>
      </c>
    </row>
    <row r="272" spans="1:19" hidden="1" x14ac:dyDescent="0.25">
      <c r="A272" s="36">
        <v>45073</v>
      </c>
      <c r="B272" s="10" t="s">
        <v>568</v>
      </c>
      <c r="C272" s="10">
        <v>88</v>
      </c>
      <c r="D272" s="10">
        <v>64</v>
      </c>
      <c r="E272" s="10">
        <v>109308</v>
      </c>
      <c r="F272" s="10">
        <v>1</v>
      </c>
      <c r="G272" s="37">
        <v>544.29999999999995</v>
      </c>
      <c r="H272" s="10"/>
      <c r="I272" s="10"/>
      <c r="J272" s="10"/>
      <c r="K272" s="10"/>
      <c r="L272" s="10"/>
      <c r="M272" s="10"/>
      <c r="N272" s="10"/>
      <c r="O272" s="10"/>
      <c r="P272" s="37">
        <f t="shared" si="48"/>
        <v>0</v>
      </c>
      <c r="Q272" s="37">
        <f t="shared" si="49"/>
        <v>-544.29999999999995</v>
      </c>
      <c r="R272">
        <f t="shared" si="45"/>
        <v>34.645669291338585</v>
      </c>
      <c r="S272">
        <f t="shared" si="46"/>
        <v>0</v>
      </c>
    </row>
    <row r="273" spans="1:19" hidden="1" x14ac:dyDescent="0.25">
      <c r="A273" s="36">
        <v>45073</v>
      </c>
      <c r="B273" s="10" t="s">
        <v>568</v>
      </c>
      <c r="C273" s="10">
        <v>88</v>
      </c>
      <c r="D273" s="10">
        <v>64</v>
      </c>
      <c r="E273" s="10">
        <v>109309</v>
      </c>
      <c r="F273" s="10">
        <v>1</v>
      </c>
      <c r="G273" s="37">
        <v>540.29999999999995</v>
      </c>
      <c r="H273" s="10"/>
      <c r="I273" s="10"/>
      <c r="J273" s="10"/>
      <c r="K273" s="10"/>
      <c r="L273" s="10"/>
      <c r="M273" s="10"/>
      <c r="N273" s="10"/>
      <c r="O273" s="10"/>
      <c r="P273" s="37">
        <f t="shared" si="48"/>
        <v>0</v>
      </c>
      <c r="Q273" s="37">
        <f t="shared" si="49"/>
        <v>-540.29999999999995</v>
      </c>
      <c r="R273">
        <f t="shared" si="45"/>
        <v>34.645669291338585</v>
      </c>
      <c r="S273">
        <f t="shared" si="46"/>
        <v>0</v>
      </c>
    </row>
    <row r="274" spans="1:19" hidden="1" x14ac:dyDescent="0.25">
      <c r="A274" s="39">
        <v>45073</v>
      </c>
      <c r="B274" s="20" t="s">
        <v>568</v>
      </c>
      <c r="C274" s="20">
        <v>88</v>
      </c>
      <c r="D274" s="20">
        <v>64</v>
      </c>
      <c r="E274" s="20">
        <v>109310</v>
      </c>
      <c r="F274" s="20">
        <v>1</v>
      </c>
      <c r="G274" s="40">
        <v>538.70000000000005</v>
      </c>
      <c r="H274" s="39">
        <v>45079</v>
      </c>
      <c r="I274" s="20" t="s">
        <v>486</v>
      </c>
      <c r="J274" s="20">
        <f t="shared" ref="J274:L274" si="51">+E274</f>
        <v>109310</v>
      </c>
      <c r="K274" s="20">
        <f t="shared" si="51"/>
        <v>1</v>
      </c>
      <c r="L274" s="46">
        <f t="shared" si="51"/>
        <v>538.70000000000005</v>
      </c>
      <c r="M274" s="20" t="s">
        <v>564</v>
      </c>
      <c r="N274" s="20">
        <v>42</v>
      </c>
      <c r="O274" s="20">
        <v>23458</v>
      </c>
      <c r="P274" s="40">
        <f t="shared" si="48"/>
        <v>554.88491520000002</v>
      </c>
      <c r="Q274" s="40">
        <f t="shared" si="49"/>
        <v>16.184915199999978</v>
      </c>
      <c r="R274">
        <f t="shared" si="45"/>
        <v>34.645669291338585</v>
      </c>
      <c r="S274">
        <f t="shared" si="46"/>
        <v>16.535433070866141</v>
      </c>
    </row>
    <row r="275" spans="1:19" hidden="1" x14ac:dyDescent="0.25">
      <c r="A275" s="36">
        <v>45073</v>
      </c>
      <c r="B275" s="10" t="s">
        <v>568</v>
      </c>
      <c r="C275" s="10">
        <v>88</v>
      </c>
      <c r="D275" s="10">
        <v>64</v>
      </c>
      <c r="E275" s="10">
        <v>109312</v>
      </c>
      <c r="F275" s="10">
        <v>1</v>
      </c>
      <c r="G275" s="37">
        <v>543.1</v>
      </c>
      <c r="H275" s="10"/>
      <c r="I275" s="10"/>
      <c r="J275" s="10"/>
      <c r="K275" s="10"/>
      <c r="L275" s="10"/>
      <c r="M275" s="10"/>
      <c r="N275" s="10"/>
      <c r="O275" s="10"/>
      <c r="P275" s="37">
        <f t="shared" si="48"/>
        <v>0</v>
      </c>
      <c r="Q275" s="37">
        <f t="shared" si="49"/>
        <v>-543.1</v>
      </c>
      <c r="R275">
        <f t="shared" si="45"/>
        <v>34.645669291338585</v>
      </c>
      <c r="S275">
        <f t="shared" si="46"/>
        <v>0</v>
      </c>
    </row>
    <row r="276" spans="1:19" hidden="1" x14ac:dyDescent="0.25">
      <c r="A276" s="36">
        <v>45073</v>
      </c>
      <c r="B276" s="10" t="s">
        <v>568</v>
      </c>
      <c r="C276" s="10">
        <v>88</v>
      </c>
      <c r="D276" s="10">
        <v>64</v>
      </c>
      <c r="E276" s="10">
        <v>109313</v>
      </c>
      <c r="F276" s="10">
        <v>1</v>
      </c>
      <c r="G276" s="37">
        <v>539.79999999999995</v>
      </c>
      <c r="H276" s="36">
        <v>45077</v>
      </c>
      <c r="I276" s="10" t="s">
        <v>493</v>
      </c>
      <c r="J276" s="10">
        <f>+E276</f>
        <v>109313</v>
      </c>
      <c r="K276" s="10">
        <f>+F276</f>
        <v>1</v>
      </c>
      <c r="L276" s="44">
        <f>+G276</f>
        <v>539.79999999999995</v>
      </c>
      <c r="M276" s="10" t="s">
        <v>564</v>
      </c>
      <c r="N276" s="10">
        <v>42</v>
      </c>
      <c r="O276" s="10">
        <v>22865</v>
      </c>
      <c r="P276" s="37">
        <f t="shared" si="48"/>
        <v>540.85785600000008</v>
      </c>
      <c r="Q276" s="37">
        <f t="shared" si="49"/>
        <v>1.0578560000001289</v>
      </c>
      <c r="R276">
        <f t="shared" si="45"/>
        <v>34.645669291338585</v>
      </c>
      <c r="S276">
        <f t="shared" si="46"/>
        <v>16.535433070866141</v>
      </c>
    </row>
    <row r="277" spans="1:19" hidden="1" x14ac:dyDescent="0.25">
      <c r="A277" s="36">
        <v>45073</v>
      </c>
      <c r="B277" s="10" t="s">
        <v>568</v>
      </c>
      <c r="C277" s="10">
        <v>88</v>
      </c>
      <c r="D277" s="10">
        <v>64</v>
      </c>
      <c r="E277" s="10">
        <v>109314</v>
      </c>
      <c r="F277" s="10">
        <v>1</v>
      </c>
      <c r="G277" s="37">
        <v>539.79999999999995</v>
      </c>
      <c r="H277" s="10"/>
      <c r="I277" s="10"/>
      <c r="J277" s="10"/>
      <c r="K277" s="10"/>
      <c r="L277" s="10"/>
      <c r="M277" s="10"/>
      <c r="N277" s="10"/>
      <c r="O277" s="10"/>
      <c r="P277" s="37">
        <f t="shared" si="48"/>
        <v>0</v>
      </c>
      <c r="Q277" s="37">
        <f t="shared" si="49"/>
        <v>-539.79999999999995</v>
      </c>
      <c r="R277">
        <f t="shared" si="45"/>
        <v>34.645669291338585</v>
      </c>
      <c r="S277">
        <f t="shared" si="46"/>
        <v>0</v>
      </c>
    </row>
    <row r="278" spans="1:19" hidden="1" x14ac:dyDescent="0.25">
      <c r="A278" s="36">
        <v>45073</v>
      </c>
      <c r="B278" s="10" t="s">
        <v>568</v>
      </c>
      <c r="C278" s="10">
        <v>88</v>
      </c>
      <c r="D278" s="10">
        <v>64</v>
      </c>
      <c r="E278" s="10">
        <v>109316</v>
      </c>
      <c r="F278" s="10">
        <v>1</v>
      </c>
      <c r="G278" s="37">
        <v>500.7</v>
      </c>
      <c r="H278" s="10"/>
      <c r="I278" s="10"/>
      <c r="J278" s="10"/>
      <c r="K278" s="10"/>
      <c r="L278" s="10"/>
      <c r="M278" s="10"/>
      <c r="N278" s="10"/>
      <c r="O278" s="10"/>
      <c r="P278" s="37">
        <f t="shared" si="48"/>
        <v>0</v>
      </c>
      <c r="Q278" s="37">
        <f t="shared" si="49"/>
        <v>-500.7</v>
      </c>
      <c r="R278">
        <f t="shared" si="45"/>
        <v>34.645669291338585</v>
      </c>
      <c r="S278">
        <f t="shared" si="46"/>
        <v>0</v>
      </c>
    </row>
    <row r="279" spans="1:19" hidden="1" x14ac:dyDescent="0.25">
      <c r="A279" s="36">
        <v>45073</v>
      </c>
      <c r="B279" s="10" t="s">
        <v>568</v>
      </c>
      <c r="C279" s="10">
        <v>88</v>
      </c>
      <c r="D279" s="10">
        <v>64</v>
      </c>
      <c r="E279" s="10">
        <v>109317</v>
      </c>
      <c r="F279" s="10">
        <v>1</v>
      </c>
      <c r="G279" s="37">
        <v>497.4</v>
      </c>
      <c r="H279" s="10"/>
      <c r="I279" s="10"/>
      <c r="J279" s="10"/>
      <c r="K279" s="10"/>
      <c r="L279" s="10"/>
      <c r="M279" s="10"/>
      <c r="N279" s="10"/>
      <c r="O279" s="10"/>
      <c r="P279" s="37">
        <f t="shared" si="48"/>
        <v>0</v>
      </c>
      <c r="Q279" s="37">
        <f t="shared" si="49"/>
        <v>-497.4</v>
      </c>
      <c r="R279">
        <f t="shared" si="45"/>
        <v>34.645669291338585</v>
      </c>
      <c r="S279">
        <f t="shared" si="46"/>
        <v>0</v>
      </c>
    </row>
    <row r="280" spans="1:19" hidden="1" x14ac:dyDescent="0.25">
      <c r="A280" s="36">
        <v>45073</v>
      </c>
      <c r="B280" s="10" t="s">
        <v>568</v>
      </c>
      <c r="C280" s="10">
        <v>88</v>
      </c>
      <c r="D280" s="10">
        <v>64</v>
      </c>
      <c r="E280" s="10">
        <v>109318</v>
      </c>
      <c r="F280" s="10">
        <v>1</v>
      </c>
      <c r="G280" s="37">
        <v>497.2</v>
      </c>
      <c r="H280" s="10"/>
      <c r="I280" s="10"/>
      <c r="J280" s="10"/>
      <c r="K280" s="10"/>
      <c r="L280" s="10"/>
      <c r="M280" s="10"/>
      <c r="N280" s="10"/>
      <c r="O280" s="10"/>
      <c r="P280" s="37">
        <f t="shared" si="48"/>
        <v>0</v>
      </c>
      <c r="Q280" s="37">
        <f t="shared" si="49"/>
        <v>-497.2</v>
      </c>
      <c r="R280">
        <f t="shared" si="45"/>
        <v>34.645669291338585</v>
      </c>
      <c r="S280">
        <f t="shared" si="46"/>
        <v>0</v>
      </c>
    </row>
    <row r="281" spans="1:19" hidden="1" x14ac:dyDescent="0.25">
      <c r="A281" s="36">
        <v>45073</v>
      </c>
      <c r="B281" s="10" t="s">
        <v>568</v>
      </c>
      <c r="C281" s="10">
        <v>88</v>
      </c>
      <c r="D281" s="10">
        <v>64</v>
      </c>
      <c r="E281" s="10">
        <v>109326</v>
      </c>
      <c r="F281" s="10">
        <v>1</v>
      </c>
      <c r="G281" s="37">
        <v>545.70000000000005</v>
      </c>
      <c r="H281" s="10"/>
      <c r="I281" s="10"/>
      <c r="J281" s="10"/>
      <c r="K281" s="10"/>
      <c r="L281" s="10"/>
      <c r="M281" s="10"/>
      <c r="N281" s="10"/>
      <c r="O281" s="10"/>
      <c r="P281" s="37">
        <f t="shared" si="48"/>
        <v>0</v>
      </c>
      <c r="Q281" s="37">
        <f t="shared" si="49"/>
        <v>-545.70000000000005</v>
      </c>
      <c r="R281">
        <f t="shared" si="45"/>
        <v>34.645669291338585</v>
      </c>
      <c r="S281">
        <f t="shared" si="46"/>
        <v>0</v>
      </c>
    </row>
    <row r="282" spans="1:19" hidden="1" x14ac:dyDescent="0.25">
      <c r="A282" s="36">
        <v>45073</v>
      </c>
      <c r="B282" s="10" t="s">
        <v>568</v>
      </c>
      <c r="C282" s="10">
        <v>88</v>
      </c>
      <c r="D282" s="10">
        <v>64</v>
      </c>
      <c r="E282" s="10">
        <v>109327</v>
      </c>
      <c r="F282" s="10">
        <v>1</v>
      </c>
      <c r="G282" s="37">
        <v>541.29999999999995</v>
      </c>
      <c r="H282" s="10"/>
      <c r="I282" s="10"/>
      <c r="J282" s="10"/>
      <c r="K282" s="10"/>
      <c r="L282" s="10"/>
      <c r="M282" s="10"/>
      <c r="N282" s="10"/>
      <c r="O282" s="10"/>
      <c r="P282" s="37">
        <f t="shared" si="48"/>
        <v>0</v>
      </c>
      <c r="Q282" s="37">
        <f t="shared" si="49"/>
        <v>-541.29999999999995</v>
      </c>
      <c r="R282">
        <f t="shared" si="45"/>
        <v>34.645669291338585</v>
      </c>
      <c r="S282">
        <f t="shared" si="46"/>
        <v>0</v>
      </c>
    </row>
    <row r="283" spans="1:19" hidden="1" x14ac:dyDescent="0.25">
      <c r="A283" s="36">
        <v>45073</v>
      </c>
      <c r="B283" s="10" t="s">
        <v>568</v>
      </c>
      <c r="C283" s="10">
        <v>88</v>
      </c>
      <c r="D283" s="10">
        <v>64</v>
      </c>
      <c r="E283" s="10">
        <v>109328</v>
      </c>
      <c r="F283" s="10">
        <v>1</v>
      </c>
      <c r="G283" s="37">
        <v>541.4</v>
      </c>
      <c r="H283" s="10"/>
      <c r="I283" s="10"/>
      <c r="J283" s="10"/>
      <c r="K283" s="10"/>
      <c r="L283" s="10"/>
      <c r="M283" s="10"/>
      <c r="N283" s="10"/>
      <c r="O283" s="10"/>
      <c r="P283" s="37">
        <f t="shared" si="48"/>
        <v>0</v>
      </c>
      <c r="Q283" s="37">
        <f t="shared" si="49"/>
        <v>-541.4</v>
      </c>
      <c r="R283">
        <f t="shared" si="45"/>
        <v>34.645669291338585</v>
      </c>
      <c r="S283">
        <f t="shared" si="46"/>
        <v>0</v>
      </c>
    </row>
    <row r="284" spans="1:19" hidden="1" x14ac:dyDescent="0.25">
      <c r="A284" s="36">
        <v>45073</v>
      </c>
      <c r="B284" s="10" t="s">
        <v>568</v>
      </c>
      <c r="C284" s="10">
        <v>88</v>
      </c>
      <c r="D284" s="10">
        <v>64</v>
      </c>
      <c r="E284" s="10">
        <v>109330</v>
      </c>
      <c r="F284" s="10">
        <v>1</v>
      </c>
      <c r="G284" s="37">
        <v>534.6</v>
      </c>
      <c r="H284" s="10"/>
      <c r="I284" s="10"/>
      <c r="J284" s="10"/>
      <c r="K284" s="10"/>
      <c r="L284" s="10"/>
      <c r="M284" s="10"/>
      <c r="N284" s="10"/>
      <c r="O284" s="10"/>
      <c r="P284" s="37">
        <f t="shared" si="48"/>
        <v>0</v>
      </c>
      <c r="Q284" s="37">
        <f t="shared" si="49"/>
        <v>-534.6</v>
      </c>
      <c r="R284">
        <f t="shared" si="45"/>
        <v>34.645669291338585</v>
      </c>
      <c r="S284">
        <f t="shared" si="46"/>
        <v>0</v>
      </c>
    </row>
    <row r="285" spans="1:19" hidden="1" x14ac:dyDescent="0.25">
      <c r="A285" s="36">
        <v>45073</v>
      </c>
      <c r="B285" s="10" t="s">
        <v>568</v>
      </c>
      <c r="C285" s="10">
        <v>88</v>
      </c>
      <c r="D285" s="10">
        <v>64</v>
      </c>
      <c r="E285" s="10">
        <v>109331</v>
      </c>
      <c r="F285" s="10">
        <v>1</v>
      </c>
      <c r="G285" s="37">
        <v>531.29999999999995</v>
      </c>
      <c r="H285" s="36">
        <v>45077</v>
      </c>
      <c r="I285" s="10" t="s">
        <v>486</v>
      </c>
      <c r="J285" s="10">
        <f t="shared" ref="J285:L289" si="52">+E285</f>
        <v>109331</v>
      </c>
      <c r="K285" s="10">
        <f t="shared" si="52"/>
        <v>1</v>
      </c>
      <c r="L285" s="44">
        <f t="shared" si="52"/>
        <v>531.29999999999995</v>
      </c>
      <c r="M285" s="10" t="s">
        <v>565</v>
      </c>
      <c r="N285" s="10">
        <v>42</v>
      </c>
      <c r="O285" s="10">
        <v>22630</v>
      </c>
      <c r="P285" s="37">
        <f t="shared" si="48"/>
        <v>535.29907200000002</v>
      </c>
      <c r="Q285" s="37">
        <f t="shared" si="49"/>
        <v>3.9990720000000692</v>
      </c>
      <c r="R285">
        <f t="shared" si="45"/>
        <v>34.645669291338585</v>
      </c>
      <c r="S285">
        <f t="shared" si="46"/>
        <v>16.535433070866141</v>
      </c>
    </row>
    <row r="286" spans="1:19" hidden="1" x14ac:dyDescent="0.25">
      <c r="A286" s="36">
        <v>45073</v>
      </c>
      <c r="B286" s="10" t="s">
        <v>568</v>
      </c>
      <c r="C286" s="10">
        <v>88</v>
      </c>
      <c r="D286" s="10">
        <v>64</v>
      </c>
      <c r="E286" s="10">
        <v>109332</v>
      </c>
      <c r="F286" s="10">
        <v>1</v>
      </c>
      <c r="G286" s="37">
        <v>530.70000000000005</v>
      </c>
      <c r="H286" s="36">
        <v>45076</v>
      </c>
      <c r="I286" s="10" t="s">
        <v>486</v>
      </c>
      <c r="J286" s="10">
        <f t="shared" si="52"/>
        <v>109332</v>
      </c>
      <c r="K286" s="10">
        <f t="shared" si="52"/>
        <v>1</v>
      </c>
      <c r="L286" s="44">
        <f t="shared" si="52"/>
        <v>530.70000000000005</v>
      </c>
      <c r="M286" s="10" t="s">
        <v>565</v>
      </c>
      <c r="N286" s="10">
        <v>42</v>
      </c>
      <c r="O286" s="10">
        <v>22612</v>
      </c>
      <c r="P286" s="37">
        <f t="shared" si="48"/>
        <v>534.87329280000006</v>
      </c>
      <c r="Q286" s="37">
        <f t="shared" si="49"/>
        <v>4.1732928000000129</v>
      </c>
      <c r="R286">
        <f t="shared" si="45"/>
        <v>34.645669291338585</v>
      </c>
      <c r="S286">
        <f t="shared" si="46"/>
        <v>16.535433070866141</v>
      </c>
    </row>
    <row r="287" spans="1:19" hidden="1" x14ac:dyDescent="0.25">
      <c r="A287" s="39">
        <v>45073</v>
      </c>
      <c r="B287" s="20" t="s">
        <v>568</v>
      </c>
      <c r="C287" s="20">
        <v>88</v>
      </c>
      <c r="D287" s="20">
        <v>64</v>
      </c>
      <c r="E287" s="20">
        <v>109334</v>
      </c>
      <c r="F287" s="20">
        <v>1</v>
      </c>
      <c r="G287" s="40">
        <v>530.20000000000005</v>
      </c>
      <c r="H287" s="39">
        <v>45080</v>
      </c>
      <c r="I287" s="20" t="s">
        <v>486</v>
      </c>
      <c r="J287" s="20">
        <f t="shared" si="52"/>
        <v>109334</v>
      </c>
      <c r="K287" s="20">
        <f t="shared" si="52"/>
        <v>1</v>
      </c>
      <c r="L287" s="46">
        <f t="shared" si="52"/>
        <v>530.20000000000005</v>
      </c>
      <c r="M287" s="20" t="s">
        <v>565</v>
      </c>
      <c r="N287" s="20">
        <v>42</v>
      </c>
      <c r="O287" s="20">
        <v>23033</v>
      </c>
      <c r="P287" s="40">
        <f t="shared" si="48"/>
        <v>544.8317952000001</v>
      </c>
      <c r="Q287" s="40">
        <f t="shared" si="49"/>
        <v>14.631795200000056</v>
      </c>
      <c r="R287">
        <f t="shared" si="45"/>
        <v>34.645669291338585</v>
      </c>
      <c r="S287">
        <f t="shared" si="46"/>
        <v>16.535433070866141</v>
      </c>
    </row>
    <row r="288" spans="1:19" hidden="1" x14ac:dyDescent="0.25">
      <c r="A288" s="36">
        <v>45073</v>
      </c>
      <c r="B288" s="10" t="s">
        <v>568</v>
      </c>
      <c r="C288" s="10">
        <v>88</v>
      </c>
      <c r="D288" s="10">
        <v>64</v>
      </c>
      <c r="E288" s="10">
        <v>109335</v>
      </c>
      <c r="F288" s="10">
        <v>1</v>
      </c>
      <c r="G288" s="37">
        <v>533.4</v>
      </c>
      <c r="H288" s="36">
        <v>45076</v>
      </c>
      <c r="I288" s="10" t="s">
        <v>486</v>
      </c>
      <c r="J288" s="10">
        <f t="shared" si="52"/>
        <v>109335</v>
      </c>
      <c r="K288" s="10">
        <f t="shared" si="52"/>
        <v>1</v>
      </c>
      <c r="L288" s="44">
        <f t="shared" si="52"/>
        <v>533.4</v>
      </c>
      <c r="M288" s="10" t="s">
        <v>565</v>
      </c>
      <c r="N288" s="10">
        <v>42</v>
      </c>
      <c r="O288" s="10">
        <v>22271</v>
      </c>
      <c r="P288" s="37">
        <f t="shared" si="48"/>
        <v>526.80714240000009</v>
      </c>
      <c r="Q288" s="37">
        <f t="shared" si="49"/>
        <v>-6.5928575999998884</v>
      </c>
      <c r="R288">
        <f t="shared" si="45"/>
        <v>34.645669291338585</v>
      </c>
      <c r="S288">
        <f t="shared" si="46"/>
        <v>16.535433070866141</v>
      </c>
    </row>
    <row r="289" spans="1:19" hidden="1" x14ac:dyDescent="0.25">
      <c r="A289" s="39">
        <v>45073</v>
      </c>
      <c r="B289" s="20" t="s">
        <v>568</v>
      </c>
      <c r="C289" s="20">
        <v>88</v>
      </c>
      <c r="D289" s="20">
        <v>64</v>
      </c>
      <c r="E289" s="20">
        <v>109338</v>
      </c>
      <c r="F289" s="20">
        <v>1</v>
      </c>
      <c r="G289" s="40">
        <v>516.6</v>
      </c>
      <c r="H289" s="39">
        <v>45076</v>
      </c>
      <c r="I289" s="20" t="s">
        <v>486</v>
      </c>
      <c r="J289" s="20">
        <f t="shared" si="52"/>
        <v>109338</v>
      </c>
      <c r="K289" s="20">
        <f t="shared" si="52"/>
        <v>1</v>
      </c>
      <c r="L289" s="46">
        <f t="shared" si="52"/>
        <v>516.6</v>
      </c>
      <c r="M289" s="20" t="s">
        <v>565</v>
      </c>
      <c r="N289" s="20">
        <v>42</v>
      </c>
      <c r="O289" s="20">
        <v>22147</v>
      </c>
      <c r="P289" s="40">
        <f t="shared" si="48"/>
        <v>523.87399679999999</v>
      </c>
      <c r="Q289" s="40">
        <f t="shared" si="49"/>
        <v>7.2739967999999635</v>
      </c>
      <c r="R289">
        <f t="shared" si="45"/>
        <v>34.645669291338585</v>
      </c>
      <c r="S289">
        <f t="shared" si="46"/>
        <v>16.535433070866141</v>
      </c>
    </row>
    <row r="290" spans="1:19" hidden="1" x14ac:dyDescent="0.25">
      <c r="A290" s="36">
        <v>45073</v>
      </c>
      <c r="B290" s="10" t="s">
        <v>568</v>
      </c>
      <c r="C290" s="10">
        <v>88</v>
      </c>
      <c r="D290" s="10">
        <v>64</v>
      </c>
      <c r="E290" s="10">
        <v>109339</v>
      </c>
      <c r="F290" s="10">
        <v>1</v>
      </c>
      <c r="G290" s="37">
        <v>516.70000000000005</v>
      </c>
      <c r="H290" s="10"/>
      <c r="I290" s="10"/>
      <c r="J290" s="10"/>
      <c r="K290" s="10"/>
      <c r="L290" s="10"/>
      <c r="M290" s="10"/>
      <c r="N290" s="10"/>
      <c r="O290" s="10"/>
      <c r="P290" s="37">
        <f t="shared" si="48"/>
        <v>0</v>
      </c>
      <c r="Q290" s="37">
        <f t="shared" si="49"/>
        <v>-516.70000000000005</v>
      </c>
      <c r="R290">
        <f t="shared" si="45"/>
        <v>34.645669291338585</v>
      </c>
      <c r="S290">
        <f t="shared" si="46"/>
        <v>0</v>
      </c>
    </row>
    <row r="291" spans="1:19" hidden="1" x14ac:dyDescent="0.25">
      <c r="A291" s="36">
        <v>45073</v>
      </c>
      <c r="B291" s="10" t="s">
        <v>568</v>
      </c>
      <c r="C291" s="10">
        <v>88</v>
      </c>
      <c r="D291" s="10">
        <v>64</v>
      </c>
      <c r="E291" s="10">
        <v>109340</v>
      </c>
      <c r="F291" s="10">
        <v>1</v>
      </c>
      <c r="G291" s="37">
        <v>519.70000000000005</v>
      </c>
      <c r="H291" s="36">
        <v>45077</v>
      </c>
      <c r="I291" s="10" t="s">
        <v>493</v>
      </c>
      <c r="J291" s="10">
        <f>+E291</f>
        <v>109340</v>
      </c>
      <c r="K291" s="10">
        <f>+F291</f>
        <v>1</v>
      </c>
      <c r="L291" s="44">
        <f>+G291</f>
        <v>519.70000000000005</v>
      </c>
      <c r="M291" s="10" t="s">
        <v>564</v>
      </c>
      <c r="N291" s="10">
        <v>42</v>
      </c>
      <c r="O291" s="10">
        <v>21973</v>
      </c>
      <c r="P291" s="37">
        <f t="shared" si="48"/>
        <v>519.75813119999987</v>
      </c>
      <c r="Q291" s="37">
        <f t="shared" si="49"/>
        <v>5.8131199999820637E-2</v>
      </c>
      <c r="R291">
        <f t="shared" si="45"/>
        <v>34.645669291338585</v>
      </c>
      <c r="S291">
        <f t="shared" si="46"/>
        <v>16.535433070866141</v>
      </c>
    </row>
    <row r="292" spans="1:19" hidden="1" x14ac:dyDescent="0.25">
      <c r="A292" s="36">
        <v>45073</v>
      </c>
      <c r="B292" s="10" t="s">
        <v>568</v>
      </c>
      <c r="C292" s="10">
        <v>88</v>
      </c>
      <c r="D292" s="10">
        <v>64</v>
      </c>
      <c r="E292" s="10">
        <v>109342</v>
      </c>
      <c r="F292" s="10">
        <v>1</v>
      </c>
      <c r="G292" s="37">
        <v>548.5</v>
      </c>
      <c r="H292" s="10"/>
      <c r="I292" s="10"/>
      <c r="J292" s="10"/>
      <c r="K292" s="10"/>
      <c r="L292" s="10"/>
      <c r="M292" s="10"/>
      <c r="N292" s="10"/>
      <c r="O292" s="10"/>
      <c r="P292" s="37">
        <f t="shared" si="48"/>
        <v>0</v>
      </c>
      <c r="Q292" s="37">
        <f t="shared" si="49"/>
        <v>-548.5</v>
      </c>
      <c r="R292">
        <f t="shared" si="45"/>
        <v>34.645669291338585</v>
      </c>
      <c r="S292">
        <f t="shared" si="46"/>
        <v>0</v>
      </c>
    </row>
    <row r="293" spans="1:19" hidden="1" x14ac:dyDescent="0.25">
      <c r="A293" s="36">
        <v>45073</v>
      </c>
      <c r="B293" s="10" t="s">
        <v>568</v>
      </c>
      <c r="C293" s="10">
        <v>88</v>
      </c>
      <c r="D293" s="10">
        <v>64</v>
      </c>
      <c r="E293" s="10">
        <v>109343</v>
      </c>
      <c r="F293" s="10">
        <v>1</v>
      </c>
      <c r="G293" s="37">
        <v>547.6</v>
      </c>
      <c r="H293" s="10"/>
      <c r="I293" s="10"/>
      <c r="J293" s="10"/>
      <c r="K293" s="10"/>
      <c r="L293" s="10"/>
      <c r="M293" s="10"/>
      <c r="N293" s="10"/>
      <c r="O293" s="10"/>
      <c r="P293" s="37">
        <f t="shared" si="48"/>
        <v>0</v>
      </c>
      <c r="Q293" s="37">
        <f t="shared" si="49"/>
        <v>-547.6</v>
      </c>
      <c r="R293">
        <f t="shared" si="45"/>
        <v>34.645669291338585</v>
      </c>
      <c r="S293">
        <f t="shared" si="46"/>
        <v>0</v>
      </c>
    </row>
    <row r="294" spans="1:19" hidden="1" x14ac:dyDescent="0.25">
      <c r="A294" s="36">
        <v>45073</v>
      </c>
      <c r="B294" s="10" t="s">
        <v>568</v>
      </c>
      <c r="C294" s="10">
        <v>88</v>
      </c>
      <c r="D294" s="10">
        <v>64</v>
      </c>
      <c r="E294" s="10">
        <v>109347</v>
      </c>
      <c r="F294" s="10">
        <v>1</v>
      </c>
      <c r="G294" s="37">
        <v>519.29999999999995</v>
      </c>
      <c r="H294" s="36">
        <v>45076</v>
      </c>
      <c r="I294" s="10" t="s">
        <v>486</v>
      </c>
      <c r="J294" s="10">
        <f>+E294</f>
        <v>109347</v>
      </c>
      <c r="K294" s="10">
        <f>+F294</f>
        <v>1</v>
      </c>
      <c r="L294" s="44">
        <f>+G294</f>
        <v>519.29999999999995</v>
      </c>
      <c r="M294" s="10" t="s">
        <v>565</v>
      </c>
      <c r="N294" s="10">
        <v>42</v>
      </c>
      <c r="O294" s="10">
        <v>21884</v>
      </c>
      <c r="P294" s="37">
        <f t="shared" si="48"/>
        <v>517.65288959999998</v>
      </c>
      <c r="Q294" s="37">
        <f t="shared" si="49"/>
        <v>-1.6471103999999741</v>
      </c>
      <c r="R294">
        <f t="shared" si="45"/>
        <v>34.645669291338585</v>
      </c>
      <c r="S294">
        <f t="shared" si="46"/>
        <v>16.535433070866141</v>
      </c>
    </row>
    <row r="295" spans="1:19" hidden="1" x14ac:dyDescent="0.25">
      <c r="A295" s="36">
        <v>45073</v>
      </c>
      <c r="B295" s="10" t="s">
        <v>568</v>
      </c>
      <c r="C295" s="10">
        <v>88</v>
      </c>
      <c r="D295" s="10">
        <v>64</v>
      </c>
      <c r="E295" s="10">
        <v>109348</v>
      </c>
      <c r="F295" s="10">
        <v>1</v>
      </c>
      <c r="G295" s="37">
        <v>518.20000000000005</v>
      </c>
      <c r="H295" s="10"/>
      <c r="I295" s="10"/>
      <c r="J295" s="10"/>
      <c r="K295" s="10"/>
      <c r="L295" s="10"/>
      <c r="M295" s="10"/>
      <c r="N295" s="10"/>
      <c r="O295" s="10"/>
      <c r="P295" s="37">
        <f t="shared" si="48"/>
        <v>0</v>
      </c>
      <c r="Q295" s="43">
        <f t="shared" si="49"/>
        <v>-518.20000000000005</v>
      </c>
      <c r="R295">
        <f t="shared" si="45"/>
        <v>34.645669291338585</v>
      </c>
      <c r="S295">
        <f t="shared" si="46"/>
        <v>0</v>
      </c>
    </row>
    <row r="296" spans="1:19" hidden="1" x14ac:dyDescent="0.25">
      <c r="A296" s="36">
        <v>45073</v>
      </c>
      <c r="B296" s="10" t="s">
        <v>568</v>
      </c>
      <c r="C296" s="10">
        <v>88</v>
      </c>
      <c r="D296" s="10">
        <v>64</v>
      </c>
      <c r="E296" s="10">
        <v>109352</v>
      </c>
      <c r="F296" s="10">
        <v>1</v>
      </c>
      <c r="G296" s="37">
        <v>521.20000000000005</v>
      </c>
      <c r="H296" s="10"/>
      <c r="I296" s="10"/>
      <c r="J296" s="10"/>
      <c r="K296" s="10"/>
      <c r="L296" s="10"/>
      <c r="M296" s="10"/>
      <c r="N296" s="10"/>
      <c r="O296" s="10"/>
      <c r="P296" s="37">
        <f t="shared" si="48"/>
        <v>0</v>
      </c>
      <c r="Q296" s="37">
        <f t="shared" si="49"/>
        <v>-521.20000000000005</v>
      </c>
      <c r="R296">
        <f t="shared" si="45"/>
        <v>34.645669291338585</v>
      </c>
      <c r="S296">
        <f t="shared" si="46"/>
        <v>0</v>
      </c>
    </row>
    <row r="297" spans="1:19" hidden="1" x14ac:dyDescent="0.25">
      <c r="A297" s="36">
        <v>45073</v>
      </c>
      <c r="B297" s="10" t="s">
        <v>568</v>
      </c>
      <c r="C297" s="10">
        <v>88</v>
      </c>
      <c r="D297" s="10">
        <v>64</v>
      </c>
      <c r="E297" s="10">
        <v>109353</v>
      </c>
      <c r="F297" s="10">
        <v>1</v>
      </c>
      <c r="G297" s="37">
        <v>522.6</v>
      </c>
      <c r="H297" s="10"/>
      <c r="I297" s="10"/>
      <c r="J297" s="10"/>
      <c r="K297" s="10"/>
      <c r="L297" s="10"/>
      <c r="M297" s="10"/>
      <c r="N297" s="10"/>
      <c r="O297" s="10"/>
      <c r="P297" s="37">
        <f t="shared" si="48"/>
        <v>0</v>
      </c>
      <c r="Q297" s="37">
        <f t="shared" si="49"/>
        <v>-522.6</v>
      </c>
      <c r="R297">
        <f t="shared" si="45"/>
        <v>34.645669291338585</v>
      </c>
      <c r="S297">
        <f t="shared" si="46"/>
        <v>0</v>
      </c>
    </row>
    <row r="298" spans="1:19" hidden="1" x14ac:dyDescent="0.25">
      <c r="A298" s="36">
        <v>45073</v>
      </c>
      <c r="B298" s="10" t="s">
        <v>568</v>
      </c>
      <c r="C298" s="10">
        <v>88</v>
      </c>
      <c r="D298" s="10">
        <v>64</v>
      </c>
      <c r="E298" s="10">
        <v>109357</v>
      </c>
      <c r="F298" s="10">
        <v>1</v>
      </c>
      <c r="G298" s="37">
        <v>531.6</v>
      </c>
      <c r="H298" s="10"/>
      <c r="I298" s="10"/>
      <c r="J298" s="10"/>
      <c r="K298" s="10"/>
      <c r="L298" s="10"/>
      <c r="M298" s="10"/>
      <c r="N298" s="10"/>
      <c r="O298" s="10"/>
      <c r="P298" s="37">
        <f t="shared" si="48"/>
        <v>0</v>
      </c>
      <c r="Q298" s="37">
        <f t="shared" si="49"/>
        <v>-531.6</v>
      </c>
      <c r="R298">
        <f t="shared" si="45"/>
        <v>34.645669291338585</v>
      </c>
      <c r="S298">
        <f t="shared" si="46"/>
        <v>0</v>
      </c>
    </row>
    <row r="299" spans="1:19" hidden="1" x14ac:dyDescent="0.25">
      <c r="A299" s="36">
        <v>45073</v>
      </c>
      <c r="B299" s="10" t="s">
        <v>568</v>
      </c>
      <c r="C299" s="10">
        <v>88</v>
      </c>
      <c r="D299" s="10">
        <v>64</v>
      </c>
      <c r="E299" s="10">
        <v>109358</v>
      </c>
      <c r="F299" s="10">
        <v>1</v>
      </c>
      <c r="G299" s="37">
        <v>530.20000000000005</v>
      </c>
      <c r="H299" s="10"/>
      <c r="I299" s="10"/>
      <c r="J299" s="10"/>
      <c r="K299" s="10"/>
      <c r="L299" s="10"/>
      <c r="M299" s="10"/>
      <c r="N299" s="10"/>
      <c r="O299" s="10"/>
      <c r="P299" s="37">
        <f t="shared" si="48"/>
        <v>0</v>
      </c>
      <c r="Q299" s="37">
        <f t="shared" si="49"/>
        <v>-530.20000000000005</v>
      </c>
      <c r="R299">
        <f t="shared" si="45"/>
        <v>34.645669291338585</v>
      </c>
      <c r="S299">
        <f t="shared" si="46"/>
        <v>0</v>
      </c>
    </row>
    <row r="300" spans="1:19" hidden="1" x14ac:dyDescent="0.25">
      <c r="A300" s="36">
        <v>45073</v>
      </c>
      <c r="B300" s="10" t="s">
        <v>568</v>
      </c>
      <c r="C300" s="10">
        <v>88</v>
      </c>
      <c r="D300" s="10">
        <v>64</v>
      </c>
      <c r="E300" s="10">
        <v>109362</v>
      </c>
      <c r="F300" s="10">
        <v>1</v>
      </c>
      <c r="G300" s="37">
        <v>495.9</v>
      </c>
      <c r="H300" s="10"/>
      <c r="I300" s="10"/>
      <c r="J300" s="10"/>
      <c r="K300" s="10"/>
      <c r="L300" s="10"/>
      <c r="M300" s="10"/>
      <c r="N300" s="10"/>
      <c r="O300" s="10"/>
      <c r="P300" s="37">
        <f t="shared" si="48"/>
        <v>0</v>
      </c>
      <c r="Q300" s="37">
        <f t="shared" si="49"/>
        <v>-495.9</v>
      </c>
      <c r="R300">
        <f t="shared" si="45"/>
        <v>34.645669291338585</v>
      </c>
      <c r="S300">
        <f t="shared" si="46"/>
        <v>0</v>
      </c>
    </row>
    <row r="301" spans="1:19" hidden="1" x14ac:dyDescent="0.25">
      <c r="A301" s="36">
        <v>45073</v>
      </c>
      <c r="B301" s="10" t="s">
        <v>568</v>
      </c>
      <c r="C301" s="10">
        <v>88</v>
      </c>
      <c r="D301" s="10">
        <v>64</v>
      </c>
      <c r="E301" s="10">
        <v>109363</v>
      </c>
      <c r="F301" s="10">
        <v>1</v>
      </c>
      <c r="G301" s="37">
        <v>494.8</v>
      </c>
      <c r="H301" s="36">
        <v>45077</v>
      </c>
      <c r="I301" s="10" t="s">
        <v>486</v>
      </c>
      <c r="J301" s="10">
        <f>+E301</f>
        <v>109363</v>
      </c>
      <c r="K301" s="10">
        <f>+F301</f>
        <v>1</v>
      </c>
      <c r="L301" s="44">
        <f>+G301</f>
        <v>494.8</v>
      </c>
      <c r="M301" s="10" t="s">
        <v>565</v>
      </c>
      <c r="N301" s="10">
        <v>42</v>
      </c>
      <c r="O301" s="10">
        <v>20989</v>
      </c>
      <c r="P301" s="37">
        <f t="shared" si="48"/>
        <v>496.48220159999994</v>
      </c>
      <c r="Q301" s="37">
        <f t="shared" si="49"/>
        <v>1.682201599999928</v>
      </c>
      <c r="R301">
        <f t="shared" si="45"/>
        <v>34.645669291338585</v>
      </c>
      <c r="S301">
        <f t="shared" si="46"/>
        <v>16.535433070866141</v>
      </c>
    </row>
    <row r="302" spans="1:19" hidden="1" x14ac:dyDescent="0.25">
      <c r="A302" s="36">
        <v>45073</v>
      </c>
      <c r="B302" s="10" t="s">
        <v>568</v>
      </c>
      <c r="C302" s="10">
        <v>88</v>
      </c>
      <c r="D302" s="10">
        <v>64</v>
      </c>
      <c r="E302" s="10">
        <v>109391</v>
      </c>
      <c r="F302" s="10">
        <v>1</v>
      </c>
      <c r="G302" s="37">
        <v>529</v>
      </c>
      <c r="H302" s="10"/>
      <c r="I302" s="10"/>
      <c r="J302" s="10"/>
      <c r="K302" s="10"/>
      <c r="L302" s="10"/>
      <c r="M302" s="10"/>
      <c r="N302" s="10"/>
      <c r="O302" s="10"/>
      <c r="P302" s="37">
        <f t="shared" si="48"/>
        <v>0</v>
      </c>
      <c r="Q302" s="37">
        <f t="shared" si="49"/>
        <v>-529</v>
      </c>
      <c r="R302">
        <f t="shared" si="45"/>
        <v>34.645669291338585</v>
      </c>
      <c r="S302">
        <f t="shared" si="46"/>
        <v>0</v>
      </c>
    </row>
    <row r="303" spans="1:19" hidden="1" x14ac:dyDescent="0.25">
      <c r="A303" s="36">
        <v>45073</v>
      </c>
      <c r="B303" s="10" t="s">
        <v>568</v>
      </c>
      <c r="C303" s="10">
        <v>88</v>
      </c>
      <c r="D303" s="10">
        <v>64</v>
      </c>
      <c r="E303" s="10">
        <v>109403</v>
      </c>
      <c r="F303" s="10">
        <v>1</v>
      </c>
      <c r="G303" s="37">
        <v>482.1</v>
      </c>
      <c r="H303" s="36">
        <v>45076</v>
      </c>
      <c r="I303" s="10" t="s">
        <v>486</v>
      </c>
      <c r="J303" s="10">
        <f>+E303</f>
        <v>109403</v>
      </c>
      <c r="K303" s="10">
        <f>+F303</f>
        <v>1</v>
      </c>
      <c r="L303" s="44">
        <f>+G303</f>
        <v>482.1</v>
      </c>
      <c r="M303" s="10" t="s">
        <v>565</v>
      </c>
      <c r="N303" s="10">
        <v>42</v>
      </c>
      <c r="O303" s="10">
        <v>20489</v>
      </c>
      <c r="P303" s="37">
        <f t="shared" si="48"/>
        <v>484.65500160000005</v>
      </c>
      <c r="Q303" s="37">
        <f t="shared" si="49"/>
        <v>2.5550016000000255</v>
      </c>
      <c r="R303">
        <f t="shared" si="45"/>
        <v>34.645669291338585</v>
      </c>
      <c r="S303">
        <f t="shared" si="46"/>
        <v>16.535433070866141</v>
      </c>
    </row>
    <row r="304" spans="1:19" hidden="1" x14ac:dyDescent="0.25">
      <c r="A304" s="36">
        <v>45073</v>
      </c>
      <c r="B304" s="10" t="s">
        <v>568</v>
      </c>
      <c r="C304" s="10">
        <v>88</v>
      </c>
      <c r="D304" s="10">
        <v>64</v>
      </c>
      <c r="E304" s="10">
        <v>109408</v>
      </c>
      <c r="F304" s="10">
        <v>1</v>
      </c>
      <c r="G304" s="37">
        <v>568.20000000000005</v>
      </c>
      <c r="H304" s="10"/>
      <c r="I304" s="10"/>
      <c r="J304" s="10"/>
      <c r="K304" s="10"/>
      <c r="L304" s="10"/>
      <c r="M304" s="10"/>
      <c r="N304" s="10"/>
      <c r="O304" s="10"/>
      <c r="P304" s="37">
        <f t="shared" si="48"/>
        <v>0</v>
      </c>
      <c r="Q304" s="37">
        <f t="shared" si="49"/>
        <v>-568.20000000000005</v>
      </c>
      <c r="R304">
        <f t="shared" si="45"/>
        <v>34.645669291338585</v>
      </c>
      <c r="S304">
        <f t="shared" si="46"/>
        <v>0</v>
      </c>
    </row>
    <row r="305" spans="1:19" hidden="1" x14ac:dyDescent="0.25">
      <c r="A305" s="36">
        <v>45073</v>
      </c>
      <c r="B305" s="10" t="s">
        <v>568</v>
      </c>
      <c r="C305" s="10">
        <v>88</v>
      </c>
      <c r="D305" s="10">
        <v>64</v>
      </c>
      <c r="E305" s="10">
        <v>109409</v>
      </c>
      <c r="F305" s="10">
        <v>1</v>
      </c>
      <c r="G305" s="37">
        <v>567.70000000000005</v>
      </c>
      <c r="H305" s="10"/>
      <c r="I305" s="10"/>
      <c r="J305" s="10"/>
      <c r="K305" s="10"/>
      <c r="L305" s="10"/>
      <c r="M305" s="10"/>
      <c r="N305" s="10"/>
      <c r="O305" s="10"/>
      <c r="P305" s="37">
        <f t="shared" si="48"/>
        <v>0</v>
      </c>
      <c r="Q305" s="37">
        <f t="shared" si="49"/>
        <v>-567.70000000000005</v>
      </c>
      <c r="R305">
        <f t="shared" si="45"/>
        <v>34.645669291338585</v>
      </c>
      <c r="S305">
        <f t="shared" si="46"/>
        <v>0</v>
      </c>
    </row>
    <row r="306" spans="1:19" hidden="1" x14ac:dyDescent="0.25">
      <c r="A306" s="36">
        <v>45073</v>
      </c>
      <c r="B306" s="10" t="s">
        <v>568</v>
      </c>
      <c r="C306" s="10">
        <v>88</v>
      </c>
      <c r="D306" s="10">
        <v>64</v>
      </c>
      <c r="E306" s="10">
        <v>109441</v>
      </c>
      <c r="F306" s="10">
        <v>1</v>
      </c>
      <c r="G306" s="37">
        <v>490.8</v>
      </c>
      <c r="H306" s="10"/>
      <c r="I306" s="10"/>
      <c r="J306" s="10"/>
      <c r="K306" s="10"/>
      <c r="L306" s="10"/>
      <c r="M306" s="10"/>
      <c r="N306" s="10"/>
      <c r="O306" s="10"/>
      <c r="P306" s="37">
        <f t="shared" si="48"/>
        <v>0</v>
      </c>
      <c r="Q306" s="37">
        <f t="shared" si="49"/>
        <v>-490.8</v>
      </c>
      <c r="R306">
        <f t="shared" si="45"/>
        <v>34.645669291338585</v>
      </c>
      <c r="S306">
        <f t="shared" si="46"/>
        <v>0</v>
      </c>
    </row>
    <row r="307" spans="1:19" hidden="1" x14ac:dyDescent="0.25">
      <c r="A307" s="36">
        <v>45073</v>
      </c>
      <c r="B307" s="10" t="s">
        <v>568</v>
      </c>
      <c r="C307" s="10">
        <v>96</v>
      </c>
      <c r="D307" s="10">
        <v>52</v>
      </c>
      <c r="E307" s="10">
        <v>105474</v>
      </c>
      <c r="F307" s="10">
        <v>1</v>
      </c>
      <c r="G307" s="37">
        <v>541.6</v>
      </c>
      <c r="H307" s="36">
        <v>45074</v>
      </c>
      <c r="I307" s="10" t="s">
        <v>543</v>
      </c>
      <c r="J307" s="10">
        <f t="shared" ref="J307:L322" si="53">+E307</f>
        <v>105474</v>
      </c>
      <c r="K307" s="10">
        <f t="shared" si="53"/>
        <v>1</v>
      </c>
      <c r="L307" s="44">
        <f t="shared" si="53"/>
        <v>541.6</v>
      </c>
      <c r="M307" s="10" t="s">
        <v>564</v>
      </c>
      <c r="N307" s="10">
        <v>36.5</v>
      </c>
      <c r="O307" s="10">
        <v>29934</v>
      </c>
      <c r="P307" s="37">
        <f>(O307/20000/500)*C307*D307*N307</f>
        <v>545.42142719999993</v>
      </c>
      <c r="Q307" s="37">
        <f t="shared" si="49"/>
        <v>3.8214271999999028</v>
      </c>
      <c r="R307">
        <f t="shared" si="45"/>
        <v>37.795275590551178</v>
      </c>
      <c r="S307">
        <f t="shared" si="46"/>
        <v>14.37007874015748</v>
      </c>
    </row>
    <row r="308" spans="1:19" hidden="1" x14ac:dyDescent="0.25">
      <c r="A308" s="36">
        <v>45073</v>
      </c>
      <c r="B308" s="10" t="s">
        <v>568</v>
      </c>
      <c r="C308" s="10">
        <v>96</v>
      </c>
      <c r="D308" s="10">
        <v>52</v>
      </c>
      <c r="E308" s="10">
        <v>105545</v>
      </c>
      <c r="F308" s="10">
        <v>1</v>
      </c>
      <c r="G308" s="37">
        <v>461.8</v>
      </c>
      <c r="H308" s="36">
        <v>45074</v>
      </c>
      <c r="I308" s="10" t="s">
        <v>543</v>
      </c>
      <c r="J308" s="10">
        <f t="shared" si="53"/>
        <v>105545</v>
      </c>
      <c r="K308" s="10">
        <f t="shared" si="53"/>
        <v>1</v>
      </c>
      <c r="L308" s="44">
        <f t="shared" si="53"/>
        <v>461.8</v>
      </c>
      <c r="M308" s="10" t="s">
        <v>564</v>
      </c>
      <c r="N308" s="10">
        <v>36.5</v>
      </c>
      <c r="O308" s="10">
        <v>25328</v>
      </c>
      <c r="P308" s="37">
        <f t="shared" si="48"/>
        <v>461.49642239999997</v>
      </c>
      <c r="Q308" s="37">
        <f t="shared" si="49"/>
        <v>-0.30357760000003964</v>
      </c>
      <c r="R308">
        <f t="shared" si="45"/>
        <v>37.795275590551178</v>
      </c>
      <c r="S308">
        <f t="shared" si="46"/>
        <v>14.37007874015748</v>
      </c>
    </row>
    <row r="309" spans="1:19" hidden="1" x14ac:dyDescent="0.25">
      <c r="A309" s="36">
        <v>45073</v>
      </c>
      <c r="B309" s="10" t="s">
        <v>568</v>
      </c>
      <c r="C309" s="10">
        <v>96</v>
      </c>
      <c r="D309" s="10">
        <v>52</v>
      </c>
      <c r="E309" s="10">
        <v>105689</v>
      </c>
      <c r="F309" s="10">
        <v>1</v>
      </c>
      <c r="G309" s="37">
        <v>459</v>
      </c>
      <c r="H309" s="36">
        <v>45074</v>
      </c>
      <c r="I309" s="10" t="s">
        <v>543</v>
      </c>
      <c r="J309" s="10">
        <f t="shared" si="53"/>
        <v>105689</v>
      </c>
      <c r="K309" s="10">
        <f t="shared" si="53"/>
        <v>1</v>
      </c>
      <c r="L309" s="44">
        <f t="shared" si="53"/>
        <v>459</v>
      </c>
      <c r="M309" s="10" t="s">
        <v>564</v>
      </c>
      <c r="N309" s="10">
        <v>36.5</v>
      </c>
      <c r="O309" s="10">
        <v>25340</v>
      </c>
      <c r="P309" s="37">
        <f t="shared" si="48"/>
        <v>461.71507199999996</v>
      </c>
      <c r="Q309" s="37">
        <f t="shared" si="49"/>
        <v>2.7150719999999637</v>
      </c>
      <c r="R309">
        <f t="shared" si="45"/>
        <v>37.795275590551178</v>
      </c>
      <c r="S309">
        <f t="shared" si="46"/>
        <v>14.37007874015748</v>
      </c>
    </row>
    <row r="310" spans="1:19" hidden="1" x14ac:dyDescent="0.25">
      <c r="A310" s="36">
        <v>45073</v>
      </c>
      <c r="B310" s="10" t="s">
        <v>568</v>
      </c>
      <c r="C310" s="10">
        <v>96</v>
      </c>
      <c r="D310" s="10">
        <v>52</v>
      </c>
      <c r="E310" s="10">
        <v>105699</v>
      </c>
      <c r="F310" s="10">
        <v>1</v>
      </c>
      <c r="G310" s="37">
        <v>493.9</v>
      </c>
      <c r="H310" s="36">
        <v>45074</v>
      </c>
      <c r="I310" s="10" t="s">
        <v>518</v>
      </c>
      <c r="J310" s="10">
        <f t="shared" si="53"/>
        <v>105699</v>
      </c>
      <c r="K310" s="10">
        <f t="shared" si="53"/>
        <v>1</v>
      </c>
      <c r="L310" s="44">
        <f t="shared" si="53"/>
        <v>493.9</v>
      </c>
      <c r="M310" s="10" t="s">
        <v>564</v>
      </c>
      <c r="N310" s="10">
        <v>36.5</v>
      </c>
      <c r="O310" s="10">
        <v>27317</v>
      </c>
      <c r="P310" s="37">
        <f t="shared" si="48"/>
        <v>497.73759360000003</v>
      </c>
      <c r="Q310" s="37">
        <f t="shared" si="49"/>
        <v>3.8375936000000479</v>
      </c>
      <c r="R310">
        <f t="shared" si="45"/>
        <v>37.795275590551178</v>
      </c>
      <c r="S310">
        <f t="shared" si="46"/>
        <v>14.37007874015748</v>
      </c>
    </row>
    <row r="311" spans="1:19" hidden="1" x14ac:dyDescent="0.25">
      <c r="A311" s="36">
        <v>45073</v>
      </c>
      <c r="B311" s="10" t="s">
        <v>568</v>
      </c>
      <c r="C311" s="10">
        <v>96</v>
      </c>
      <c r="D311" s="10">
        <v>52</v>
      </c>
      <c r="E311" s="10">
        <v>105700</v>
      </c>
      <c r="F311" s="10">
        <v>1</v>
      </c>
      <c r="G311" s="37">
        <v>567.9</v>
      </c>
      <c r="H311" s="36">
        <v>45074</v>
      </c>
      <c r="I311" s="10" t="s">
        <v>518</v>
      </c>
      <c r="J311" s="10">
        <f t="shared" si="53"/>
        <v>105700</v>
      </c>
      <c r="K311" s="10">
        <f t="shared" si="53"/>
        <v>1</v>
      </c>
      <c r="L311" s="44">
        <f t="shared" si="53"/>
        <v>567.9</v>
      </c>
      <c r="M311" s="10" t="s">
        <v>564</v>
      </c>
      <c r="N311" s="10">
        <v>36.5</v>
      </c>
      <c r="O311" s="10">
        <v>31663</v>
      </c>
      <c r="P311" s="37">
        <f t="shared" si="48"/>
        <v>576.92519039999991</v>
      </c>
      <c r="Q311" s="37">
        <f t="shared" si="49"/>
        <v>9.0251903999999286</v>
      </c>
      <c r="R311">
        <f t="shared" si="45"/>
        <v>37.795275590551178</v>
      </c>
      <c r="S311">
        <f t="shared" si="46"/>
        <v>14.37007874015748</v>
      </c>
    </row>
    <row r="312" spans="1:19" hidden="1" x14ac:dyDescent="0.25">
      <c r="A312" s="36">
        <v>45073</v>
      </c>
      <c r="B312" s="10" t="s">
        <v>568</v>
      </c>
      <c r="C312" s="10">
        <v>96</v>
      </c>
      <c r="D312" s="10">
        <v>52</v>
      </c>
      <c r="E312" s="10">
        <v>105721</v>
      </c>
      <c r="F312" s="10">
        <v>1</v>
      </c>
      <c r="G312" s="37">
        <v>576.79999999999995</v>
      </c>
      <c r="H312" s="36">
        <v>45074</v>
      </c>
      <c r="I312" s="10" t="s">
        <v>518</v>
      </c>
      <c r="J312" s="10">
        <f t="shared" si="53"/>
        <v>105721</v>
      </c>
      <c r="K312" s="10">
        <f t="shared" si="53"/>
        <v>1</v>
      </c>
      <c r="L312" s="44">
        <f t="shared" si="53"/>
        <v>576.79999999999995</v>
      </c>
      <c r="M312" s="10" t="s">
        <v>564</v>
      </c>
      <c r="N312" s="10">
        <v>36.5</v>
      </c>
      <c r="O312" s="10">
        <v>31668</v>
      </c>
      <c r="P312" s="37">
        <f t="shared" si="48"/>
        <v>577.01629439999988</v>
      </c>
      <c r="Q312" s="37">
        <f t="shared" si="49"/>
        <v>0.21629439999992428</v>
      </c>
      <c r="R312">
        <f t="shared" si="45"/>
        <v>37.795275590551178</v>
      </c>
      <c r="S312">
        <f t="shared" si="46"/>
        <v>14.37007874015748</v>
      </c>
    </row>
    <row r="313" spans="1:19" hidden="1" x14ac:dyDescent="0.25">
      <c r="A313" s="36">
        <v>45077</v>
      </c>
      <c r="B313" s="10" t="s">
        <v>568</v>
      </c>
      <c r="C313" s="10">
        <v>54</v>
      </c>
      <c r="D313" s="10">
        <v>64</v>
      </c>
      <c r="E313" s="10">
        <v>110906</v>
      </c>
      <c r="F313" s="10">
        <v>1</v>
      </c>
      <c r="G313" s="37">
        <v>283.10000000000002</v>
      </c>
      <c r="H313" s="36">
        <v>45079</v>
      </c>
      <c r="I313" s="10" t="s">
        <v>548</v>
      </c>
      <c r="J313" s="10">
        <f t="shared" si="53"/>
        <v>110906</v>
      </c>
      <c r="K313" s="10">
        <f t="shared" si="53"/>
        <v>1</v>
      </c>
      <c r="L313" s="37">
        <f t="shared" si="53"/>
        <v>283.10000000000002</v>
      </c>
      <c r="M313" s="10" t="s">
        <v>565</v>
      </c>
      <c r="N313" s="10">
        <v>44</v>
      </c>
      <c r="O313" s="10">
        <v>18979</v>
      </c>
      <c r="P313" s="37">
        <f t="shared" si="48"/>
        <v>288.60226560000001</v>
      </c>
      <c r="Q313" s="37">
        <f t="shared" si="49"/>
        <v>5.502265599999987</v>
      </c>
      <c r="R313">
        <f t="shared" si="45"/>
        <v>21.259842519685041</v>
      </c>
      <c r="S313">
        <f t="shared" si="46"/>
        <v>17.322834645669293</v>
      </c>
    </row>
    <row r="314" spans="1:19" hidden="1" x14ac:dyDescent="0.25">
      <c r="A314" s="36">
        <v>45077</v>
      </c>
      <c r="B314" s="10" t="s">
        <v>568</v>
      </c>
      <c r="C314" s="10">
        <v>54</v>
      </c>
      <c r="D314" s="10">
        <v>64</v>
      </c>
      <c r="E314" s="10">
        <v>110907</v>
      </c>
      <c r="F314" s="10">
        <v>1</v>
      </c>
      <c r="G314" s="37">
        <v>285.3</v>
      </c>
      <c r="H314" s="36">
        <v>45079</v>
      </c>
      <c r="I314" s="10" t="s">
        <v>548</v>
      </c>
      <c r="J314" s="10">
        <f t="shared" si="53"/>
        <v>110907</v>
      </c>
      <c r="K314" s="10">
        <f t="shared" si="53"/>
        <v>1</v>
      </c>
      <c r="L314" s="37">
        <f t="shared" si="53"/>
        <v>285.3</v>
      </c>
      <c r="M314" s="10" t="s">
        <v>565</v>
      </c>
      <c r="N314" s="10">
        <v>44</v>
      </c>
      <c r="O314" s="10">
        <v>19237</v>
      </c>
      <c r="P314" s="37">
        <f t="shared" si="48"/>
        <v>292.52551679999999</v>
      </c>
      <c r="Q314" s="37">
        <f t="shared" si="49"/>
        <v>7.2255167999999799</v>
      </c>
      <c r="R314">
        <f t="shared" si="45"/>
        <v>21.259842519685041</v>
      </c>
      <c r="S314">
        <f t="shared" si="46"/>
        <v>17.322834645669293</v>
      </c>
    </row>
    <row r="315" spans="1:19" hidden="1" x14ac:dyDescent="0.25">
      <c r="A315" s="36">
        <v>45077</v>
      </c>
      <c r="B315" s="10" t="s">
        <v>568</v>
      </c>
      <c r="C315" s="10">
        <v>54</v>
      </c>
      <c r="D315" s="10">
        <v>64</v>
      </c>
      <c r="E315" s="10">
        <v>110908</v>
      </c>
      <c r="F315" s="10">
        <v>1</v>
      </c>
      <c r="G315" s="37">
        <v>286.2</v>
      </c>
      <c r="H315" s="36">
        <v>45079</v>
      </c>
      <c r="I315" s="10" t="s">
        <v>548</v>
      </c>
      <c r="J315" s="10">
        <f t="shared" si="53"/>
        <v>110908</v>
      </c>
      <c r="K315" s="10">
        <f t="shared" si="53"/>
        <v>1</v>
      </c>
      <c r="L315" s="37">
        <f t="shared" si="53"/>
        <v>286.2</v>
      </c>
      <c r="M315" s="10" t="s">
        <v>565</v>
      </c>
      <c r="N315" s="10">
        <v>44</v>
      </c>
      <c r="O315" s="10">
        <v>19230</v>
      </c>
      <c r="P315" s="37">
        <f t="shared" si="48"/>
        <v>292.41907200000003</v>
      </c>
      <c r="Q315" s="37">
        <f t="shared" si="49"/>
        <v>6.2190720000000397</v>
      </c>
      <c r="R315">
        <f t="shared" si="45"/>
        <v>21.259842519685041</v>
      </c>
      <c r="S315">
        <f t="shared" si="46"/>
        <v>17.322834645669293</v>
      </c>
    </row>
    <row r="316" spans="1:19" hidden="1" x14ac:dyDescent="0.25">
      <c r="A316" s="36">
        <v>45077</v>
      </c>
      <c r="B316" s="10" t="s">
        <v>568</v>
      </c>
      <c r="C316" s="10">
        <v>54</v>
      </c>
      <c r="D316" s="10">
        <v>64</v>
      </c>
      <c r="E316" s="10">
        <v>110910</v>
      </c>
      <c r="F316" s="10">
        <v>1</v>
      </c>
      <c r="G316" s="37">
        <v>285.10000000000002</v>
      </c>
      <c r="H316" s="36">
        <v>45079</v>
      </c>
      <c r="I316" s="10" t="s">
        <v>548</v>
      </c>
      <c r="J316" s="10">
        <f t="shared" si="53"/>
        <v>110910</v>
      </c>
      <c r="K316" s="10">
        <f t="shared" si="53"/>
        <v>1</v>
      </c>
      <c r="L316" s="37">
        <f t="shared" si="53"/>
        <v>285.10000000000002</v>
      </c>
      <c r="M316" s="10" t="s">
        <v>565</v>
      </c>
      <c r="N316" s="10">
        <v>44</v>
      </c>
      <c r="O316" s="10">
        <v>19249</v>
      </c>
      <c r="P316" s="37">
        <f t="shared" si="48"/>
        <v>292.70799360000001</v>
      </c>
      <c r="Q316" s="37">
        <f t="shared" si="49"/>
        <v>7.6079935999999861</v>
      </c>
      <c r="R316">
        <f t="shared" si="45"/>
        <v>21.259842519685041</v>
      </c>
      <c r="S316">
        <f t="shared" si="46"/>
        <v>17.322834645669293</v>
      </c>
    </row>
    <row r="317" spans="1:19" hidden="1" x14ac:dyDescent="0.25">
      <c r="A317" s="36">
        <v>45077</v>
      </c>
      <c r="B317" s="10" t="s">
        <v>568</v>
      </c>
      <c r="C317" s="10">
        <v>54</v>
      </c>
      <c r="D317" s="10">
        <v>64</v>
      </c>
      <c r="E317" s="10">
        <v>110911</v>
      </c>
      <c r="F317" s="10">
        <v>1</v>
      </c>
      <c r="G317" s="37">
        <v>338</v>
      </c>
      <c r="H317" s="36">
        <v>45079</v>
      </c>
      <c r="I317" s="10" t="s">
        <v>548</v>
      </c>
      <c r="J317" s="10">
        <f t="shared" si="53"/>
        <v>110911</v>
      </c>
      <c r="K317" s="10">
        <f t="shared" si="53"/>
        <v>1</v>
      </c>
      <c r="L317" s="37">
        <f t="shared" si="53"/>
        <v>338</v>
      </c>
      <c r="M317" s="10" t="s">
        <v>565</v>
      </c>
      <c r="N317" s="10">
        <v>44</v>
      </c>
      <c r="O317" s="10">
        <v>22607</v>
      </c>
      <c r="P317" s="37">
        <f t="shared" si="48"/>
        <v>343.77108479999998</v>
      </c>
      <c r="Q317" s="37">
        <f t="shared" si="49"/>
        <v>5.7710847999999828</v>
      </c>
      <c r="R317">
        <f t="shared" si="45"/>
        <v>21.259842519685041</v>
      </c>
      <c r="S317">
        <f t="shared" si="46"/>
        <v>17.322834645669293</v>
      </c>
    </row>
    <row r="318" spans="1:19" hidden="1" x14ac:dyDescent="0.25">
      <c r="A318" s="36">
        <v>45077</v>
      </c>
      <c r="B318" s="10" t="s">
        <v>568</v>
      </c>
      <c r="C318" s="10">
        <v>54</v>
      </c>
      <c r="D318" s="10">
        <v>64</v>
      </c>
      <c r="E318" s="10">
        <v>110912</v>
      </c>
      <c r="F318" s="10">
        <v>1</v>
      </c>
      <c r="G318" s="37">
        <v>337.8</v>
      </c>
      <c r="H318" s="36">
        <v>45080</v>
      </c>
      <c r="I318" s="10" t="s">
        <v>548</v>
      </c>
      <c r="J318" s="10">
        <f t="shared" si="53"/>
        <v>110912</v>
      </c>
      <c r="K318" s="10">
        <f t="shared" si="53"/>
        <v>1</v>
      </c>
      <c r="L318" s="37">
        <f t="shared" si="53"/>
        <v>337.8</v>
      </c>
      <c r="M318" s="10" t="s">
        <v>565</v>
      </c>
      <c r="N318" s="10">
        <v>44</v>
      </c>
      <c r="O318" s="10">
        <v>22718</v>
      </c>
      <c r="P318" s="37">
        <f t="shared" si="48"/>
        <v>345.4589952</v>
      </c>
      <c r="Q318" s="37">
        <f t="shared" si="49"/>
        <v>7.6589951999999926</v>
      </c>
      <c r="R318">
        <f t="shared" si="45"/>
        <v>21.259842519685041</v>
      </c>
      <c r="S318">
        <f t="shared" si="46"/>
        <v>17.322834645669293</v>
      </c>
    </row>
    <row r="319" spans="1:19" hidden="1" x14ac:dyDescent="0.25">
      <c r="A319" s="36">
        <v>45077</v>
      </c>
      <c r="B319" s="10" t="s">
        <v>568</v>
      </c>
      <c r="C319" s="10">
        <v>54</v>
      </c>
      <c r="D319" s="10">
        <v>64</v>
      </c>
      <c r="E319" s="10">
        <v>110913</v>
      </c>
      <c r="F319" s="10">
        <v>1</v>
      </c>
      <c r="G319" s="37">
        <v>340</v>
      </c>
      <c r="H319" s="36">
        <v>45079</v>
      </c>
      <c r="I319" s="10" t="s">
        <v>548</v>
      </c>
      <c r="J319" s="10">
        <f t="shared" si="53"/>
        <v>110913</v>
      </c>
      <c r="K319" s="10">
        <f t="shared" si="53"/>
        <v>1</v>
      </c>
      <c r="L319" s="37">
        <f t="shared" si="53"/>
        <v>340</v>
      </c>
      <c r="M319" s="10" t="s">
        <v>565</v>
      </c>
      <c r="N319" s="10">
        <v>44</v>
      </c>
      <c r="O319" s="10">
        <v>22732</v>
      </c>
      <c r="P319" s="37">
        <f t="shared" si="48"/>
        <v>345.67188479999999</v>
      </c>
      <c r="Q319" s="37">
        <f t="shared" si="49"/>
        <v>5.6718847999999866</v>
      </c>
      <c r="R319">
        <f t="shared" si="45"/>
        <v>21.259842519685041</v>
      </c>
      <c r="S319">
        <f t="shared" si="46"/>
        <v>17.322834645669293</v>
      </c>
    </row>
    <row r="320" spans="1:19" hidden="1" x14ac:dyDescent="0.25">
      <c r="A320" s="36">
        <v>45077</v>
      </c>
      <c r="B320" s="10" t="s">
        <v>568</v>
      </c>
      <c r="C320" s="10">
        <v>54</v>
      </c>
      <c r="D320" s="10">
        <v>64</v>
      </c>
      <c r="E320" s="10">
        <v>110914</v>
      </c>
      <c r="F320" s="10">
        <v>1</v>
      </c>
      <c r="G320" s="37">
        <v>329.4</v>
      </c>
      <c r="H320" s="36">
        <v>45079</v>
      </c>
      <c r="I320" s="10" t="s">
        <v>548</v>
      </c>
      <c r="J320" s="10">
        <f t="shared" si="53"/>
        <v>110914</v>
      </c>
      <c r="K320" s="10">
        <f t="shared" si="53"/>
        <v>1</v>
      </c>
      <c r="L320" s="37">
        <f t="shared" si="53"/>
        <v>329.4</v>
      </c>
      <c r="M320" s="10" t="s">
        <v>565</v>
      </c>
      <c r="N320" s="10">
        <v>44</v>
      </c>
      <c r="O320" s="10">
        <v>22710</v>
      </c>
      <c r="P320" s="37">
        <f t="shared" si="48"/>
        <v>345.33734400000003</v>
      </c>
      <c r="Q320" s="37">
        <f t="shared" si="49"/>
        <v>15.937344000000053</v>
      </c>
      <c r="R320">
        <f t="shared" si="45"/>
        <v>21.259842519685041</v>
      </c>
      <c r="S320">
        <f t="shared" si="46"/>
        <v>17.322834645669293</v>
      </c>
    </row>
    <row r="321" spans="1:19" hidden="1" x14ac:dyDescent="0.25">
      <c r="A321" s="36">
        <v>45077</v>
      </c>
      <c r="B321" s="10" t="s">
        <v>568</v>
      </c>
      <c r="C321" s="10">
        <v>54</v>
      </c>
      <c r="D321" s="10">
        <v>64</v>
      </c>
      <c r="E321" s="10">
        <v>110915</v>
      </c>
      <c r="F321" s="10">
        <v>1</v>
      </c>
      <c r="G321" s="37">
        <v>337.8</v>
      </c>
      <c r="H321" s="36">
        <v>45079</v>
      </c>
      <c r="I321" s="10" t="s">
        <v>548</v>
      </c>
      <c r="J321" s="10">
        <f t="shared" si="53"/>
        <v>110915</v>
      </c>
      <c r="K321" s="10">
        <f t="shared" si="53"/>
        <v>1</v>
      </c>
      <c r="L321" s="37">
        <f t="shared" si="53"/>
        <v>337.8</v>
      </c>
      <c r="M321" s="10" t="s">
        <v>565</v>
      </c>
      <c r="N321" s="10">
        <v>44</v>
      </c>
      <c r="O321" s="10">
        <v>22698</v>
      </c>
      <c r="P321" s="37">
        <f t="shared" si="48"/>
        <v>345.15486720000007</v>
      </c>
      <c r="Q321" s="37">
        <f t="shared" si="49"/>
        <v>7.3548672000000579</v>
      </c>
      <c r="R321">
        <f t="shared" si="45"/>
        <v>21.259842519685041</v>
      </c>
      <c r="S321">
        <f t="shared" si="46"/>
        <v>17.322834645669293</v>
      </c>
    </row>
    <row r="322" spans="1:19" hidden="1" x14ac:dyDescent="0.25">
      <c r="A322" s="36">
        <v>45077</v>
      </c>
      <c r="B322" s="10" t="s">
        <v>568</v>
      </c>
      <c r="C322" s="10">
        <v>54</v>
      </c>
      <c r="D322" s="10">
        <v>64</v>
      </c>
      <c r="E322" s="10">
        <v>110916</v>
      </c>
      <c r="F322" s="10">
        <v>1</v>
      </c>
      <c r="G322" s="37">
        <v>282.7</v>
      </c>
      <c r="H322" s="36">
        <v>45079</v>
      </c>
      <c r="I322" s="10" t="s">
        <v>548</v>
      </c>
      <c r="J322" s="10">
        <f t="shared" si="53"/>
        <v>110916</v>
      </c>
      <c r="K322" s="10">
        <f t="shared" si="53"/>
        <v>1</v>
      </c>
      <c r="L322" s="37">
        <f t="shared" si="53"/>
        <v>282.7</v>
      </c>
      <c r="M322" s="10" t="s">
        <v>565</v>
      </c>
      <c r="N322" s="10">
        <v>44</v>
      </c>
      <c r="O322" s="10">
        <v>19231</v>
      </c>
      <c r="P322" s="37">
        <f t="shared" si="48"/>
        <v>292.43427840000004</v>
      </c>
      <c r="Q322" s="37">
        <f t="shared" si="49"/>
        <v>9.7342784000000506</v>
      </c>
      <c r="R322">
        <f t="shared" si="45"/>
        <v>21.259842519685041</v>
      </c>
      <c r="S322">
        <f t="shared" si="46"/>
        <v>17.322834645669293</v>
      </c>
    </row>
    <row r="323" spans="1:19" hidden="1" x14ac:dyDescent="0.25">
      <c r="A323" s="36">
        <v>45077</v>
      </c>
      <c r="B323" s="10" t="s">
        <v>568</v>
      </c>
      <c r="C323" s="10">
        <v>54</v>
      </c>
      <c r="D323" s="10">
        <v>64</v>
      </c>
      <c r="E323" s="10">
        <v>110946</v>
      </c>
      <c r="F323" s="10">
        <v>1</v>
      </c>
      <c r="G323" s="37">
        <v>335.5</v>
      </c>
      <c r="H323" s="36">
        <v>45079</v>
      </c>
      <c r="I323" s="10" t="s">
        <v>548</v>
      </c>
      <c r="J323" s="10">
        <f t="shared" ref="J323:L323" si="54">+E323</f>
        <v>110946</v>
      </c>
      <c r="K323" s="10">
        <f t="shared" si="54"/>
        <v>1</v>
      </c>
      <c r="L323" s="37">
        <f t="shared" si="54"/>
        <v>335.5</v>
      </c>
      <c r="M323" s="10" t="s">
        <v>565</v>
      </c>
      <c r="N323" s="10">
        <v>44</v>
      </c>
      <c r="O323" s="10">
        <v>22711</v>
      </c>
      <c r="P323" s="37">
        <f t="shared" si="48"/>
        <v>345.35255040000004</v>
      </c>
      <c r="Q323" s="37">
        <f t="shared" si="49"/>
        <v>9.852550400000041</v>
      </c>
      <c r="R323">
        <f t="shared" ref="R323:R386" si="55">C323/2.54</f>
        <v>21.259842519685041</v>
      </c>
      <c r="S323">
        <f t="shared" ref="S323:S386" si="56">N323/2.54</f>
        <v>17.322834645669293</v>
      </c>
    </row>
    <row r="324" spans="1:19" hidden="1" x14ac:dyDescent="0.25">
      <c r="A324" s="36">
        <v>45077</v>
      </c>
      <c r="B324" s="10" t="s">
        <v>568</v>
      </c>
      <c r="C324" s="10">
        <v>88</v>
      </c>
      <c r="D324" s="10">
        <v>64</v>
      </c>
      <c r="E324" s="10">
        <v>109284</v>
      </c>
      <c r="F324" s="10">
        <v>1</v>
      </c>
      <c r="G324" s="37">
        <v>564.29999999999995</v>
      </c>
      <c r="H324" s="10"/>
      <c r="I324" s="10"/>
      <c r="J324" s="10"/>
      <c r="K324" s="10"/>
      <c r="L324" s="10"/>
      <c r="M324" s="10"/>
      <c r="N324" s="10"/>
      <c r="O324" s="10"/>
      <c r="P324" s="37">
        <f t="shared" si="48"/>
        <v>0</v>
      </c>
      <c r="Q324" s="37">
        <f t="shared" si="49"/>
        <v>-564.29999999999995</v>
      </c>
      <c r="R324">
        <f t="shared" si="55"/>
        <v>34.645669291338585</v>
      </c>
      <c r="S324">
        <f t="shared" si="56"/>
        <v>0</v>
      </c>
    </row>
    <row r="325" spans="1:19" hidden="1" x14ac:dyDescent="0.25">
      <c r="A325" s="36">
        <v>45077</v>
      </c>
      <c r="B325" s="10" t="s">
        <v>568</v>
      </c>
      <c r="C325" s="10">
        <v>88</v>
      </c>
      <c r="D325" s="10">
        <v>64</v>
      </c>
      <c r="E325" s="10">
        <v>109285</v>
      </c>
      <c r="F325" s="10">
        <v>1</v>
      </c>
      <c r="G325" s="37">
        <v>560</v>
      </c>
      <c r="H325" s="10"/>
      <c r="I325" s="10"/>
      <c r="J325" s="10"/>
      <c r="K325" s="10"/>
      <c r="L325" s="10"/>
      <c r="M325" s="10"/>
      <c r="N325" s="10"/>
      <c r="O325" s="10"/>
      <c r="P325" s="37">
        <f t="shared" si="48"/>
        <v>0</v>
      </c>
      <c r="Q325" s="37">
        <f t="shared" si="49"/>
        <v>-560</v>
      </c>
      <c r="R325">
        <f t="shared" si="55"/>
        <v>34.645669291338585</v>
      </c>
      <c r="S325">
        <f t="shared" si="56"/>
        <v>0</v>
      </c>
    </row>
    <row r="326" spans="1:19" hidden="1" x14ac:dyDescent="0.25">
      <c r="A326" s="36">
        <v>45077</v>
      </c>
      <c r="B326" s="10" t="s">
        <v>568</v>
      </c>
      <c r="C326" s="10">
        <v>88</v>
      </c>
      <c r="D326" s="10">
        <v>64</v>
      </c>
      <c r="E326" s="10">
        <v>109286</v>
      </c>
      <c r="F326" s="10">
        <v>1</v>
      </c>
      <c r="G326" s="37">
        <v>560.1</v>
      </c>
      <c r="H326" s="36">
        <v>45081</v>
      </c>
      <c r="I326" s="10" t="s">
        <v>486</v>
      </c>
      <c r="J326" s="10">
        <f t="shared" ref="J326:L330" si="57">+E326</f>
        <v>109286</v>
      </c>
      <c r="K326" s="10">
        <f t="shared" si="57"/>
        <v>1</v>
      </c>
      <c r="L326" s="44">
        <f t="shared" si="57"/>
        <v>560.1</v>
      </c>
      <c r="M326" s="10" t="s">
        <v>565</v>
      </c>
      <c r="N326" s="10">
        <v>42</v>
      </c>
      <c r="O326" s="10">
        <v>23791</v>
      </c>
      <c r="P326" s="37">
        <f t="shared" ref="P326:P389" si="58">(O326/20000/500)*C326*D326*N326</f>
        <v>562.76183040000001</v>
      </c>
      <c r="Q326" s="37">
        <f t="shared" ref="Q326:Q389" si="59">+P326-G326</f>
        <v>2.6618303999999853</v>
      </c>
      <c r="R326">
        <f t="shared" si="55"/>
        <v>34.645669291338585</v>
      </c>
      <c r="S326">
        <f t="shared" si="56"/>
        <v>16.535433070866141</v>
      </c>
    </row>
    <row r="327" spans="1:19" hidden="1" x14ac:dyDescent="0.25">
      <c r="A327" s="36">
        <v>45077</v>
      </c>
      <c r="B327" s="10" t="s">
        <v>568</v>
      </c>
      <c r="C327" s="10">
        <v>88</v>
      </c>
      <c r="D327" s="10">
        <v>64</v>
      </c>
      <c r="E327" s="10">
        <v>109288</v>
      </c>
      <c r="F327" s="10">
        <v>1</v>
      </c>
      <c r="G327" s="37">
        <v>485.5</v>
      </c>
      <c r="H327" s="36">
        <v>45081</v>
      </c>
      <c r="I327" s="10" t="s">
        <v>486</v>
      </c>
      <c r="J327" s="10">
        <f t="shared" si="57"/>
        <v>109288</v>
      </c>
      <c r="K327" s="10">
        <f t="shared" si="57"/>
        <v>1</v>
      </c>
      <c r="L327" s="44">
        <f t="shared" si="57"/>
        <v>485.5</v>
      </c>
      <c r="M327" s="10" t="s">
        <v>565</v>
      </c>
      <c r="N327" s="10">
        <v>42</v>
      </c>
      <c r="O327" s="10">
        <v>20515</v>
      </c>
      <c r="P327" s="37">
        <f t="shared" si="58"/>
        <v>485.270016</v>
      </c>
      <c r="Q327" s="37">
        <f t="shared" si="59"/>
        <v>-0.22998400000000174</v>
      </c>
      <c r="R327">
        <f t="shared" si="55"/>
        <v>34.645669291338585</v>
      </c>
      <c r="S327">
        <f t="shared" si="56"/>
        <v>16.535433070866141</v>
      </c>
    </row>
    <row r="328" spans="1:19" hidden="1" x14ac:dyDescent="0.25">
      <c r="A328" s="36">
        <v>45077</v>
      </c>
      <c r="B328" s="10" t="s">
        <v>568</v>
      </c>
      <c r="C328" s="10">
        <v>88</v>
      </c>
      <c r="D328" s="10">
        <v>64</v>
      </c>
      <c r="E328" s="10">
        <v>109289</v>
      </c>
      <c r="F328" s="10">
        <v>1</v>
      </c>
      <c r="G328" s="37">
        <v>482.5</v>
      </c>
      <c r="H328" s="36">
        <v>45079</v>
      </c>
      <c r="I328" s="10" t="s">
        <v>486</v>
      </c>
      <c r="J328" s="10">
        <f t="shared" si="57"/>
        <v>109289</v>
      </c>
      <c r="K328" s="10">
        <f t="shared" si="57"/>
        <v>1</v>
      </c>
      <c r="L328" s="44">
        <f t="shared" si="57"/>
        <v>482.5</v>
      </c>
      <c r="M328" s="10" t="s">
        <v>564</v>
      </c>
      <c r="N328" s="10">
        <v>42</v>
      </c>
      <c r="O328" s="10">
        <v>20225</v>
      </c>
      <c r="P328" s="37">
        <f t="shared" si="58"/>
        <v>478.41023999999999</v>
      </c>
      <c r="Q328" s="37">
        <f t="shared" si="59"/>
        <v>-4.0897600000000125</v>
      </c>
      <c r="R328">
        <f t="shared" si="55"/>
        <v>34.645669291338585</v>
      </c>
      <c r="S328">
        <f t="shared" si="56"/>
        <v>16.535433070866141</v>
      </c>
    </row>
    <row r="329" spans="1:19" hidden="1" x14ac:dyDescent="0.25">
      <c r="A329" s="36">
        <v>45077</v>
      </c>
      <c r="B329" s="10" t="s">
        <v>568</v>
      </c>
      <c r="C329" s="10">
        <v>88</v>
      </c>
      <c r="D329" s="10">
        <v>64</v>
      </c>
      <c r="E329" s="10">
        <v>109292</v>
      </c>
      <c r="F329" s="10">
        <v>1</v>
      </c>
      <c r="G329" s="37">
        <v>551.4</v>
      </c>
      <c r="H329" s="36">
        <v>45077</v>
      </c>
      <c r="I329" s="10" t="s">
        <v>543</v>
      </c>
      <c r="J329" s="10">
        <f t="shared" si="57"/>
        <v>109292</v>
      </c>
      <c r="K329" s="10">
        <f t="shared" si="57"/>
        <v>1</v>
      </c>
      <c r="L329" s="44">
        <f t="shared" si="57"/>
        <v>551.4</v>
      </c>
      <c r="M329" s="10" t="s">
        <v>564</v>
      </c>
      <c r="N329" s="10">
        <v>42</v>
      </c>
      <c r="O329" s="10">
        <v>23385</v>
      </c>
      <c r="P329" s="37">
        <f t="shared" si="58"/>
        <v>553.15814399999999</v>
      </c>
      <c r="Q329" s="37">
        <f t="shared" si="59"/>
        <v>1.7581440000000157</v>
      </c>
      <c r="R329">
        <f t="shared" si="55"/>
        <v>34.645669291338585</v>
      </c>
      <c r="S329">
        <f t="shared" si="56"/>
        <v>16.535433070866141</v>
      </c>
    </row>
    <row r="330" spans="1:19" hidden="1" x14ac:dyDescent="0.25">
      <c r="A330" s="36">
        <v>45077</v>
      </c>
      <c r="B330" s="10" t="s">
        <v>568</v>
      </c>
      <c r="C330" s="10">
        <v>88</v>
      </c>
      <c r="D330" s="10">
        <v>64</v>
      </c>
      <c r="E330" s="10">
        <v>109293</v>
      </c>
      <c r="F330" s="10">
        <v>1</v>
      </c>
      <c r="G330" s="37">
        <v>547.5</v>
      </c>
      <c r="H330" s="36">
        <v>45078</v>
      </c>
      <c r="I330" s="10" t="s">
        <v>486</v>
      </c>
      <c r="J330" s="10">
        <f t="shared" si="57"/>
        <v>109293</v>
      </c>
      <c r="K330" s="10">
        <f t="shared" si="57"/>
        <v>1</v>
      </c>
      <c r="L330" s="44">
        <f t="shared" si="57"/>
        <v>547.5</v>
      </c>
      <c r="M330" s="10" t="s">
        <v>565</v>
      </c>
      <c r="N330" s="10">
        <v>42</v>
      </c>
      <c r="O330" s="10">
        <v>23445</v>
      </c>
      <c r="P330" s="37">
        <f t="shared" si="58"/>
        <v>554.5774080000001</v>
      </c>
      <c r="Q330" s="37">
        <f t="shared" si="59"/>
        <v>7.0774080000001049</v>
      </c>
      <c r="R330">
        <f t="shared" si="55"/>
        <v>34.645669291338585</v>
      </c>
      <c r="S330">
        <f t="shared" si="56"/>
        <v>16.535433070866141</v>
      </c>
    </row>
    <row r="331" spans="1:19" hidden="1" x14ac:dyDescent="0.25">
      <c r="A331" s="36">
        <v>45077</v>
      </c>
      <c r="B331" s="10" t="s">
        <v>568</v>
      </c>
      <c r="C331" s="10">
        <v>88</v>
      </c>
      <c r="D331" s="10">
        <v>64</v>
      </c>
      <c r="E331" s="10">
        <v>109294</v>
      </c>
      <c r="F331" s="10">
        <v>1</v>
      </c>
      <c r="G331" s="37">
        <v>547.70000000000005</v>
      </c>
      <c r="H331" s="10"/>
      <c r="I331" s="10"/>
      <c r="J331" s="10"/>
      <c r="K331" s="10"/>
      <c r="L331" s="10"/>
      <c r="M331" s="10"/>
      <c r="N331" s="10"/>
      <c r="O331" s="10"/>
      <c r="P331" s="37">
        <f t="shared" si="58"/>
        <v>0</v>
      </c>
      <c r="Q331" s="37">
        <f t="shared" si="59"/>
        <v>-547.70000000000005</v>
      </c>
      <c r="R331">
        <f t="shared" si="55"/>
        <v>34.645669291338585</v>
      </c>
      <c r="S331">
        <f t="shared" si="56"/>
        <v>0</v>
      </c>
    </row>
    <row r="332" spans="1:19" hidden="1" x14ac:dyDescent="0.25">
      <c r="A332" s="36">
        <v>45077</v>
      </c>
      <c r="B332" s="10" t="s">
        <v>568</v>
      </c>
      <c r="C332" s="10">
        <v>88</v>
      </c>
      <c r="D332" s="10">
        <v>64</v>
      </c>
      <c r="E332" s="10">
        <v>109296</v>
      </c>
      <c r="F332" s="10">
        <v>1</v>
      </c>
      <c r="G332" s="37">
        <v>538</v>
      </c>
      <c r="H332" s="36">
        <v>45078</v>
      </c>
      <c r="I332" s="10" t="s">
        <v>486</v>
      </c>
      <c r="J332" s="10">
        <f t="shared" ref="J332:L334" si="60">+E332</f>
        <v>109296</v>
      </c>
      <c r="K332" s="10">
        <f t="shared" si="60"/>
        <v>1</v>
      </c>
      <c r="L332" s="44">
        <f t="shared" si="60"/>
        <v>538</v>
      </c>
      <c r="M332" s="10" t="s">
        <v>565</v>
      </c>
      <c r="N332" s="10">
        <v>42</v>
      </c>
      <c r="O332" s="10">
        <v>23031</v>
      </c>
      <c r="P332" s="37">
        <f t="shared" si="58"/>
        <v>544.78448639999999</v>
      </c>
      <c r="Q332" s="37">
        <f t="shared" si="59"/>
        <v>6.7844863999999916</v>
      </c>
      <c r="R332">
        <f t="shared" si="55"/>
        <v>34.645669291338585</v>
      </c>
      <c r="S332">
        <f t="shared" si="56"/>
        <v>16.535433070866141</v>
      </c>
    </row>
    <row r="333" spans="1:19" hidden="1" x14ac:dyDescent="0.25">
      <c r="A333" s="36">
        <v>45077</v>
      </c>
      <c r="B333" s="10" t="s">
        <v>568</v>
      </c>
      <c r="C333" s="10">
        <v>88</v>
      </c>
      <c r="D333" s="10">
        <v>64</v>
      </c>
      <c r="E333" s="10">
        <v>109297</v>
      </c>
      <c r="F333" s="10">
        <v>1</v>
      </c>
      <c r="G333" s="37">
        <v>535.20000000000005</v>
      </c>
      <c r="H333" s="36">
        <v>45078</v>
      </c>
      <c r="I333" s="10" t="s">
        <v>486</v>
      </c>
      <c r="J333" s="10">
        <f t="shared" si="60"/>
        <v>109297</v>
      </c>
      <c r="K333" s="10">
        <f t="shared" si="60"/>
        <v>1</v>
      </c>
      <c r="L333" s="44">
        <f t="shared" si="60"/>
        <v>535.20000000000005</v>
      </c>
      <c r="M333" s="10" t="s">
        <v>565</v>
      </c>
      <c r="N333" s="10">
        <v>42</v>
      </c>
      <c r="O333" s="10">
        <v>23039</v>
      </c>
      <c r="P333" s="37">
        <f t="shared" si="58"/>
        <v>544.97372160000009</v>
      </c>
      <c r="Q333" s="37">
        <f t="shared" si="59"/>
        <v>9.7737216000000444</v>
      </c>
      <c r="R333">
        <f t="shared" si="55"/>
        <v>34.645669291338585</v>
      </c>
      <c r="S333">
        <f t="shared" si="56"/>
        <v>16.535433070866141</v>
      </c>
    </row>
    <row r="334" spans="1:19" hidden="1" x14ac:dyDescent="0.25">
      <c r="A334" s="36">
        <v>45077</v>
      </c>
      <c r="B334" s="10" t="s">
        <v>568</v>
      </c>
      <c r="C334" s="10">
        <v>88</v>
      </c>
      <c r="D334" s="10">
        <v>64</v>
      </c>
      <c r="E334" s="10">
        <v>109298</v>
      </c>
      <c r="F334" s="10">
        <v>1</v>
      </c>
      <c r="G334" s="37">
        <v>535.6</v>
      </c>
      <c r="H334" s="36">
        <v>45079</v>
      </c>
      <c r="I334" s="10" t="s">
        <v>486</v>
      </c>
      <c r="J334" s="10">
        <f t="shared" si="60"/>
        <v>109298</v>
      </c>
      <c r="K334" s="10">
        <f t="shared" si="60"/>
        <v>1</v>
      </c>
      <c r="L334" s="44">
        <f t="shared" si="60"/>
        <v>535.6</v>
      </c>
      <c r="M334" s="10" t="s">
        <v>564</v>
      </c>
      <c r="N334" s="10">
        <v>42</v>
      </c>
      <c r="O334" s="10">
        <v>23014</v>
      </c>
      <c r="P334" s="37">
        <f t="shared" si="58"/>
        <v>544.38236160000008</v>
      </c>
      <c r="Q334" s="37">
        <f t="shared" si="59"/>
        <v>8.7823616000000584</v>
      </c>
      <c r="R334">
        <f t="shared" si="55"/>
        <v>34.645669291338585</v>
      </c>
      <c r="S334">
        <f t="shared" si="56"/>
        <v>16.535433070866141</v>
      </c>
    </row>
    <row r="335" spans="1:19" hidden="1" x14ac:dyDescent="0.25">
      <c r="A335" s="36">
        <v>45077</v>
      </c>
      <c r="B335" s="10" t="s">
        <v>568</v>
      </c>
      <c r="C335" s="10">
        <v>88</v>
      </c>
      <c r="D335" s="10">
        <v>64</v>
      </c>
      <c r="E335" s="10">
        <v>110702</v>
      </c>
      <c r="F335" s="10">
        <v>1</v>
      </c>
      <c r="G335" s="37">
        <v>498.9</v>
      </c>
      <c r="H335" s="36">
        <v>45077</v>
      </c>
      <c r="I335" s="10" t="s">
        <v>486</v>
      </c>
      <c r="J335" s="10">
        <f>+E335</f>
        <v>110702</v>
      </c>
      <c r="K335" s="10">
        <f>+F335</f>
        <v>1</v>
      </c>
      <c r="L335" s="44">
        <f>+G335</f>
        <v>498.9</v>
      </c>
      <c r="M335" s="10" t="s">
        <v>565</v>
      </c>
      <c r="N335" s="10">
        <v>42</v>
      </c>
      <c r="O335" s="10">
        <v>21312</v>
      </c>
      <c r="P335" s="37">
        <f t="shared" si="58"/>
        <v>504.1225728</v>
      </c>
      <c r="Q335" s="37">
        <f t="shared" si="59"/>
        <v>5.2225728000000231</v>
      </c>
      <c r="R335">
        <f t="shared" si="55"/>
        <v>34.645669291338585</v>
      </c>
      <c r="S335">
        <f t="shared" si="56"/>
        <v>16.535433070866141</v>
      </c>
    </row>
    <row r="336" spans="1:19" hidden="1" x14ac:dyDescent="0.25">
      <c r="A336" s="36">
        <v>45077</v>
      </c>
      <c r="B336" s="10" t="s">
        <v>568</v>
      </c>
      <c r="C336" s="10">
        <v>88</v>
      </c>
      <c r="D336" s="10">
        <v>64</v>
      </c>
      <c r="E336" s="10">
        <v>110703</v>
      </c>
      <c r="F336" s="10">
        <v>1</v>
      </c>
      <c r="G336" s="37">
        <v>503.1</v>
      </c>
      <c r="H336" s="36">
        <v>45079</v>
      </c>
      <c r="I336" s="10" t="s">
        <v>486</v>
      </c>
      <c r="J336" s="10">
        <f t="shared" ref="J336:L340" si="61">+E336</f>
        <v>110703</v>
      </c>
      <c r="K336" s="10">
        <f t="shared" si="61"/>
        <v>1</v>
      </c>
      <c r="L336" s="44">
        <f t="shared" si="61"/>
        <v>503.1</v>
      </c>
      <c r="M336" s="10" t="s">
        <v>564</v>
      </c>
      <c r="N336" s="10">
        <v>42</v>
      </c>
      <c r="O336" s="10">
        <v>21298</v>
      </c>
      <c r="P336" s="37">
        <f t="shared" si="58"/>
        <v>503.79141119999997</v>
      </c>
      <c r="Q336" s="37">
        <f t="shared" si="59"/>
        <v>0.69141119999994771</v>
      </c>
      <c r="R336">
        <f t="shared" si="55"/>
        <v>34.645669291338585</v>
      </c>
      <c r="S336">
        <f t="shared" si="56"/>
        <v>16.535433070866141</v>
      </c>
    </row>
    <row r="337" spans="1:19" hidden="1" x14ac:dyDescent="0.25">
      <c r="A337" s="36">
        <v>45077</v>
      </c>
      <c r="B337" s="10" t="s">
        <v>568</v>
      </c>
      <c r="C337" s="10">
        <v>88</v>
      </c>
      <c r="D337" s="10">
        <v>64</v>
      </c>
      <c r="E337" s="10">
        <v>110704</v>
      </c>
      <c r="F337" s="10">
        <v>1</v>
      </c>
      <c r="G337" s="37">
        <v>499</v>
      </c>
      <c r="H337" s="36">
        <v>45079</v>
      </c>
      <c r="I337" s="10" t="s">
        <v>486</v>
      </c>
      <c r="J337" s="10">
        <f t="shared" si="61"/>
        <v>110704</v>
      </c>
      <c r="K337" s="10">
        <f t="shared" si="61"/>
        <v>1</v>
      </c>
      <c r="L337" s="44">
        <f t="shared" si="61"/>
        <v>499</v>
      </c>
      <c r="M337" s="10" t="s">
        <v>564</v>
      </c>
      <c r="N337" s="10">
        <v>42</v>
      </c>
      <c r="O337" s="10">
        <v>21288</v>
      </c>
      <c r="P337" s="37">
        <f t="shared" si="58"/>
        <v>503.55486720000005</v>
      </c>
      <c r="Q337" s="37">
        <f t="shared" si="59"/>
        <v>4.5548672000000465</v>
      </c>
      <c r="R337">
        <f t="shared" si="55"/>
        <v>34.645669291338585</v>
      </c>
      <c r="S337">
        <f t="shared" si="56"/>
        <v>16.535433070866141</v>
      </c>
    </row>
    <row r="338" spans="1:19" hidden="1" x14ac:dyDescent="0.25">
      <c r="A338" s="36">
        <v>45077</v>
      </c>
      <c r="B338" s="10" t="s">
        <v>568</v>
      </c>
      <c r="C338" s="10">
        <v>88</v>
      </c>
      <c r="D338" s="10">
        <v>64</v>
      </c>
      <c r="E338" s="10">
        <v>110706</v>
      </c>
      <c r="F338" s="10">
        <v>1</v>
      </c>
      <c r="G338" s="37">
        <v>485.2</v>
      </c>
      <c r="H338" s="36">
        <v>45077</v>
      </c>
      <c r="I338" s="10" t="s">
        <v>486</v>
      </c>
      <c r="J338" s="10">
        <f t="shared" si="61"/>
        <v>110706</v>
      </c>
      <c r="K338" s="10">
        <f t="shared" si="61"/>
        <v>1</v>
      </c>
      <c r="L338" s="44">
        <f t="shared" si="61"/>
        <v>485.2</v>
      </c>
      <c r="M338" s="10" t="s">
        <v>565</v>
      </c>
      <c r="N338" s="10">
        <v>42</v>
      </c>
      <c r="O338" s="10">
        <v>20481</v>
      </c>
      <c r="P338" s="37">
        <f t="shared" si="58"/>
        <v>484.46576639999989</v>
      </c>
      <c r="Q338" s="37">
        <f t="shared" si="59"/>
        <v>-0.73423360000009552</v>
      </c>
      <c r="R338">
        <f t="shared" si="55"/>
        <v>34.645669291338585</v>
      </c>
      <c r="S338">
        <f t="shared" si="56"/>
        <v>16.535433070866141</v>
      </c>
    </row>
    <row r="339" spans="1:19" hidden="1" x14ac:dyDescent="0.25">
      <c r="A339" s="36">
        <v>45077</v>
      </c>
      <c r="B339" s="10" t="s">
        <v>568</v>
      </c>
      <c r="C339" s="10">
        <v>88</v>
      </c>
      <c r="D339" s="10">
        <v>64</v>
      </c>
      <c r="E339" s="10">
        <v>110707</v>
      </c>
      <c r="F339" s="10">
        <v>1</v>
      </c>
      <c r="G339" s="37">
        <v>484.6</v>
      </c>
      <c r="H339" s="36">
        <v>45077</v>
      </c>
      <c r="I339" s="10" t="s">
        <v>486</v>
      </c>
      <c r="J339" s="10">
        <f t="shared" si="61"/>
        <v>110707</v>
      </c>
      <c r="K339" s="10">
        <f t="shared" si="61"/>
        <v>1</v>
      </c>
      <c r="L339" s="44">
        <f t="shared" si="61"/>
        <v>484.6</v>
      </c>
      <c r="M339" s="10" t="s">
        <v>565</v>
      </c>
      <c r="N339" s="10">
        <v>42</v>
      </c>
      <c r="O339" s="10">
        <v>20453</v>
      </c>
      <c r="P339" s="37">
        <f t="shared" si="58"/>
        <v>483.80344320000006</v>
      </c>
      <c r="Q339" s="37">
        <f t="shared" si="59"/>
        <v>-0.7965567999999621</v>
      </c>
      <c r="R339">
        <f t="shared" si="55"/>
        <v>34.645669291338585</v>
      </c>
      <c r="S339">
        <f t="shared" si="56"/>
        <v>16.535433070866141</v>
      </c>
    </row>
    <row r="340" spans="1:19" hidden="1" x14ac:dyDescent="0.25">
      <c r="A340" s="36">
        <v>45077</v>
      </c>
      <c r="B340" s="10" t="s">
        <v>568</v>
      </c>
      <c r="C340" s="10">
        <v>88</v>
      </c>
      <c r="D340" s="10">
        <v>64</v>
      </c>
      <c r="E340" s="10">
        <v>110708</v>
      </c>
      <c r="F340" s="10">
        <v>1</v>
      </c>
      <c r="G340" s="37">
        <v>490.3</v>
      </c>
      <c r="H340" s="36">
        <v>45077</v>
      </c>
      <c r="I340" s="10" t="s">
        <v>543</v>
      </c>
      <c r="J340" s="10">
        <f t="shared" si="61"/>
        <v>110708</v>
      </c>
      <c r="K340" s="10">
        <f t="shared" si="61"/>
        <v>1</v>
      </c>
      <c r="L340" s="44">
        <f t="shared" si="61"/>
        <v>490.3</v>
      </c>
      <c r="M340" s="10" t="s">
        <v>564</v>
      </c>
      <c r="N340" s="10">
        <v>42</v>
      </c>
      <c r="O340" s="10">
        <v>20468</v>
      </c>
      <c r="P340" s="37">
        <f t="shared" si="58"/>
        <v>484.15825920000003</v>
      </c>
      <c r="Q340" s="37">
        <f t="shared" si="59"/>
        <v>-6.1417407999999796</v>
      </c>
      <c r="R340">
        <f t="shared" si="55"/>
        <v>34.645669291338585</v>
      </c>
      <c r="S340">
        <f t="shared" si="56"/>
        <v>16.535433070866141</v>
      </c>
    </row>
    <row r="341" spans="1:19" hidden="1" x14ac:dyDescent="0.25">
      <c r="A341" s="36">
        <v>45077</v>
      </c>
      <c r="B341" s="10" t="s">
        <v>568</v>
      </c>
      <c r="C341" s="10">
        <v>88</v>
      </c>
      <c r="D341" s="10">
        <v>64</v>
      </c>
      <c r="E341" s="10">
        <v>110753</v>
      </c>
      <c r="F341" s="10">
        <v>1</v>
      </c>
      <c r="G341" s="37">
        <v>542.29999999999995</v>
      </c>
      <c r="H341" s="10"/>
      <c r="I341" s="10"/>
      <c r="J341" s="10"/>
      <c r="K341" s="10"/>
      <c r="L341" s="10"/>
      <c r="M341" s="10"/>
      <c r="N341" s="10"/>
      <c r="O341" s="10"/>
      <c r="P341" s="37">
        <f t="shared" si="58"/>
        <v>0</v>
      </c>
      <c r="Q341" s="37">
        <f t="shared" si="59"/>
        <v>-542.29999999999995</v>
      </c>
      <c r="R341">
        <f t="shared" si="55"/>
        <v>34.645669291338585</v>
      </c>
      <c r="S341">
        <f t="shared" si="56"/>
        <v>0</v>
      </c>
    </row>
    <row r="342" spans="1:19" hidden="1" x14ac:dyDescent="0.25">
      <c r="A342" s="36">
        <v>45077</v>
      </c>
      <c r="B342" s="10" t="s">
        <v>568</v>
      </c>
      <c r="C342" s="10">
        <v>88</v>
      </c>
      <c r="D342" s="10">
        <v>64</v>
      </c>
      <c r="E342" s="10">
        <v>110754</v>
      </c>
      <c r="F342" s="10">
        <v>1</v>
      </c>
      <c r="G342" s="37">
        <v>545.5</v>
      </c>
      <c r="H342" s="10"/>
      <c r="I342" s="10"/>
      <c r="J342" s="10"/>
      <c r="K342" s="10"/>
      <c r="L342" s="10"/>
      <c r="M342" s="10"/>
      <c r="N342" s="10"/>
      <c r="O342" s="10"/>
      <c r="P342" s="37">
        <f t="shared" si="58"/>
        <v>0</v>
      </c>
      <c r="Q342" s="37">
        <f t="shared" si="59"/>
        <v>-545.5</v>
      </c>
      <c r="R342">
        <f t="shared" si="55"/>
        <v>34.645669291338585</v>
      </c>
      <c r="S342">
        <f t="shared" si="56"/>
        <v>0</v>
      </c>
    </row>
    <row r="343" spans="1:19" hidden="1" x14ac:dyDescent="0.25">
      <c r="A343" s="36">
        <v>45077</v>
      </c>
      <c r="B343" s="10" t="s">
        <v>568</v>
      </c>
      <c r="C343" s="10">
        <v>88</v>
      </c>
      <c r="D343" s="10">
        <v>64</v>
      </c>
      <c r="E343" s="10">
        <v>110755</v>
      </c>
      <c r="F343" s="10">
        <v>1</v>
      </c>
      <c r="G343" s="37">
        <v>541.5</v>
      </c>
      <c r="H343" s="10"/>
      <c r="I343" s="10"/>
      <c r="J343" s="10"/>
      <c r="K343" s="10"/>
      <c r="L343" s="10"/>
      <c r="M343" s="10"/>
      <c r="N343" s="10"/>
      <c r="O343" s="10"/>
      <c r="P343" s="37">
        <f t="shared" si="58"/>
        <v>0</v>
      </c>
      <c r="Q343" s="37">
        <f t="shared" si="59"/>
        <v>-541.5</v>
      </c>
      <c r="R343">
        <f t="shared" si="55"/>
        <v>34.645669291338585</v>
      </c>
      <c r="S343">
        <f t="shared" si="56"/>
        <v>0</v>
      </c>
    </row>
    <row r="344" spans="1:19" hidden="1" x14ac:dyDescent="0.25">
      <c r="A344" s="36">
        <v>45077</v>
      </c>
      <c r="B344" s="10" t="s">
        <v>568</v>
      </c>
      <c r="C344" s="10">
        <v>88</v>
      </c>
      <c r="D344" s="10">
        <v>64</v>
      </c>
      <c r="E344" s="10">
        <v>110757</v>
      </c>
      <c r="F344" s="10">
        <v>1</v>
      </c>
      <c r="G344" s="37">
        <v>547.4</v>
      </c>
      <c r="H344" s="36">
        <v>45079</v>
      </c>
      <c r="I344" s="10" t="s">
        <v>486</v>
      </c>
      <c r="J344" s="10">
        <f t="shared" ref="J344:L345" si="62">+E344</f>
        <v>110757</v>
      </c>
      <c r="K344" s="10">
        <f t="shared" si="62"/>
        <v>1</v>
      </c>
      <c r="L344" s="44">
        <f t="shared" si="62"/>
        <v>547.4</v>
      </c>
      <c r="M344" s="10" t="s">
        <v>564</v>
      </c>
      <c r="N344" s="10">
        <v>42</v>
      </c>
      <c r="O344" s="10">
        <v>23419</v>
      </c>
      <c r="P344" s="37">
        <f t="shared" si="58"/>
        <v>553.96239360000004</v>
      </c>
      <c r="Q344" s="37">
        <f t="shared" si="59"/>
        <v>6.562393600000064</v>
      </c>
      <c r="R344">
        <f t="shared" si="55"/>
        <v>34.645669291338585</v>
      </c>
      <c r="S344">
        <f t="shared" si="56"/>
        <v>16.535433070866141</v>
      </c>
    </row>
    <row r="345" spans="1:19" hidden="1" x14ac:dyDescent="0.25">
      <c r="A345" s="36">
        <v>45077</v>
      </c>
      <c r="B345" s="10" t="s">
        <v>568</v>
      </c>
      <c r="C345" s="10">
        <v>88</v>
      </c>
      <c r="D345" s="10">
        <v>64</v>
      </c>
      <c r="E345" s="10">
        <v>110758</v>
      </c>
      <c r="F345" s="10">
        <v>1</v>
      </c>
      <c r="G345" s="37">
        <v>546.29999999999995</v>
      </c>
      <c r="H345" s="36">
        <v>45081</v>
      </c>
      <c r="I345" s="10" t="s">
        <v>486</v>
      </c>
      <c r="J345" s="10">
        <f t="shared" si="62"/>
        <v>110758</v>
      </c>
      <c r="K345" s="10">
        <f t="shared" si="62"/>
        <v>1</v>
      </c>
      <c r="L345" s="44">
        <f t="shared" si="62"/>
        <v>546.29999999999995</v>
      </c>
      <c r="M345" s="10" t="s">
        <v>565</v>
      </c>
      <c r="N345" s="10">
        <v>42</v>
      </c>
      <c r="O345" s="10">
        <v>24475</v>
      </c>
      <c r="P345" s="37">
        <f t="shared" si="58"/>
        <v>578.94143999999994</v>
      </c>
      <c r="Q345" s="37">
        <f t="shared" si="59"/>
        <v>32.641439999999989</v>
      </c>
      <c r="R345">
        <f t="shared" si="55"/>
        <v>34.645669291338585</v>
      </c>
      <c r="S345">
        <f t="shared" si="56"/>
        <v>16.535433070866141</v>
      </c>
    </row>
    <row r="346" spans="1:19" hidden="1" x14ac:dyDescent="0.25">
      <c r="A346" s="36">
        <v>45077</v>
      </c>
      <c r="B346" s="10" t="s">
        <v>568</v>
      </c>
      <c r="C346" s="10">
        <v>88</v>
      </c>
      <c r="D346" s="10">
        <v>64</v>
      </c>
      <c r="E346" s="10">
        <v>110759</v>
      </c>
      <c r="F346" s="10">
        <v>1</v>
      </c>
      <c r="G346" s="37">
        <v>543.9</v>
      </c>
      <c r="H346" s="10"/>
      <c r="I346" s="10"/>
      <c r="J346" s="10"/>
      <c r="K346" s="10"/>
      <c r="L346" s="10"/>
      <c r="M346" s="10"/>
      <c r="N346" s="10"/>
      <c r="O346" s="10"/>
      <c r="P346" s="37">
        <f t="shared" si="58"/>
        <v>0</v>
      </c>
      <c r="Q346" s="37">
        <f t="shared" si="59"/>
        <v>-543.9</v>
      </c>
      <c r="R346">
        <f t="shared" si="55"/>
        <v>34.645669291338585</v>
      </c>
      <c r="S346">
        <f t="shared" si="56"/>
        <v>0</v>
      </c>
    </row>
    <row r="347" spans="1:19" hidden="1" x14ac:dyDescent="0.25">
      <c r="A347" s="36">
        <v>45077</v>
      </c>
      <c r="B347" s="10" t="s">
        <v>568</v>
      </c>
      <c r="C347" s="10">
        <v>88</v>
      </c>
      <c r="D347" s="10">
        <v>64</v>
      </c>
      <c r="E347" s="10">
        <v>110761</v>
      </c>
      <c r="F347" s="10">
        <v>1</v>
      </c>
      <c r="G347" s="37">
        <v>542.29999999999995</v>
      </c>
      <c r="H347" s="36">
        <v>45080</v>
      </c>
      <c r="I347" s="10" t="s">
        <v>486</v>
      </c>
      <c r="J347" s="10">
        <f t="shared" ref="J347:L348" si="63">+E347</f>
        <v>110761</v>
      </c>
      <c r="K347" s="10">
        <f t="shared" si="63"/>
        <v>1</v>
      </c>
      <c r="L347" s="44">
        <f t="shared" si="63"/>
        <v>542.29999999999995</v>
      </c>
      <c r="M347" s="10" t="s">
        <v>564</v>
      </c>
      <c r="N347" s="10">
        <v>42</v>
      </c>
      <c r="O347" s="10">
        <v>23190</v>
      </c>
      <c r="P347" s="37">
        <f t="shared" si="58"/>
        <v>548.54553599999997</v>
      </c>
      <c r="Q347" s="37">
        <f t="shared" si="59"/>
        <v>6.2455360000000155</v>
      </c>
      <c r="R347">
        <f t="shared" si="55"/>
        <v>34.645669291338585</v>
      </c>
      <c r="S347">
        <f t="shared" si="56"/>
        <v>16.535433070866141</v>
      </c>
    </row>
    <row r="348" spans="1:19" hidden="1" x14ac:dyDescent="0.25">
      <c r="A348" s="36">
        <v>45077</v>
      </c>
      <c r="B348" s="10" t="s">
        <v>568</v>
      </c>
      <c r="C348" s="10">
        <v>88</v>
      </c>
      <c r="D348" s="10">
        <v>64</v>
      </c>
      <c r="E348" s="10">
        <v>110762</v>
      </c>
      <c r="F348" s="10">
        <v>1</v>
      </c>
      <c r="G348" s="37">
        <v>545.4</v>
      </c>
      <c r="H348" s="36">
        <v>45081</v>
      </c>
      <c r="I348" s="10" t="s">
        <v>486</v>
      </c>
      <c r="J348" s="10">
        <f t="shared" si="63"/>
        <v>110762</v>
      </c>
      <c r="K348" s="10">
        <f t="shared" si="63"/>
        <v>1</v>
      </c>
      <c r="L348" s="44">
        <f t="shared" si="63"/>
        <v>545.4</v>
      </c>
      <c r="M348" s="10" t="s">
        <v>565</v>
      </c>
      <c r="N348" s="10">
        <v>42</v>
      </c>
      <c r="O348" s="10">
        <v>23483</v>
      </c>
      <c r="P348" s="37">
        <f t="shared" si="58"/>
        <v>555.47627520000003</v>
      </c>
      <c r="Q348" s="37">
        <f t="shared" si="59"/>
        <v>10.076275200000055</v>
      </c>
      <c r="R348">
        <f t="shared" si="55"/>
        <v>34.645669291338585</v>
      </c>
      <c r="S348">
        <f t="shared" si="56"/>
        <v>16.535433070866141</v>
      </c>
    </row>
    <row r="349" spans="1:19" hidden="1" x14ac:dyDescent="0.25">
      <c r="A349" s="36">
        <v>45077</v>
      </c>
      <c r="B349" s="10" t="s">
        <v>568</v>
      </c>
      <c r="C349" s="10">
        <v>88</v>
      </c>
      <c r="D349" s="10">
        <v>64</v>
      </c>
      <c r="E349" s="10">
        <v>110763</v>
      </c>
      <c r="F349" s="10">
        <v>1</v>
      </c>
      <c r="G349" s="37">
        <v>542.5</v>
      </c>
      <c r="H349" s="10"/>
      <c r="I349" s="10"/>
      <c r="J349" s="10"/>
      <c r="K349" s="10"/>
      <c r="L349" s="10"/>
      <c r="M349" s="10"/>
      <c r="N349" s="10"/>
      <c r="O349" s="10"/>
      <c r="P349" s="37">
        <f t="shared" si="58"/>
        <v>0</v>
      </c>
      <c r="Q349" s="37">
        <f t="shared" si="59"/>
        <v>-542.5</v>
      </c>
      <c r="R349">
        <f t="shared" si="55"/>
        <v>34.645669291338585</v>
      </c>
      <c r="S349">
        <f t="shared" si="56"/>
        <v>0</v>
      </c>
    </row>
    <row r="350" spans="1:19" hidden="1" x14ac:dyDescent="0.25">
      <c r="A350" s="36">
        <v>45077</v>
      </c>
      <c r="B350" s="10" t="s">
        <v>568</v>
      </c>
      <c r="C350" s="10">
        <v>88</v>
      </c>
      <c r="D350" s="10">
        <v>64</v>
      </c>
      <c r="E350" s="10">
        <v>110765</v>
      </c>
      <c r="F350" s="10">
        <v>1</v>
      </c>
      <c r="G350" s="37">
        <v>546.6</v>
      </c>
      <c r="H350" s="36">
        <v>45081</v>
      </c>
      <c r="I350" s="10" t="s">
        <v>486</v>
      </c>
      <c r="J350" s="10">
        <f t="shared" ref="J350:L351" si="64">+E350</f>
        <v>110765</v>
      </c>
      <c r="K350" s="10">
        <f t="shared" si="64"/>
        <v>1</v>
      </c>
      <c r="L350" s="44">
        <f t="shared" si="64"/>
        <v>546.6</v>
      </c>
      <c r="M350" s="10" t="s">
        <v>565</v>
      </c>
      <c r="N350" s="10">
        <v>42</v>
      </c>
      <c r="O350" s="10">
        <v>23440</v>
      </c>
      <c r="P350" s="37">
        <f t="shared" si="58"/>
        <v>554.45913599999994</v>
      </c>
      <c r="Q350" s="37">
        <f t="shared" si="59"/>
        <v>7.8591359999999213</v>
      </c>
      <c r="R350">
        <f t="shared" si="55"/>
        <v>34.645669291338585</v>
      </c>
      <c r="S350">
        <f t="shared" si="56"/>
        <v>16.535433070866141</v>
      </c>
    </row>
    <row r="351" spans="1:19" hidden="1" x14ac:dyDescent="0.25">
      <c r="A351" s="36">
        <v>45077</v>
      </c>
      <c r="B351" s="10" t="s">
        <v>568</v>
      </c>
      <c r="C351" s="10">
        <v>88</v>
      </c>
      <c r="D351" s="10">
        <v>64</v>
      </c>
      <c r="E351" s="10">
        <v>110766</v>
      </c>
      <c r="F351" s="10">
        <v>1</v>
      </c>
      <c r="G351" s="37">
        <v>547.20000000000005</v>
      </c>
      <c r="H351" s="36">
        <v>45079</v>
      </c>
      <c r="I351" s="10" t="s">
        <v>486</v>
      </c>
      <c r="J351" s="10">
        <f t="shared" si="64"/>
        <v>110766</v>
      </c>
      <c r="K351" s="10">
        <f t="shared" si="64"/>
        <v>1</v>
      </c>
      <c r="L351" s="44">
        <f t="shared" si="64"/>
        <v>547.20000000000005</v>
      </c>
      <c r="M351" s="10" t="s">
        <v>564</v>
      </c>
      <c r="N351" s="10">
        <v>42</v>
      </c>
      <c r="O351" s="10">
        <v>23768</v>
      </c>
      <c r="P351" s="37">
        <f t="shared" si="58"/>
        <v>562.21777919999988</v>
      </c>
      <c r="Q351" s="37">
        <f t="shared" si="59"/>
        <v>15.017779199999836</v>
      </c>
      <c r="R351">
        <f t="shared" si="55"/>
        <v>34.645669291338585</v>
      </c>
      <c r="S351">
        <f t="shared" si="56"/>
        <v>16.535433070866141</v>
      </c>
    </row>
    <row r="352" spans="1:19" hidden="1" x14ac:dyDescent="0.25">
      <c r="A352" s="36">
        <v>45077</v>
      </c>
      <c r="B352" s="10" t="s">
        <v>568</v>
      </c>
      <c r="C352" s="10">
        <v>88</v>
      </c>
      <c r="D352" s="10">
        <v>64</v>
      </c>
      <c r="E352" s="10">
        <v>110767</v>
      </c>
      <c r="F352" s="10">
        <v>1</v>
      </c>
      <c r="G352" s="37">
        <v>549.9</v>
      </c>
      <c r="H352" s="10"/>
      <c r="I352" s="10"/>
      <c r="J352" s="10"/>
      <c r="K352" s="10"/>
      <c r="L352" s="10"/>
      <c r="M352" s="10"/>
      <c r="N352" s="10"/>
      <c r="O352" s="10"/>
      <c r="P352" s="37">
        <f t="shared" si="58"/>
        <v>0</v>
      </c>
      <c r="Q352" s="37">
        <f t="shared" si="59"/>
        <v>-549.9</v>
      </c>
      <c r="R352">
        <f t="shared" si="55"/>
        <v>34.645669291338585</v>
      </c>
      <c r="S352">
        <f t="shared" si="56"/>
        <v>0</v>
      </c>
    </row>
    <row r="353" spans="1:19" hidden="1" x14ac:dyDescent="0.25">
      <c r="A353" s="36">
        <v>45077</v>
      </c>
      <c r="B353" s="10" t="s">
        <v>568</v>
      </c>
      <c r="C353" s="10">
        <v>88</v>
      </c>
      <c r="D353" s="10">
        <v>64</v>
      </c>
      <c r="E353" s="10">
        <v>110769</v>
      </c>
      <c r="F353" s="10">
        <v>1</v>
      </c>
      <c r="G353" s="37">
        <v>536.5</v>
      </c>
      <c r="H353" s="36">
        <v>45077</v>
      </c>
      <c r="I353" s="10" t="s">
        <v>486</v>
      </c>
      <c r="J353" s="10">
        <f t="shared" ref="J353:L355" si="65">+E353</f>
        <v>110769</v>
      </c>
      <c r="K353" s="10">
        <f t="shared" si="65"/>
        <v>1</v>
      </c>
      <c r="L353" s="44">
        <f t="shared" si="65"/>
        <v>536.5</v>
      </c>
      <c r="M353" s="10" t="s">
        <v>565</v>
      </c>
      <c r="N353" s="10">
        <v>42</v>
      </c>
      <c r="O353" s="10">
        <v>22946</v>
      </c>
      <c r="P353" s="37">
        <f t="shared" si="58"/>
        <v>542.77386239999998</v>
      </c>
      <c r="Q353" s="37">
        <f t="shared" si="59"/>
        <v>6.2738623999999845</v>
      </c>
      <c r="R353">
        <f t="shared" si="55"/>
        <v>34.645669291338585</v>
      </c>
      <c r="S353">
        <f t="shared" si="56"/>
        <v>16.535433070866141</v>
      </c>
    </row>
    <row r="354" spans="1:19" hidden="1" x14ac:dyDescent="0.25">
      <c r="A354" s="36">
        <v>45077</v>
      </c>
      <c r="B354" s="10" t="s">
        <v>568</v>
      </c>
      <c r="C354" s="10">
        <v>88</v>
      </c>
      <c r="D354" s="10">
        <v>64</v>
      </c>
      <c r="E354" s="10">
        <v>110770</v>
      </c>
      <c r="F354" s="10">
        <v>1</v>
      </c>
      <c r="G354" s="37">
        <v>533.4</v>
      </c>
      <c r="H354" s="36">
        <v>45080</v>
      </c>
      <c r="I354" s="10" t="s">
        <v>486</v>
      </c>
      <c r="J354" s="10">
        <f t="shared" si="65"/>
        <v>110770</v>
      </c>
      <c r="K354" s="10">
        <f t="shared" si="65"/>
        <v>1</v>
      </c>
      <c r="L354" s="44">
        <f t="shared" si="65"/>
        <v>533.4</v>
      </c>
      <c r="M354" s="10" t="s">
        <v>564</v>
      </c>
      <c r="N354" s="10">
        <v>42</v>
      </c>
      <c r="O354" s="10">
        <v>22933</v>
      </c>
      <c r="P354" s="37">
        <f t="shared" si="58"/>
        <v>542.46635519999995</v>
      </c>
      <c r="Q354" s="37">
        <f t="shared" si="59"/>
        <v>9.0663551999999754</v>
      </c>
      <c r="R354">
        <f t="shared" si="55"/>
        <v>34.645669291338585</v>
      </c>
      <c r="S354">
        <f t="shared" si="56"/>
        <v>16.535433070866141</v>
      </c>
    </row>
    <row r="355" spans="1:19" hidden="1" x14ac:dyDescent="0.25">
      <c r="A355" s="36">
        <v>45077</v>
      </c>
      <c r="B355" s="10" t="s">
        <v>568</v>
      </c>
      <c r="C355" s="10">
        <v>88</v>
      </c>
      <c r="D355" s="10">
        <v>64</v>
      </c>
      <c r="E355" s="10">
        <v>110771</v>
      </c>
      <c r="F355" s="10">
        <v>1</v>
      </c>
      <c r="G355" s="37">
        <v>533</v>
      </c>
      <c r="H355" s="36">
        <v>45079</v>
      </c>
      <c r="I355" s="10" t="s">
        <v>486</v>
      </c>
      <c r="J355" s="10">
        <f t="shared" si="65"/>
        <v>110771</v>
      </c>
      <c r="K355" s="10">
        <f t="shared" si="65"/>
        <v>1</v>
      </c>
      <c r="L355" s="44">
        <f t="shared" si="65"/>
        <v>533</v>
      </c>
      <c r="M355" s="10" t="s">
        <v>564</v>
      </c>
      <c r="N355" s="10">
        <v>42</v>
      </c>
      <c r="O355" s="10">
        <v>22943</v>
      </c>
      <c r="P355" s="37">
        <f t="shared" si="58"/>
        <v>542.70289920000005</v>
      </c>
      <c r="Q355" s="37">
        <f t="shared" si="59"/>
        <v>9.7028992000000471</v>
      </c>
      <c r="R355">
        <f t="shared" si="55"/>
        <v>34.645669291338585</v>
      </c>
      <c r="S355">
        <f t="shared" si="56"/>
        <v>16.535433070866141</v>
      </c>
    </row>
    <row r="356" spans="1:19" hidden="1" x14ac:dyDescent="0.25">
      <c r="A356" s="36">
        <v>45077</v>
      </c>
      <c r="B356" s="10" t="s">
        <v>568</v>
      </c>
      <c r="C356" s="10">
        <v>88</v>
      </c>
      <c r="D356" s="10">
        <v>64</v>
      </c>
      <c r="E356" s="10">
        <v>110773</v>
      </c>
      <c r="F356" s="10">
        <v>1</v>
      </c>
      <c r="G356" s="37">
        <v>533.70000000000005</v>
      </c>
      <c r="H356" s="10"/>
      <c r="I356" s="10"/>
      <c r="J356" s="10"/>
      <c r="K356" s="10"/>
      <c r="L356" s="10"/>
      <c r="M356" s="10"/>
      <c r="N356" s="10"/>
      <c r="O356" s="10"/>
      <c r="P356" s="37">
        <f t="shared" si="58"/>
        <v>0</v>
      </c>
      <c r="Q356" s="37">
        <f t="shared" si="59"/>
        <v>-533.70000000000005</v>
      </c>
      <c r="R356">
        <f t="shared" si="55"/>
        <v>34.645669291338585</v>
      </c>
      <c r="S356">
        <f t="shared" si="56"/>
        <v>0</v>
      </c>
    </row>
    <row r="357" spans="1:19" hidden="1" x14ac:dyDescent="0.25">
      <c r="A357" s="36">
        <v>45077</v>
      </c>
      <c r="B357" s="10" t="s">
        <v>568</v>
      </c>
      <c r="C357" s="10">
        <v>88</v>
      </c>
      <c r="D357" s="10">
        <v>64</v>
      </c>
      <c r="E357" s="10">
        <v>110774</v>
      </c>
      <c r="F357" s="10">
        <v>1</v>
      </c>
      <c r="G357" s="37">
        <v>536.9</v>
      </c>
      <c r="H357" s="10"/>
      <c r="I357" s="10"/>
      <c r="J357" s="10"/>
      <c r="K357" s="10"/>
      <c r="L357" s="10"/>
      <c r="M357" s="10"/>
      <c r="N357" s="10"/>
      <c r="O357" s="10"/>
      <c r="P357" s="37">
        <f t="shared" si="58"/>
        <v>0</v>
      </c>
      <c r="Q357" s="37">
        <f t="shared" si="59"/>
        <v>-536.9</v>
      </c>
      <c r="R357">
        <f t="shared" si="55"/>
        <v>34.645669291338585</v>
      </c>
      <c r="S357">
        <f t="shared" si="56"/>
        <v>0</v>
      </c>
    </row>
    <row r="358" spans="1:19" hidden="1" x14ac:dyDescent="0.25">
      <c r="A358" s="36">
        <v>45077</v>
      </c>
      <c r="B358" s="10" t="s">
        <v>568</v>
      </c>
      <c r="C358" s="10">
        <v>88</v>
      </c>
      <c r="D358" s="10">
        <v>64</v>
      </c>
      <c r="E358" s="10">
        <v>110775</v>
      </c>
      <c r="F358" s="10">
        <v>1</v>
      </c>
      <c r="G358" s="37">
        <v>534.4</v>
      </c>
      <c r="H358" s="36">
        <v>45081</v>
      </c>
      <c r="I358" s="10" t="s">
        <v>486</v>
      </c>
      <c r="J358" s="10">
        <f t="shared" ref="J358:L358" si="66">+E358</f>
        <v>110775</v>
      </c>
      <c r="K358" s="10">
        <f t="shared" si="66"/>
        <v>1</v>
      </c>
      <c r="L358" s="44">
        <f t="shared" si="66"/>
        <v>534.4</v>
      </c>
      <c r="M358" s="10" t="s">
        <v>565</v>
      </c>
      <c r="N358" s="10">
        <v>42</v>
      </c>
      <c r="O358" s="10">
        <v>22912</v>
      </c>
      <c r="P358" s="37">
        <f t="shared" si="58"/>
        <v>541.96961279999994</v>
      </c>
      <c r="Q358" s="37">
        <f t="shared" si="59"/>
        <v>7.569612799999959</v>
      </c>
      <c r="R358">
        <f t="shared" si="55"/>
        <v>34.645669291338585</v>
      </c>
      <c r="S358">
        <f t="shared" si="56"/>
        <v>16.535433070866141</v>
      </c>
    </row>
    <row r="359" spans="1:19" hidden="1" x14ac:dyDescent="0.25">
      <c r="A359" s="36">
        <v>45077</v>
      </c>
      <c r="B359" s="10" t="s">
        <v>568</v>
      </c>
      <c r="C359" s="10">
        <v>88</v>
      </c>
      <c r="D359" s="10">
        <v>64</v>
      </c>
      <c r="E359" s="10">
        <v>110784</v>
      </c>
      <c r="F359" s="10">
        <v>1</v>
      </c>
      <c r="G359" s="37">
        <v>539.79999999999995</v>
      </c>
      <c r="H359" s="10"/>
      <c r="I359" s="10"/>
      <c r="J359" s="10"/>
      <c r="K359" s="10"/>
      <c r="L359" s="10"/>
      <c r="M359" s="10"/>
      <c r="N359" s="10"/>
      <c r="O359" s="10"/>
      <c r="P359" s="37">
        <f t="shared" si="58"/>
        <v>0</v>
      </c>
      <c r="Q359" s="37">
        <f t="shared" si="59"/>
        <v>-539.79999999999995</v>
      </c>
      <c r="R359">
        <f t="shared" si="55"/>
        <v>34.645669291338585</v>
      </c>
      <c r="S359">
        <f t="shared" si="56"/>
        <v>0</v>
      </c>
    </row>
    <row r="360" spans="1:19" hidden="1" x14ac:dyDescent="0.25">
      <c r="A360" s="36">
        <v>45077</v>
      </c>
      <c r="B360" s="10" t="s">
        <v>568</v>
      </c>
      <c r="C360" s="10">
        <v>88</v>
      </c>
      <c r="D360" s="10">
        <v>64</v>
      </c>
      <c r="E360" s="10">
        <v>110785</v>
      </c>
      <c r="F360" s="10">
        <v>1</v>
      </c>
      <c r="G360" s="37">
        <v>541</v>
      </c>
      <c r="H360" s="36">
        <v>45079</v>
      </c>
      <c r="I360" s="10" t="s">
        <v>486</v>
      </c>
      <c r="J360" s="10">
        <f t="shared" ref="J360:L375" si="67">+E360</f>
        <v>110785</v>
      </c>
      <c r="K360" s="10">
        <f t="shared" si="67"/>
        <v>1</v>
      </c>
      <c r="L360" s="44">
        <f t="shared" si="67"/>
        <v>541</v>
      </c>
      <c r="M360" s="10" t="s">
        <v>564</v>
      </c>
      <c r="N360" s="10">
        <v>42</v>
      </c>
      <c r="O360" s="10">
        <v>23330</v>
      </c>
      <c r="P360" s="37">
        <f t="shared" si="58"/>
        <v>551.85715199999993</v>
      </c>
      <c r="Q360" s="37">
        <f t="shared" si="59"/>
        <v>10.857151999999928</v>
      </c>
      <c r="R360">
        <f t="shared" si="55"/>
        <v>34.645669291338585</v>
      </c>
      <c r="S360">
        <f t="shared" si="56"/>
        <v>16.535433070866141</v>
      </c>
    </row>
    <row r="361" spans="1:19" hidden="1" x14ac:dyDescent="0.25">
      <c r="A361" s="36">
        <v>45077</v>
      </c>
      <c r="B361" s="10" t="s">
        <v>568</v>
      </c>
      <c r="C361" s="10">
        <v>88</v>
      </c>
      <c r="D361" s="10">
        <v>64</v>
      </c>
      <c r="E361" s="10">
        <v>110787</v>
      </c>
      <c r="F361" s="10">
        <v>1</v>
      </c>
      <c r="G361" s="37">
        <v>543.20000000000005</v>
      </c>
      <c r="H361" s="36">
        <v>45081</v>
      </c>
      <c r="I361" s="10" t="s">
        <v>486</v>
      </c>
      <c r="J361" s="10">
        <f t="shared" si="67"/>
        <v>110787</v>
      </c>
      <c r="K361" s="10">
        <f t="shared" si="67"/>
        <v>1</v>
      </c>
      <c r="L361" s="44">
        <f t="shared" si="67"/>
        <v>543.20000000000005</v>
      </c>
      <c r="M361" s="10" t="s">
        <v>565</v>
      </c>
      <c r="N361" s="10">
        <v>42</v>
      </c>
      <c r="O361" s="10">
        <v>23337</v>
      </c>
      <c r="P361" s="37">
        <f t="shared" si="58"/>
        <v>552.02273279999997</v>
      </c>
      <c r="Q361" s="37">
        <f t="shared" si="59"/>
        <v>8.8227327999999261</v>
      </c>
      <c r="R361">
        <f t="shared" si="55"/>
        <v>34.645669291338585</v>
      </c>
      <c r="S361">
        <f t="shared" si="56"/>
        <v>16.535433070866141</v>
      </c>
    </row>
    <row r="362" spans="1:19" hidden="1" x14ac:dyDescent="0.25">
      <c r="A362" s="36">
        <v>45077</v>
      </c>
      <c r="B362" s="10" t="s">
        <v>568</v>
      </c>
      <c r="C362" s="10">
        <v>88</v>
      </c>
      <c r="D362" s="10">
        <v>64</v>
      </c>
      <c r="E362" s="10">
        <v>110788</v>
      </c>
      <c r="F362" s="10">
        <v>1</v>
      </c>
      <c r="G362" s="37">
        <v>537.20000000000005</v>
      </c>
      <c r="H362" s="36">
        <v>45079</v>
      </c>
      <c r="I362" s="10" t="s">
        <v>486</v>
      </c>
      <c r="J362" s="10">
        <f t="shared" si="67"/>
        <v>110788</v>
      </c>
      <c r="K362" s="10">
        <f t="shared" si="67"/>
        <v>1</v>
      </c>
      <c r="L362" s="44">
        <f t="shared" si="67"/>
        <v>537.20000000000005</v>
      </c>
      <c r="M362" s="10" t="s">
        <v>564</v>
      </c>
      <c r="N362" s="10">
        <v>42</v>
      </c>
      <c r="O362" s="10">
        <v>23234</v>
      </c>
      <c r="P362" s="37">
        <f t="shared" si="58"/>
        <v>549.5863296</v>
      </c>
      <c r="Q362" s="37">
        <f t="shared" si="59"/>
        <v>12.386329599999954</v>
      </c>
      <c r="R362">
        <f t="shared" si="55"/>
        <v>34.645669291338585</v>
      </c>
      <c r="S362">
        <f t="shared" si="56"/>
        <v>16.535433070866141</v>
      </c>
    </row>
    <row r="363" spans="1:19" hidden="1" x14ac:dyDescent="0.25">
      <c r="A363" s="36">
        <v>45077</v>
      </c>
      <c r="B363" s="10" t="s">
        <v>568</v>
      </c>
      <c r="C363" s="10">
        <v>88</v>
      </c>
      <c r="D363" s="10">
        <v>64</v>
      </c>
      <c r="E363" s="10">
        <v>110789</v>
      </c>
      <c r="F363" s="10">
        <v>1</v>
      </c>
      <c r="G363" s="37">
        <v>538.79999999999995</v>
      </c>
      <c r="H363" s="36">
        <v>45077</v>
      </c>
      <c r="I363" s="10" t="s">
        <v>486</v>
      </c>
      <c r="J363" s="10">
        <f t="shared" si="67"/>
        <v>110789</v>
      </c>
      <c r="K363" s="10">
        <f t="shared" si="67"/>
        <v>1</v>
      </c>
      <c r="L363" s="44">
        <f t="shared" si="67"/>
        <v>538.79999999999995</v>
      </c>
      <c r="M363" s="10" t="s">
        <v>565</v>
      </c>
      <c r="N363" s="10">
        <v>42</v>
      </c>
      <c r="O363" s="10">
        <v>23044</v>
      </c>
      <c r="P363" s="37">
        <f t="shared" si="58"/>
        <v>545.09199360000002</v>
      </c>
      <c r="Q363" s="37">
        <f t="shared" si="59"/>
        <v>6.2919936000000689</v>
      </c>
      <c r="R363">
        <f t="shared" si="55"/>
        <v>34.645669291338585</v>
      </c>
      <c r="S363">
        <f t="shared" si="56"/>
        <v>16.535433070866141</v>
      </c>
    </row>
    <row r="364" spans="1:19" hidden="1" x14ac:dyDescent="0.25">
      <c r="A364" s="36">
        <v>45077</v>
      </c>
      <c r="B364" s="10" t="s">
        <v>568</v>
      </c>
      <c r="C364" s="10">
        <v>88</v>
      </c>
      <c r="D364" s="10">
        <v>64</v>
      </c>
      <c r="E364" s="10">
        <v>110791</v>
      </c>
      <c r="F364" s="10">
        <v>1</v>
      </c>
      <c r="G364" s="37">
        <v>558.20000000000005</v>
      </c>
      <c r="H364" s="36">
        <v>45079</v>
      </c>
      <c r="I364" s="10" t="s">
        <v>486</v>
      </c>
      <c r="J364" s="10">
        <f t="shared" si="67"/>
        <v>110791</v>
      </c>
      <c r="K364" s="10">
        <f t="shared" si="67"/>
        <v>1</v>
      </c>
      <c r="L364" s="44">
        <f t="shared" si="67"/>
        <v>558.20000000000005</v>
      </c>
      <c r="M364" s="10" t="s">
        <v>564</v>
      </c>
      <c r="N364" s="10">
        <v>42</v>
      </c>
      <c r="O364" s="10">
        <v>23864</v>
      </c>
      <c r="P364" s="37">
        <f t="shared" si="58"/>
        <v>564.48860160000004</v>
      </c>
      <c r="Q364" s="37">
        <f t="shared" si="59"/>
        <v>6.2886015999999927</v>
      </c>
      <c r="R364">
        <f t="shared" si="55"/>
        <v>34.645669291338585</v>
      </c>
      <c r="S364">
        <f t="shared" si="56"/>
        <v>16.535433070866141</v>
      </c>
    </row>
    <row r="365" spans="1:19" hidden="1" x14ac:dyDescent="0.25">
      <c r="A365" s="36">
        <v>45077</v>
      </c>
      <c r="B365" s="10" t="s">
        <v>568</v>
      </c>
      <c r="C365" s="10">
        <v>88</v>
      </c>
      <c r="D365" s="10">
        <v>64</v>
      </c>
      <c r="E365" s="10">
        <v>110793</v>
      </c>
      <c r="F365" s="10">
        <v>1</v>
      </c>
      <c r="G365" s="37">
        <v>555.9</v>
      </c>
      <c r="H365" s="36">
        <v>45080</v>
      </c>
      <c r="I365" s="10" t="s">
        <v>486</v>
      </c>
      <c r="J365" s="10">
        <f t="shared" si="67"/>
        <v>110793</v>
      </c>
      <c r="K365" s="10">
        <f t="shared" si="67"/>
        <v>1</v>
      </c>
      <c r="L365" s="44">
        <f t="shared" si="67"/>
        <v>555.9</v>
      </c>
      <c r="M365" s="10" t="s">
        <v>564</v>
      </c>
      <c r="N365" s="10">
        <v>42</v>
      </c>
      <c r="O365" s="10">
        <v>23875</v>
      </c>
      <c r="P365" s="37">
        <f t="shared" si="58"/>
        <v>564.74880000000007</v>
      </c>
      <c r="Q365" s="37">
        <f t="shared" si="59"/>
        <v>8.8488000000000966</v>
      </c>
      <c r="R365">
        <f t="shared" si="55"/>
        <v>34.645669291338585</v>
      </c>
      <c r="S365">
        <f t="shared" si="56"/>
        <v>16.535433070866141</v>
      </c>
    </row>
    <row r="366" spans="1:19" hidden="1" x14ac:dyDescent="0.25">
      <c r="A366" s="36">
        <v>45077</v>
      </c>
      <c r="B366" s="10" t="s">
        <v>568</v>
      </c>
      <c r="C366" s="10">
        <v>88</v>
      </c>
      <c r="D366" s="10">
        <v>64</v>
      </c>
      <c r="E366" s="10">
        <v>110796</v>
      </c>
      <c r="F366" s="10">
        <v>1</v>
      </c>
      <c r="G366" s="37">
        <v>534.79999999999995</v>
      </c>
      <c r="H366" s="36">
        <v>45079</v>
      </c>
      <c r="I366" s="10" t="s">
        <v>486</v>
      </c>
      <c r="J366" s="10">
        <f t="shared" si="67"/>
        <v>110796</v>
      </c>
      <c r="K366" s="10">
        <f t="shared" si="67"/>
        <v>1</v>
      </c>
      <c r="L366" s="44">
        <f t="shared" si="67"/>
        <v>534.79999999999995</v>
      </c>
      <c r="M366" s="10" t="s">
        <v>564</v>
      </c>
      <c r="N366" s="10">
        <v>42</v>
      </c>
      <c r="O366" s="10">
        <v>22980</v>
      </c>
      <c r="P366" s="37">
        <f t="shared" si="58"/>
        <v>543.57811200000003</v>
      </c>
      <c r="Q366" s="37">
        <f t="shared" si="59"/>
        <v>8.7781120000000783</v>
      </c>
      <c r="R366">
        <f t="shared" si="55"/>
        <v>34.645669291338585</v>
      </c>
      <c r="S366">
        <f t="shared" si="56"/>
        <v>16.535433070866141</v>
      </c>
    </row>
    <row r="367" spans="1:19" hidden="1" x14ac:dyDescent="0.25">
      <c r="A367" s="39">
        <v>45077</v>
      </c>
      <c r="B367" s="20" t="s">
        <v>568</v>
      </c>
      <c r="C367" s="20">
        <v>88</v>
      </c>
      <c r="D367" s="20">
        <v>64</v>
      </c>
      <c r="E367" s="20">
        <v>110859</v>
      </c>
      <c r="F367" s="20">
        <v>1</v>
      </c>
      <c r="G367" s="40">
        <v>541.79999999999995</v>
      </c>
      <c r="H367" s="39">
        <v>45079</v>
      </c>
      <c r="I367" s="20" t="s">
        <v>486</v>
      </c>
      <c r="J367" s="20">
        <f t="shared" si="67"/>
        <v>110859</v>
      </c>
      <c r="K367" s="20">
        <f t="shared" si="67"/>
        <v>1</v>
      </c>
      <c r="L367" s="46">
        <f t="shared" si="67"/>
        <v>541.79999999999995</v>
      </c>
      <c r="M367" s="20" t="s">
        <v>564</v>
      </c>
      <c r="N367" s="20">
        <v>42</v>
      </c>
      <c r="O367" s="20">
        <v>23250</v>
      </c>
      <c r="P367" s="40">
        <f t="shared" si="58"/>
        <v>549.96480000000008</v>
      </c>
      <c r="Q367" s="40">
        <f t="shared" si="59"/>
        <v>8.1648000000001275</v>
      </c>
      <c r="R367">
        <f t="shared" si="55"/>
        <v>34.645669291338585</v>
      </c>
      <c r="S367">
        <f t="shared" si="56"/>
        <v>16.535433070866141</v>
      </c>
    </row>
    <row r="368" spans="1:19" hidden="1" x14ac:dyDescent="0.25">
      <c r="A368" s="39">
        <v>45077</v>
      </c>
      <c r="B368" s="20" t="s">
        <v>568</v>
      </c>
      <c r="C368" s="20">
        <v>88</v>
      </c>
      <c r="D368" s="20">
        <v>64</v>
      </c>
      <c r="E368" s="20">
        <v>110918</v>
      </c>
      <c r="F368" s="20">
        <v>1</v>
      </c>
      <c r="G368" s="40">
        <v>554.70000000000005</v>
      </c>
      <c r="H368" s="39">
        <v>45078</v>
      </c>
      <c r="I368" s="20" t="s">
        <v>486</v>
      </c>
      <c r="J368" s="20">
        <f t="shared" si="67"/>
        <v>110918</v>
      </c>
      <c r="K368" s="20">
        <f t="shared" si="67"/>
        <v>1</v>
      </c>
      <c r="L368" s="46">
        <f t="shared" si="67"/>
        <v>554.70000000000005</v>
      </c>
      <c r="M368" s="20" t="s">
        <v>565</v>
      </c>
      <c r="N368" s="20">
        <v>42</v>
      </c>
      <c r="O368" s="20">
        <v>23875</v>
      </c>
      <c r="P368" s="40">
        <f t="shared" si="58"/>
        <v>564.74880000000007</v>
      </c>
      <c r="Q368" s="40">
        <f t="shared" si="59"/>
        <v>10.048800000000028</v>
      </c>
      <c r="R368">
        <f t="shared" si="55"/>
        <v>34.645669291338585</v>
      </c>
      <c r="S368">
        <f t="shared" si="56"/>
        <v>16.535433070866141</v>
      </c>
    </row>
    <row r="369" spans="1:19" hidden="1" x14ac:dyDescent="0.25">
      <c r="A369" s="36">
        <v>45077</v>
      </c>
      <c r="B369" s="10" t="s">
        <v>568</v>
      </c>
      <c r="C369" s="10">
        <v>88</v>
      </c>
      <c r="D369" s="10">
        <v>64</v>
      </c>
      <c r="E369" s="10">
        <v>111146</v>
      </c>
      <c r="F369" s="10">
        <v>1</v>
      </c>
      <c r="G369" s="37">
        <v>514.20000000000005</v>
      </c>
      <c r="H369" s="36">
        <v>45077</v>
      </c>
      <c r="I369" s="10" t="s">
        <v>543</v>
      </c>
      <c r="J369" s="10">
        <f t="shared" si="67"/>
        <v>111146</v>
      </c>
      <c r="K369" s="10">
        <f t="shared" si="67"/>
        <v>1</v>
      </c>
      <c r="L369" s="44">
        <f t="shared" si="67"/>
        <v>514.20000000000005</v>
      </c>
      <c r="M369" s="10" t="s">
        <v>564</v>
      </c>
      <c r="N369" s="10">
        <v>42</v>
      </c>
      <c r="O369" s="10">
        <v>21959</v>
      </c>
      <c r="P369" s="37">
        <f t="shared" si="58"/>
        <v>519.42696959999989</v>
      </c>
      <c r="Q369" s="37">
        <f t="shared" si="59"/>
        <v>5.2269695999998476</v>
      </c>
      <c r="R369">
        <f t="shared" si="55"/>
        <v>34.645669291338585</v>
      </c>
      <c r="S369">
        <f t="shared" si="56"/>
        <v>16.535433070866141</v>
      </c>
    </row>
    <row r="370" spans="1:19" x14ac:dyDescent="0.25">
      <c r="A370" s="36">
        <v>45078</v>
      </c>
      <c r="B370" s="10" t="s">
        <v>568</v>
      </c>
      <c r="C370" s="10">
        <v>88</v>
      </c>
      <c r="D370" s="10">
        <v>64</v>
      </c>
      <c r="E370" s="10">
        <v>110903</v>
      </c>
      <c r="F370" s="10">
        <v>1</v>
      </c>
      <c r="G370" s="37">
        <v>495.4</v>
      </c>
      <c r="H370" s="36">
        <v>45078</v>
      </c>
      <c r="I370" s="10" t="s">
        <v>549</v>
      </c>
      <c r="J370" s="10">
        <f t="shared" si="67"/>
        <v>110903</v>
      </c>
      <c r="K370" s="10">
        <f t="shared" si="67"/>
        <v>1</v>
      </c>
      <c r="L370" s="44">
        <f t="shared" si="67"/>
        <v>495.4</v>
      </c>
      <c r="M370" s="10" t="s">
        <v>564</v>
      </c>
      <c r="N370" s="83">
        <v>42</v>
      </c>
      <c r="O370" s="10">
        <v>21092</v>
      </c>
      <c r="P370" s="37">
        <f t="shared" si="58"/>
        <v>498.91860479999997</v>
      </c>
      <c r="Q370" s="37">
        <f t="shared" si="59"/>
        <v>3.5186047999999914</v>
      </c>
      <c r="R370">
        <f t="shared" si="55"/>
        <v>34.645669291338585</v>
      </c>
      <c r="S370">
        <f t="shared" si="56"/>
        <v>16.535433070866141</v>
      </c>
    </row>
    <row r="371" spans="1:19" hidden="1" x14ac:dyDescent="0.25">
      <c r="A371" s="36">
        <v>45078</v>
      </c>
      <c r="B371" s="10" t="s">
        <v>568</v>
      </c>
      <c r="C371" s="10">
        <v>88</v>
      </c>
      <c r="D371" s="10">
        <v>64</v>
      </c>
      <c r="E371" s="10">
        <v>110930</v>
      </c>
      <c r="F371" s="10">
        <v>1</v>
      </c>
      <c r="G371" s="37">
        <v>543.6</v>
      </c>
      <c r="H371" s="36">
        <v>45078</v>
      </c>
      <c r="I371" s="10" t="s">
        <v>486</v>
      </c>
      <c r="J371" s="10">
        <f t="shared" si="67"/>
        <v>110930</v>
      </c>
      <c r="K371" s="10">
        <f t="shared" si="67"/>
        <v>1</v>
      </c>
      <c r="L371" s="44">
        <f t="shared" si="67"/>
        <v>543.6</v>
      </c>
      <c r="M371" s="10" t="s">
        <v>565</v>
      </c>
      <c r="N371" s="10">
        <v>42</v>
      </c>
      <c r="O371" s="10">
        <v>23531</v>
      </c>
      <c r="P371" s="37">
        <f t="shared" si="58"/>
        <v>556.61168640000005</v>
      </c>
      <c r="Q371" s="37">
        <f t="shared" si="59"/>
        <v>13.011686400000031</v>
      </c>
      <c r="R371">
        <f t="shared" si="55"/>
        <v>34.645669291338585</v>
      </c>
      <c r="S371">
        <f t="shared" si="56"/>
        <v>16.535433070866141</v>
      </c>
    </row>
    <row r="372" spans="1:19" x14ac:dyDescent="0.25">
      <c r="A372" s="36">
        <v>45078</v>
      </c>
      <c r="B372" s="10" t="s">
        <v>568</v>
      </c>
      <c r="C372" s="10">
        <v>88</v>
      </c>
      <c r="D372" s="10">
        <v>64</v>
      </c>
      <c r="E372" s="10">
        <v>110940</v>
      </c>
      <c r="F372" s="10">
        <v>1</v>
      </c>
      <c r="G372" s="37">
        <v>533.1</v>
      </c>
      <c r="H372" s="36">
        <v>45078</v>
      </c>
      <c r="I372" s="10" t="s">
        <v>549</v>
      </c>
      <c r="J372" s="10">
        <f t="shared" si="67"/>
        <v>110940</v>
      </c>
      <c r="K372" s="10">
        <f t="shared" si="67"/>
        <v>1</v>
      </c>
      <c r="L372" s="44">
        <f t="shared" si="67"/>
        <v>533.1</v>
      </c>
      <c r="M372" s="10" t="s">
        <v>564</v>
      </c>
      <c r="N372" s="83">
        <v>42</v>
      </c>
      <c r="O372" s="10">
        <v>22523</v>
      </c>
      <c r="P372" s="37">
        <f t="shared" si="58"/>
        <v>532.76805119999995</v>
      </c>
      <c r="Q372" s="37">
        <f t="shared" si="59"/>
        <v>-0.33194880000007743</v>
      </c>
      <c r="R372">
        <f t="shared" si="55"/>
        <v>34.645669291338585</v>
      </c>
      <c r="S372">
        <f t="shared" si="56"/>
        <v>16.535433070866141</v>
      </c>
    </row>
    <row r="373" spans="1:19" x14ac:dyDescent="0.25">
      <c r="A373" s="36">
        <v>45078</v>
      </c>
      <c r="B373" s="10" t="s">
        <v>568</v>
      </c>
      <c r="C373" s="10">
        <v>88</v>
      </c>
      <c r="D373" s="10">
        <v>64</v>
      </c>
      <c r="E373" s="10">
        <v>110948</v>
      </c>
      <c r="F373" s="10">
        <v>1</v>
      </c>
      <c r="G373" s="37">
        <v>535.70000000000005</v>
      </c>
      <c r="H373" s="36">
        <v>45078</v>
      </c>
      <c r="I373" s="10" t="s">
        <v>549</v>
      </c>
      <c r="J373" s="10">
        <f t="shared" si="67"/>
        <v>110948</v>
      </c>
      <c r="K373" s="10">
        <f t="shared" si="67"/>
        <v>1</v>
      </c>
      <c r="L373" s="44">
        <f t="shared" si="67"/>
        <v>535.70000000000005</v>
      </c>
      <c r="M373" s="10" t="s">
        <v>564</v>
      </c>
      <c r="N373" s="83">
        <v>42</v>
      </c>
      <c r="O373" s="10">
        <v>22870</v>
      </c>
      <c r="P373" s="37">
        <f t="shared" si="58"/>
        <v>540.97612800000002</v>
      </c>
      <c r="Q373" s="37">
        <f t="shared" si="59"/>
        <v>5.2761279999999715</v>
      </c>
      <c r="R373">
        <f t="shared" si="55"/>
        <v>34.645669291338585</v>
      </c>
      <c r="S373">
        <f t="shared" si="56"/>
        <v>16.535433070866141</v>
      </c>
    </row>
    <row r="374" spans="1:19" hidden="1" x14ac:dyDescent="0.25">
      <c r="A374" s="36">
        <v>45078</v>
      </c>
      <c r="B374" s="10" t="s">
        <v>568</v>
      </c>
      <c r="C374" s="10">
        <v>88</v>
      </c>
      <c r="D374" s="10">
        <v>64</v>
      </c>
      <c r="E374" s="10">
        <v>110953</v>
      </c>
      <c r="F374" s="10">
        <v>1</v>
      </c>
      <c r="G374" s="37">
        <v>525.29999999999995</v>
      </c>
      <c r="H374" s="36">
        <v>45078</v>
      </c>
      <c r="I374" s="10" t="s">
        <v>486</v>
      </c>
      <c r="J374" s="10">
        <f t="shared" si="67"/>
        <v>110953</v>
      </c>
      <c r="K374" s="10">
        <f t="shared" si="67"/>
        <v>1</v>
      </c>
      <c r="L374" s="44">
        <f t="shared" si="67"/>
        <v>525.29999999999995</v>
      </c>
      <c r="M374" s="10" t="s">
        <v>564</v>
      </c>
      <c r="N374" s="10">
        <v>42</v>
      </c>
      <c r="O374" s="10">
        <v>22605</v>
      </c>
      <c r="P374" s="37">
        <f t="shared" si="58"/>
        <v>534.70771200000001</v>
      </c>
      <c r="Q374" s="37">
        <f t="shared" si="59"/>
        <v>9.4077120000000605</v>
      </c>
      <c r="R374">
        <f t="shared" si="55"/>
        <v>34.645669291338585</v>
      </c>
      <c r="S374">
        <f t="shared" si="56"/>
        <v>16.535433070866141</v>
      </c>
    </row>
    <row r="375" spans="1:19" hidden="1" x14ac:dyDescent="0.25">
      <c r="A375" s="36">
        <v>45078</v>
      </c>
      <c r="B375" s="10" t="s">
        <v>568</v>
      </c>
      <c r="C375" s="10">
        <v>88</v>
      </c>
      <c r="D375" s="10">
        <v>64</v>
      </c>
      <c r="E375" s="10">
        <v>110958</v>
      </c>
      <c r="F375" s="10">
        <v>1</v>
      </c>
      <c r="G375" s="37">
        <v>528.70000000000005</v>
      </c>
      <c r="H375" s="36">
        <v>45079</v>
      </c>
      <c r="I375" s="10" t="s">
        <v>486</v>
      </c>
      <c r="J375" s="10">
        <f t="shared" si="67"/>
        <v>110958</v>
      </c>
      <c r="K375" s="10">
        <f t="shared" si="67"/>
        <v>1</v>
      </c>
      <c r="L375" s="44">
        <f t="shared" si="67"/>
        <v>528.70000000000005</v>
      </c>
      <c r="M375" s="10" t="s">
        <v>564</v>
      </c>
      <c r="N375" s="10">
        <v>42</v>
      </c>
      <c r="O375" s="10">
        <v>22675</v>
      </c>
      <c r="P375" s="37">
        <f t="shared" si="58"/>
        <v>536.36351999999999</v>
      </c>
      <c r="Q375" s="37">
        <f t="shared" si="59"/>
        <v>7.6635199999999486</v>
      </c>
      <c r="R375">
        <f t="shared" si="55"/>
        <v>34.645669291338585</v>
      </c>
      <c r="S375">
        <f t="shared" si="56"/>
        <v>16.535433070866141</v>
      </c>
    </row>
    <row r="376" spans="1:19" hidden="1" x14ac:dyDescent="0.25">
      <c r="A376" s="36">
        <v>45078</v>
      </c>
      <c r="B376" s="10" t="s">
        <v>568</v>
      </c>
      <c r="C376" s="10">
        <v>88</v>
      </c>
      <c r="D376" s="10">
        <v>64</v>
      </c>
      <c r="E376" s="10">
        <v>111118</v>
      </c>
      <c r="F376" s="10">
        <v>1</v>
      </c>
      <c r="G376" s="37">
        <v>532</v>
      </c>
      <c r="H376" s="36">
        <v>45079</v>
      </c>
      <c r="I376" s="10" t="s">
        <v>486</v>
      </c>
      <c r="J376" s="10">
        <f t="shared" ref="J376:L376" si="68">+E376</f>
        <v>111118</v>
      </c>
      <c r="K376" s="10">
        <f t="shared" si="68"/>
        <v>1</v>
      </c>
      <c r="L376" s="44">
        <f t="shared" si="68"/>
        <v>532</v>
      </c>
      <c r="M376" s="10" t="s">
        <v>564</v>
      </c>
      <c r="N376" s="10">
        <v>42</v>
      </c>
      <c r="O376" s="10">
        <v>22939</v>
      </c>
      <c r="P376" s="37">
        <f t="shared" si="58"/>
        <v>542.60828159999994</v>
      </c>
      <c r="Q376" s="37">
        <f t="shared" si="59"/>
        <v>10.608281599999941</v>
      </c>
      <c r="R376">
        <f t="shared" si="55"/>
        <v>34.645669291338585</v>
      </c>
      <c r="S376">
        <f t="shared" si="56"/>
        <v>16.535433070866141</v>
      </c>
    </row>
    <row r="377" spans="1:19" hidden="1" x14ac:dyDescent="0.25">
      <c r="A377" s="36">
        <v>45078</v>
      </c>
      <c r="B377" s="10" t="s">
        <v>568</v>
      </c>
      <c r="C377" s="10">
        <v>88</v>
      </c>
      <c r="D377" s="10">
        <v>64</v>
      </c>
      <c r="E377" s="10">
        <v>111123</v>
      </c>
      <c r="F377" s="10">
        <v>1</v>
      </c>
      <c r="G377" s="37">
        <v>514.29999999999995</v>
      </c>
      <c r="H377" s="36">
        <v>45078</v>
      </c>
      <c r="I377" s="10" t="s">
        <v>486</v>
      </c>
      <c r="J377" s="10">
        <f>+E377</f>
        <v>111123</v>
      </c>
      <c r="K377" s="10">
        <f>+F377</f>
        <v>1</v>
      </c>
      <c r="L377" s="44">
        <f>+G377</f>
        <v>514.29999999999995</v>
      </c>
      <c r="M377" s="10" t="s">
        <v>565</v>
      </c>
      <c r="N377" s="10">
        <v>42</v>
      </c>
      <c r="O377" s="10">
        <v>22098</v>
      </c>
      <c r="P377" s="37">
        <f t="shared" si="58"/>
        <v>522.71493120000002</v>
      </c>
      <c r="Q377" s="37">
        <f t="shared" si="59"/>
        <v>8.4149312000000691</v>
      </c>
      <c r="R377">
        <f t="shared" si="55"/>
        <v>34.645669291338585</v>
      </c>
      <c r="S377">
        <f t="shared" si="56"/>
        <v>16.535433070866141</v>
      </c>
    </row>
    <row r="378" spans="1:19" hidden="1" x14ac:dyDescent="0.25">
      <c r="A378" s="36">
        <v>45078</v>
      </c>
      <c r="B378" s="10" t="s">
        <v>568</v>
      </c>
      <c r="C378" s="10">
        <v>88</v>
      </c>
      <c r="D378" s="10">
        <v>64</v>
      </c>
      <c r="E378" s="10">
        <v>111128</v>
      </c>
      <c r="F378" s="10">
        <v>1</v>
      </c>
      <c r="G378" s="37">
        <v>538.4</v>
      </c>
      <c r="H378" s="10"/>
      <c r="I378" s="10"/>
      <c r="J378" s="10"/>
      <c r="K378" s="10"/>
      <c r="L378" s="10"/>
      <c r="M378" s="10"/>
      <c r="N378" s="10"/>
      <c r="O378" s="10"/>
      <c r="P378" s="37">
        <f t="shared" si="58"/>
        <v>0</v>
      </c>
      <c r="Q378" s="37">
        <f t="shared" si="59"/>
        <v>-538.4</v>
      </c>
      <c r="R378">
        <f t="shared" si="55"/>
        <v>34.645669291338585</v>
      </c>
      <c r="S378">
        <f t="shared" si="56"/>
        <v>0</v>
      </c>
    </row>
    <row r="379" spans="1:19" hidden="1" x14ac:dyDescent="0.25">
      <c r="A379" s="36">
        <v>45078</v>
      </c>
      <c r="B379" s="10" t="s">
        <v>568</v>
      </c>
      <c r="C379" s="10">
        <v>88</v>
      </c>
      <c r="D379" s="10">
        <v>64</v>
      </c>
      <c r="E379" s="10">
        <v>111151</v>
      </c>
      <c r="F379" s="10">
        <v>1</v>
      </c>
      <c r="G379" s="37">
        <v>487.7</v>
      </c>
      <c r="H379" s="36">
        <v>45078</v>
      </c>
      <c r="I379" s="10" t="s">
        <v>486</v>
      </c>
      <c r="J379" s="10">
        <f>+E379</f>
        <v>111151</v>
      </c>
      <c r="K379" s="10">
        <f>+F379</f>
        <v>1</v>
      </c>
      <c r="L379" s="44">
        <f>+G379</f>
        <v>487.7</v>
      </c>
      <c r="M379" s="10" t="s">
        <v>564</v>
      </c>
      <c r="N379" s="10">
        <v>42</v>
      </c>
      <c r="O379" s="10">
        <v>21075</v>
      </c>
      <c r="P379" s="37">
        <f t="shared" si="58"/>
        <v>498.51648000000006</v>
      </c>
      <c r="Q379" s="37">
        <f t="shared" si="59"/>
        <v>10.81648000000007</v>
      </c>
      <c r="R379">
        <f t="shared" si="55"/>
        <v>34.645669291338585</v>
      </c>
      <c r="S379">
        <f t="shared" si="56"/>
        <v>16.535433070866141</v>
      </c>
    </row>
    <row r="380" spans="1:19" hidden="1" x14ac:dyDescent="0.25">
      <c r="A380" s="36">
        <v>45079</v>
      </c>
      <c r="B380" s="10" t="s">
        <v>568</v>
      </c>
      <c r="C380" s="10">
        <v>96</v>
      </c>
      <c r="D380" s="10">
        <v>54</v>
      </c>
      <c r="E380" s="10">
        <v>111520</v>
      </c>
      <c r="F380" s="10">
        <v>1</v>
      </c>
      <c r="G380" s="37">
        <v>571.20000000000005</v>
      </c>
      <c r="H380" s="10"/>
      <c r="I380" s="10"/>
      <c r="J380" s="10"/>
      <c r="K380" s="10"/>
      <c r="L380" s="10"/>
      <c r="M380" s="10"/>
      <c r="N380" s="10"/>
      <c r="O380" s="10"/>
      <c r="P380" s="37">
        <f t="shared" si="58"/>
        <v>0</v>
      </c>
      <c r="Q380" s="37">
        <f t="shared" si="59"/>
        <v>-571.20000000000005</v>
      </c>
      <c r="R380">
        <f t="shared" si="55"/>
        <v>37.795275590551178</v>
      </c>
      <c r="S380">
        <f t="shared" si="56"/>
        <v>0</v>
      </c>
    </row>
    <row r="381" spans="1:19" hidden="1" x14ac:dyDescent="0.25">
      <c r="A381" s="36">
        <v>45079</v>
      </c>
      <c r="B381" s="10" t="s">
        <v>568</v>
      </c>
      <c r="C381" s="10">
        <v>96</v>
      </c>
      <c r="D381" s="10">
        <v>54</v>
      </c>
      <c r="E381" s="10">
        <v>111591</v>
      </c>
      <c r="F381" s="10">
        <v>1</v>
      </c>
      <c r="G381" s="10">
        <v>556.79999999999995</v>
      </c>
      <c r="H381" s="10"/>
      <c r="I381" s="10"/>
      <c r="J381" s="10"/>
      <c r="K381" s="10"/>
      <c r="L381" s="10"/>
      <c r="M381" s="10"/>
      <c r="N381" s="10"/>
      <c r="O381" s="10"/>
      <c r="P381" s="37">
        <f t="shared" si="58"/>
        <v>0</v>
      </c>
      <c r="Q381" s="37">
        <f t="shared" si="59"/>
        <v>-556.79999999999995</v>
      </c>
      <c r="R381">
        <f t="shared" si="55"/>
        <v>37.795275590551178</v>
      </c>
      <c r="S381">
        <f t="shared" si="56"/>
        <v>0</v>
      </c>
    </row>
    <row r="382" spans="1:19" hidden="1" x14ac:dyDescent="0.25">
      <c r="A382" s="36">
        <v>45079</v>
      </c>
      <c r="B382" s="10" t="s">
        <v>568</v>
      </c>
      <c r="C382" s="10">
        <v>96</v>
      </c>
      <c r="D382" s="10">
        <v>54</v>
      </c>
      <c r="E382" s="10">
        <v>111592</v>
      </c>
      <c r="F382" s="10">
        <v>1</v>
      </c>
      <c r="G382" s="10">
        <v>566</v>
      </c>
      <c r="H382" s="10"/>
      <c r="I382" s="10"/>
      <c r="J382" s="10"/>
      <c r="K382" s="10"/>
      <c r="L382" s="10"/>
      <c r="M382" s="10"/>
      <c r="N382" s="10"/>
      <c r="O382" s="10"/>
      <c r="P382" s="37">
        <f t="shared" si="58"/>
        <v>0</v>
      </c>
      <c r="Q382" s="37">
        <f t="shared" si="59"/>
        <v>-566</v>
      </c>
      <c r="R382">
        <f t="shared" si="55"/>
        <v>37.795275590551178</v>
      </c>
      <c r="S382">
        <f t="shared" si="56"/>
        <v>0</v>
      </c>
    </row>
    <row r="383" spans="1:19" hidden="1" x14ac:dyDescent="0.25">
      <c r="A383" s="36">
        <v>45079</v>
      </c>
      <c r="B383" s="10" t="s">
        <v>568</v>
      </c>
      <c r="C383" s="10">
        <v>96</v>
      </c>
      <c r="D383" s="10">
        <v>54</v>
      </c>
      <c r="E383" s="10">
        <v>111602</v>
      </c>
      <c r="F383" s="10">
        <v>1</v>
      </c>
      <c r="G383" s="10">
        <v>522.70000000000005</v>
      </c>
      <c r="H383" s="10"/>
      <c r="I383" s="10"/>
      <c r="J383" s="10"/>
      <c r="K383" s="10"/>
      <c r="L383" s="10"/>
      <c r="M383" s="10"/>
      <c r="N383" s="10"/>
      <c r="O383" s="10"/>
      <c r="P383" s="37">
        <f t="shared" si="58"/>
        <v>0</v>
      </c>
      <c r="Q383" s="37">
        <f t="shared" si="59"/>
        <v>-522.70000000000005</v>
      </c>
      <c r="R383">
        <f t="shared" si="55"/>
        <v>37.795275590551178</v>
      </c>
      <c r="S383">
        <f t="shared" si="56"/>
        <v>0</v>
      </c>
    </row>
    <row r="384" spans="1:19" hidden="1" x14ac:dyDescent="0.25">
      <c r="A384" s="36">
        <v>45079</v>
      </c>
      <c r="B384" s="10" t="s">
        <v>568</v>
      </c>
      <c r="C384" s="10">
        <v>96</v>
      </c>
      <c r="D384" s="10">
        <v>54</v>
      </c>
      <c r="E384" s="10">
        <v>111609</v>
      </c>
      <c r="F384" s="10">
        <v>1</v>
      </c>
      <c r="G384" s="10">
        <v>565.4</v>
      </c>
      <c r="H384" s="10"/>
      <c r="I384" s="10"/>
      <c r="J384" s="10"/>
      <c r="K384" s="10"/>
      <c r="L384" s="10"/>
      <c r="M384" s="10"/>
      <c r="N384" s="10"/>
      <c r="O384" s="10"/>
      <c r="P384" s="37">
        <f t="shared" si="58"/>
        <v>0</v>
      </c>
      <c r="Q384" s="37">
        <f t="shared" si="59"/>
        <v>-565.4</v>
      </c>
      <c r="R384">
        <f t="shared" si="55"/>
        <v>37.795275590551178</v>
      </c>
      <c r="S384">
        <f t="shared" si="56"/>
        <v>0</v>
      </c>
    </row>
    <row r="385" spans="1:19" hidden="1" x14ac:dyDescent="0.25">
      <c r="A385" s="36">
        <v>45079</v>
      </c>
      <c r="B385" s="10" t="s">
        <v>568</v>
      </c>
      <c r="C385" s="10">
        <v>96</v>
      </c>
      <c r="D385" s="10">
        <v>54</v>
      </c>
      <c r="E385" s="10">
        <v>112262</v>
      </c>
      <c r="F385" s="10">
        <v>1</v>
      </c>
      <c r="G385" s="10">
        <v>563.5</v>
      </c>
      <c r="H385" s="10"/>
      <c r="I385" s="10"/>
      <c r="J385" s="10"/>
      <c r="K385" s="10"/>
      <c r="L385" s="10"/>
      <c r="M385" s="10"/>
      <c r="N385" s="10"/>
      <c r="O385" s="10"/>
      <c r="P385" s="37">
        <f t="shared" si="58"/>
        <v>0</v>
      </c>
      <c r="Q385" s="37">
        <f t="shared" si="59"/>
        <v>-563.5</v>
      </c>
      <c r="R385">
        <f t="shared" si="55"/>
        <v>37.795275590551178</v>
      </c>
      <c r="S385">
        <f t="shared" si="56"/>
        <v>0</v>
      </c>
    </row>
    <row r="386" spans="1:19" hidden="1" x14ac:dyDescent="0.25">
      <c r="A386" s="36">
        <v>45079</v>
      </c>
      <c r="B386" s="10" t="s">
        <v>568</v>
      </c>
      <c r="C386" s="10">
        <v>96</v>
      </c>
      <c r="D386" s="10">
        <v>54</v>
      </c>
      <c r="E386" s="10">
        <v>112274</v>
      </c>
      <c r="F386" s="10">
        <v>1</v>
      </c>
      <c r="G386" s="10">
        <v>550.9</v>
      </c>
      <c r="H386" s="10"/>
      <c r="I386" s="10"/>
      <c r="J386" s="10"/>
      <c r="K386" s="10"/>
      <c r="L386" s="10"/>
      <c r="M386" s="10"/>
      <c r="N386" s="10"/>
      <c r="O386" s="10"/>
      <c r="P386" s="37">
        <f t="shared" si="58"/>
        <v>0</v>
      </c>
      <c r="Q386" s="37">
        <f t="shared" si="59"/>
        <v>-550.9</v>
      </c>
      <c r="R386">
        <f t="shared" si="55"/>
        <v>37.795275590551178</v>
      </c>
      <c r="S386">
        <f t="shared" si="56"/>
        <v>0</v>
      </c>
    </row>
    <row r="387" spans="1:19" hidden="1" x14ac:dyDescent="0.25">
      <c r="A387" s="36">
        <v>45079</v>
      </c>
      <c r="B387" s="10" t="s">
        <v>568</v>
      </c>
      <c r="C387" s="10">
        <v>96</v>
      </c>
      <c r="D387" s="10">
        <v>54</v>
      </c>
      <c r="E387" s="10">
        <v>112278</v>
      </c>
      <c r="F387" s="10">
        <v>1</v>
      </c>
      <c r="G387" s="10">
        <v>595.79999999999995</v>
      </c>
      <c r="H387" s="10"/>
      <c r="I387" s="10"/>
      <c r="J387" s="10"/>
      <c r="K387" s="10"/>
      <c r="L387" s="10"/>
      <c r="M387" s="10"/>
      <c r="N387" s="10"/>
      <c r="O387" s="10"/>
      <c r="P387" s="37">
        <f t="shared" si="58"/>
        <v>0</v>
      </c>
      <c r="Q387" s="37">
        <f t="shared" si="59"/>
        <v>-595.79999999999995</v>
      </c>
      <c r="R387">
        <f t="shared" ref="R387:R450" si="69">C387/2.54</f>
        <v>37.795275590551178</v>
      </c>
      <c r="S387">
        <f t="shared" ref="S387:S450" si="70">N387/2.54</f>
        <v>0</v>
      </c>
    </row>
    <row r="388" spans="1:19" hidden="1" x14ac:dyDescent="0.25">
      <c r="A388" s="36">
        <v>45079</v>
      </c>
      <c r="B388" s="10" t="s">
        <v>568</v>
      </c>
      <c r="C388" s="10">
        <v>96</v>
      </c>
      <c r="D388" s="10">
        <v>54</v>
      </c>
      <c r="E388" s="10">
        <v>112282</v>
      </c>
      <c r="F388" s="10">
        <v>1</v>
      </c>
      <c r="G388" s="10">
        <v>601</v>
      </c>
      <c r="H388" s="10"/>
      <c r="I388" s="10"/>
      <c r="J388" s="10"/>
      <c r="K388" s="10"/>
      <c r="L388" s="10"/>
      <c r="M388" s="10"/>
      <c r="N388" s="10"/>
      <c r="O388" s="10"/>
      <c r="P388" s="37">
        <f t="shared" si="58"/>
        <v>0</v>
      </c>
      <c r="Q388" s="37">
        <f t="shared" si="59"/>
        <v>-601</v>
      </c>
      <c r="R388">
        <f t="shared" si="69"/>
        <v>37.795275590551178</v>
      </c>
      <c r="S388">
        <f t="shared" si="70"/>
        <v>0</v>
      </c>
    </row>
    <row r="389" spans="1:19" hidden="1" x14ac:dyDescent="0.25">
      <c r="A389" s="36">
        <v>45079</v>
      </c>
      <c r="B389" s="10" t="s">
        <v>568</v>
      </c>
      <c r="C389" s="10">
        <v>96</v>
      </c>
      <c r="D389" s="10">
        <v>54</v>
      </c>
      <c r="E389" s="10">
        <v>112285</v>
      </c>
      <c r="F389" s="10">
        <v>1</v>
      </c>
      <c r="G389" s="10">
        <v>596.1</v>
      </c>
      <c r="H389" s="10"/>
      <c r="I389" s="10"/>
      <c r="J389" s="10"/>
      <c r="K389" s="10"/>
      <c r="L389" s="10"/>
      <c r="M389" s="10"/>
      <c r="N389" s="10"/>
      <c r="O389" s="10"/>
      <c r="P389" s="37">
        <f t="shared" si="58"/>
        <v>0</v>
      </c>
      <c r="Q389" s="37">
        <f t="shared" si="59"/>
        <v>-596.1</v>
      </c>
      <c r="R389">
        <f t="shared" si="69"/>
        <v>37.795275590551178</v>
      </c>
      <c r="S389">
        <f t="shared" si="70"/>
        <v>0</v>
      </c>
    </row>
    <row r="390" spans="1:19" hidden="1" x14ac:dyDescent="0.25">
      <c r="A390" s="36">
        <v>45079</v>
      </c>
      <c r="B390" s="10" t="s">
        <v>568</v>
      </c>
      <c r="C390" s="10">
        <v>96</v>
      </c>
      <c r="D390" s="10">
        <v>54</v>
      </c>
      <c r="E390" s="10">
        <v>112290</v>
      </c>
      <c r="F390" s="10">
        <v>1</v>
      </c>
      <c r="G390" s="10">
        <v>576.1</v>
      </c>
      <c r="H390" s="10"/>
      <c r="I390" s="10"/>
      <c r="J390" s="10"/>
      <c r="K390" s="10"/>
      <c r="L390" s="10"/>
      <c r="M390" s="10"/>
      <c r="N390" s="10"/>
      <c r="O390" s="10"/>
      <c r="P390" s="37">
        <f t="shared" ref="P390:P451" si="71">(O390/20000/500)*C390*D390*N390</f>
        <v>0</v>
      </c>
      <c r="Q390" s="37">
        <f t="shared" ref="Q390:Q451" si="72">+P390-G390</f>
        <v>-576.1</v>
      </c>
      <c r="R390">
        <f t="shared" si="69"/>
        <v>37.795275590551178</v>
      </c>
      <c r="S390">
        <f t="shared" si="70"/>
        <v>0</v>
      </c>
    </row>
    <row r="391" spans="1:19" hidden="1" x14ac:dyDescent="0.25">
      <c r="A391" s="36">
        <v>45079</v>
      </c>
      <c r="B391" s="10" t="s">
        <v>568</v>
      </c>
      <c r="C391" s="10">
        <v>96</v>
      </c>
      <c r="D391" s="10">
        <v>54</v>
      </c>
      <c r="E391" s="10">
        <v>112299</v>
      </c>
      <c r="F391" s="10">
        <v>1</v>
      </c>
      <c r="G391" s="10">
        <v>552.5</v>
      </c>
      <c r="H391" s="10"/>
      <c r="I391" s="10"/>
      <c r="J391" s="10"/>
      <c r="K391" s="10"/>
      <c r="L391" s="10"/>
      <c r="M391" s="10"/>
      <c r="N391" s="10"/>
      <c r="O391" s="10"/>
      <c r="P391" s="37">
        <f t="shared" si="71"/>
        <v>0</v>
      </c>
      <c r="Q391" s="37">
        <f t="shared" si="72"/>
        <v>-552.5</v>
      </c>
      <c r="R391">
        <f t="shared" si="69"/>
        <v>37.795275590551178</v>
      </c>
      <c r="S391">
        <f t="shared" si="70"/>
        <v>0</v>
      </c>
    </row>
    <row r="392" spans="1:19" hidden="1" x14ac:dyDescent="0.25">
      <c r="A392" s="36">
        <v>45079</v>
      </c>
      <c r="B392" s="10" t="s">
        <v>568</v>
      </c>
      <c r="C392" s="10">
        <v>96</v>
      </c>
      <c r="D392" s="10">
        <v>54</v>
      </c>
      <c r="E392" s="10">
        <v>112300</v>
      </c>
      <c r="F392" s="10">
        <v>1</v>
      </c>
      <c r="G392" s="10">
        <v>593.29999999999995</v>
      </c>
      <c r="H392" s="10"/>
      <c r="I392" s="10"/>
      <c r="J392" s="10"/>
      <c r="K392" s="10"/>
      <c r="L392" s="10"/>
      <c r="M392" s="10"/>
      <c r="N392" s="10"/>
      <c r="O392" s="10"/>
      <c r="P392" s="37">
        <f t="shared" si="71"/>
        <v>0</v>
      </c>
      <c r="Q392" s="37">
        <f t="shared" si="72"/>
        <v>-593.29999999999995</v>
      </c>
      <c r="R392">
        <f t="shared" si="69"/>
        <v>37.795275590551178</v>
      </c>
      <c r="S392">
        <f t="shared" si="70"/>
        <v>0</v>
      </c>
    </row>
    <row r="393" spans="1:19" hidden="1" x14ac:dyDescent="0.25">
      <c r="A393" s="36">
        <v>45079</v>
      </c>
      <c r="B393" s="10" t="s">
        <v>568</v>
      </c>
      <c r="C393" s="10">
        <v>96</v>
      </c>
      <c r="D393" s="10">
        <v>54</v>
      </c>
      <c r="E393" s="10">
        <v>112305</v>
      </c>
      <c r="F393" s="10">
        <v>1</v>
      </c>
      <c r="G393" s="10">
        <v>577.70000000000005</v>
      </c>
      <c r="H393" s="10"/>
      <c r="I393" s="10"/>
      <c r="J393" s="10"/>
      <c r="K393" s="10"/>
      <c r="L393" s="10"/>
      <c r="M393" s="10"/>
      <c r="N393" s="10"/>
      <c r="O393" s="10"/>
      <c r="P393" s="37">
        <f t="shared" si="71"/>
        <v>0</v>
      </c>
      <c r="Q393" s="37">
        <f t="shared" si="72"/>
        <v>-577.70000000000005</v>
      </c>
      <c r="R393">
        <f t="shared" si="69"/>
        <v>37.795275590551178</v>
      </c>
      <c r="S393">
        <f t="shared" si="70"/>
        <v>0</v>
      </c>
    </row>
    <row r="394" spans="1:19" hidden="1" x14ac:dyDescent="0.25">
      <c r="A394" s="36">
        <v>45079</v>
      </c>
      <c r="B394" s="10" t="s">
        <v>568</v>
      </c>
      <c r="C394" s="10">
        <v>96</v>
      </c>
      <c r="D394" s="10">
        <v>54</v>
      </c>
      <c r="E394" s="10">
        <v>112311</v>
      </c>
      <c r="F394" s="10">
        <v>1</v>
      </c>
      <c r="G394" s="10">
        <v>613.29999999999995</v>
      </c>
      <c r="H394" s="10"/>
      <c r="I394" s="10"/>
      <c r="J394" s="10"/>
      <c r="K394" s="10"/>
      <c r="L394" s="10"/>
      <c r="M394" s="10"/>
      <c r="N394" s="10"/>
      <c r="O394" s="10"/>
      <c r="P394" s="37">
        <f t="shared" si="71"/>
        <v>0</v>
      </c>
      <c r="Q394" s="37">
        <f t="shared" si="72"/>
        <v>-613.29999999999995</v>
      </c>
      <c r="R394">
        <f t="shared" si="69"/>
        <v>37.795275590551178</v>
      </c>
      <c r="S394">
        <f t="shared" si="70"/>
        <v>0</v>
      </c>
    </row>
    <row r="395" spans="1:19" hidden="1" x14ac:dyDescent="0.25">
      <c r="A395" s="36">
        <v>45079</v>
      </c>
      <c r="B395" s="10" t="s">
        <v>568</v>
      </c>
      <c r="C395" s="10">
        <v>96</v>
      </c>
      <c r="D395" s="10">
        <v>54</v>
      </c>
      <c r="E395" s="10">
        <v>112318</v>
      </c>
      <c r="F395" s="10">
        <v>1</v>
      </c>
      <c r="G395" s="10">
        <v>603.20000000000005</v>
      </c>
      <c r="H395" s="10"/>
      <c r="I395" s="10"/>
      <c r="J395" s="10"/>
      <c r="K395" s="10"/>
      <c r="L395" s="10"/>
      <c r="M395" s="10"/>
      <c r="N395" s="10"/>
      <c r="O395" s="10"/>
      <c r="P395" s="37">
        <f t="shared" si="71"/>
        <v>0</v>
      </c>
      <c r="Q395" s="37">
        <f t="shared" si="72"/>
        <v>-603.20000000000005</v>
      </c>
      <c r="R395">
        <f t="shared" si="69"/>
        <v>37.795275590551178</v>
      </c>
      <c r="S395">
        <f t="shared" si="70"/>
        <v>0</v>
      </c>
    </row>
    <row r="396" spans="1:19" hidden="1" x14ac:dyDescent="0.25">
      <c r="A396" s="36">
        <v>45079</v>
      </c>
      <c r="B396" s="10" t="s">
        <v>568</v>
      </c>
      <c r="C396" s="10">
        <v>96</v>
      </c>
      <c r="D396" s="10">
        <v>54</v>
      </c>
      <c r="E396" s="10">
        <v>112325</v>
      </c>
      <c r="F396" s="10">
        <v>1</v>
      </c>
      <c r="G396" s="10">
        <v>598.29999999999995</v>
      </c>
      <c r="H396" s="10"/>
      <c r="I396" s="10"/>
      <c r="J396" s="10"/>
      <c r="K396" s="10"/>
      <c r="L396" s="10"/>
      <c r="M396" s="10"/>
      <c r="N396" s="10"/>
      <c r="O396" s="10"/>
      <c r="P396" s="37">
        <f t="shared" si="71"/>
        <v>0</v>
      </c>
      <c r="Q396" s="37">
        <f t="shared" si="72"/>
        <v>-598.29999999999995</v>
      </c>
      <c r="R396">
        <f t="shared" si="69"/>
        <v>37.795275590551178</v>
      </c>
      <c r="S396">
        <f t="shared" si="70"/>
        <v>0</v>
      </c>
    </row>
    <row r="397" spans="1:19" hidden="1" x14ac:dyDescent="0.25">
      <c r="A397" s="36">
        <v>45079</v>
      </c>
      <c r="B397" s="10" t="s">
        <v>568</v>
      </c>
      <c r="C397" s="10">
        <v>96</v>
      </c>
      <c r="D397" s="10">
        <v>54</v>
      </c>
      <c r="E397" s="10">
        <v>112335</v>
      </c>
      <c r="F397" s="10">
        <v>1</v>
      </c>
      <c r="G397" s="10">
        <v>612.70000000000005</v>
      </c>
      <c r="H397" s="10"/>
      <c r="I397" s="10"/>
      <c r="J397" s="10"/>
      <c r="K397" s="10"/>
      <c r="L397" s="10"/>
      <c r="M397" s="10"/>
      <c r="N397" s="10"/>
      <c r="O397" s="10"/>
      <c r="P397" s="37">
        <f t="shared" si="71"/>
        <v>0</v>
      </c>
      <c r="Q397" s="37">
        <f t="shared" si="72"/>
        <v>-612.70000000000005</v>
      </c>
      <c r="R397">
        <f t="shared" si="69"/>
        <v>37.795275590551178</v>
      </c>
      <c r="S397">
        <f t="shared" si="70"/>
        <v>0</v>
      </c>
    </row>
    <row r="398" spans="1:19" hidden="1" x14ac:dyDescent="0.25">
      <c r="A398" s="36">
        <v>45079</v>
      </c>
      <c r="B398" s="10" t="s">
        <v>568</v>
      </c>
      <c r="C398" s="10">
        <v>96</v>
      </c>
      <c r="D398" s="10">
        <v>54</v>
      </c>
      <c r="E398" s="10">
        <v>112340</v>
      </c>
      <c r="F398" s="10">
        <v>1</v>
      </c>
      <c r="G398" s="10">
        <v>630.29999999999995</v>
      </c>
      <c r="H398" s="10"/>
      <c r="I398" s="10"/>
      <c r="J398" s="10"/>
      <c r="K398" s="10"/>
      <c r="L398" s="10"/>
      <c r="M398" s="10"/>
      <c r="N398" s="10"/>
      <c r="O398" s="10"/>
      <c r="P398" s="37">
        <f t="shared" si="71"/>
        <v>0</v>
      </c>
      <c r="Q398" s="37">
        <f t="shared" si="72"/>
        <v>-630.29999999999995</v>
      </c>
      <c r="R398">
        <f t="shared" si="69"/>
        <v>37.795275590551178</v>
      </c>
      <c r="S398">
        <f t="shared" si="70"/>
        <v>0</v>
      </c>
    </row>
    <row r="399" spans="1:19" hidden="1" x14ac:dyDescent="0.25">
      <c r="A399" s="36">
        <v>45079</v>
      </c>
      <c r="B399" s="10" t="s">
        <v>568</v>
      </c>
      <c r="C399" s="10">
        <v>96</v>
      </c>
      <c r="D399" s="10">
        <v>54</v>
      </c>
      <c r="E399" s="10">
        <v>112345</v>
      </c>
      <c r="F399" s="10">
        <v>1</v>
      </c>
      <c r="G399" s="10">
        <v>610.6</v>
      </c>
      <c r="H399" s="10"/>
      <c r="I399" s="10"/>
      <c r="J399" s="10"/>
      <c r="K399" s="10"/>
      <c r="L399" s="10"/>
      <c r="M399" s="10"/>
      <c r="N399" s="10"/>
      <c r="O399" s="10"/>
      <c r="P399" s="37">
        <f t="shared" si="71"/>
        <v>0</v>
      </c>
      <c r="Q399" s="37">
        <f t="shared" si="72"/>
        <v>-610.6</v>
      </c>
      <c r="R399">
        <f t="shared" si="69"/>
        <v>37.795275590551178</v>
      </c>
      <c r="S399">
        <f t="shared" si="70"/>
        <v>0</v>
      </c>
    </row>
    <row r="400" spans="1:19" hidden="1" x14ac:dyDescent="0.25">
      <c r="A400" s="36">
        <v>45079</v>
      </c>
      <c r="B400" s="10" t="s">
        <v>568</v>
      </c>
      <c r="C400" s="10">
        <v>96</v>
      </c>
      <c r="D400" s="10">
        <v>54</v>
      </c>
      <c r="E400" s="10">
        <v>112350</v>
      </c>
      <c r="F400" s="10">
        <v>1</v>
      </c>
      <c r="G400" s="10">
        <v>616.4</v>
      </c>
      <c r="H400" s="10"/>
      <c r="I400" s="10"/>
      <c r="J400" s="10"/>
      <c r="K400" s="10"/>
      <c r="L400" s="10"/>
      <c r="M400" s="10"/>
      <c r="N400" s="10"/>
      <c r="O400" s="10"/>
      <c r="P400" s="37">
        <f t="shared" si="71"/>
        <v>0</v>
      </c>
      <c r="Q400" s="37">
        <f t="shared" si="72"/>
        <v>-616.4</v>
      </c>
      <c r="R400">
        <f t="shared" si="69"/>
        <v>37.795275590551178</v>
      </c>
      <c r="S400">
        <f t="shared" si="70"/>
        <v>0</v>
      </c>
    </row>
    <row r="401" spans="1:19" hidden="1" x14ac:dyDescent="0.25">
      <c r="A401" s="36">
        <v>45079</v>
      </c>
      <c r="B401" s="10" t="s">
        <v>568</v>
      </c>
      <c r="C401" s="10">
        <v>96</v>
      </c>
      <c r="D401" s="10">
        <v>54</v>
      </c>
      <c r="E401" s="10">
        <v>112355</v>
      </c>
      <c r="F401" s="10">
        <v>1</v>
      </c>
      <c r="G401" s="10">
        <v>486.7</v>
      </c>
      <c r="H401" s="10"/>
      <c r="I401" s="10"/>
      <c r="J401" s="10"/>
      <c r="K401" s="10"/>
      <c r="L401" s="10"/>
      <c r="M401" s="10"/>
      <c r="N401" s="10"/>
      <c r="O401" s="10"/>
      <c r="P401" s="37">
        <f t="shared" si="71"/>
        <v>0</v>
      </c>
      <c r="Q401" s="37">
        <f t="shared" si="72"/>
        <v>-486.7</v>
      </c>
      <c r="R401">
        <f t="shared" si="69"/>
        <v>37.795275590551178</v>
      </c>
      <c r="S401">
        <f t="shared" si="70"/>
        <v>0</v>
      </c>
    </row>
    <row r="402" spans="1:19" hidden="1" x14ac:dyDescent="0.25">
      <c r="A402" s="36">
        <v>45079</v>
      </c>
      <c r="B402" s="10" t="s">
        <v>568</v>
      </c>
      <c r="C402" s="10">
        <v>96</v>
      </c>
      <c r="D402" s="10">
        <v>54</v>
      </c>
      <c r="E402" s="10">
        <v>112361</v>
      </c>
      <c r="F402" s="10">
        <v>1</v>
      </c>
      <c r="G402" s="10">
        <v>480.2</v>
      </c>
      <c r="H402" s="10"/>
      <c r="I402" s="10"/>
      <c r="J402" s="10"/>
      <c r="K402" s="10"/>
      <c r="L402" s="10"/>
      <c r="M402" s="10"/>
      <c r="N402" s="10"/>
      <c r="O402" s="10"/>
      <c r="P402" s="37">
        <f t="shared" si="71"/>
        <v>0</v>
      </c>
      <c r="Q402" s="37">
        <f t="shared" si="72"/>
        <v>-480.2</v>
      </c>
      <c r="R402">
        <f t="shared" si="69"/>
        <v>37.795275590551178</v>
      </c>
      <c r="S402">
        <f t="shared" si="70"/>
        <v>0</v>
      </c>
    </row>
    <row r="403" spans="1:19" hidden="1" x14ac:dyDescent="0.25">
      <c r="A403" s="39">
        <v>45079</v>
      </c>
      <c r="B403" s="20" t="s">
        <v>568</v>
      </c>
      <c r="C403" s="20">
        <v>96</v>
      </c>
      <c r="D403" s="20">
        <v>54</v>
      </c>
      <c r="E403" s="20">
        <v>112366</v>
      </c>
      <c r="F403" s="20">
        <v>1</v>
      </c>
      <c r="G403" s="20">
        <v>581.29999999999995</v>
      </c>
      <c r="H403" s="39">
        <v>45081</v>
      </c>
      <c r="I403" s="20" t="s">
        <v>486</v>
      </c>
      <c r="J403" s="20">
        <f>+E403</f>
        <v>112366</v>
      </c>
      <c r="K403" s="20">
        <f>+F403</f>
        <v>1</v>
      </c>
      <c r="L403" s="20">
        <f>+G403</f>
        <v>581.29999999999995</v>
      </c>
      <c r="M403" s="20" t="s">
        <v>564</v>
      </c>
      <c r="N403" s="20">
        <v>36.5</v>
      </c>
      <c r="O403" s="20">
        <v>30868</v>
      </c>
      <c r="P403" s="40">
        <f t="shared" si="71"/>
        <v>584.07194879999997</v>
      </c>
      <c r="Q403" s="40">
        <f t="shared" si="72"/>
        <v>2.7719488000000183</v>
      </c>
      <c r="R403">
        <f t="shared" si="69"/>
        <v>37.795275590551178</v>
      </c>
      <c r="S403">
        <f t="shared" si="70"/>
        <v>14.37007874015748</v>
      </c>
    </row>
    <row r="404" spans="1:19" hidden="1" x14ac:dyDescent="0.25">
      <c r="A404" s="36">
        <v>45079</v>
      </c>
      <c r="B404" s="10" t="s">
        <v>568</v>
      </c>
      <c r="C404" s="10">
        <v>96</v>
      </c>
      <c r="D404" s="10">
        <v>54</v>
      </c>
      <c r="E404" s="10">
        <v>112367</v>
      </c>
      <c r="F404" s="10">
        <v>1</v>
      </c>
      <c r="G404" s="10">
        <v>522.1</v>
      </c>
      <c r="H404" s="10"/>
      <c r="I404" s="10"/>
      <c r="J404" s="10"/>
      <c r="K404" s="10"/>
      <c r="L404" s="10"/>
      <c r="M404" s="10"/>
      <c r="N404" s="10"/>
      <c r="O404" s="10"/>
      <c r="P404" s="37">
        <f t="shared" si="71"/>
        <v>0</v>
      </c>
      <c r="Q404" s="37">
        <f t="shared" si="72"/>
        <v>-522.1</v>
      </c>
      <c r="R404">
        <f t="shared" si="69"/>
        <v>37.795275590551178</v>
      </c>
      <c r="S404">
        <f t="shared" si="70"/>
        <v>0</v>
      </c>
    </row>
    <row r="405" spans="1:19" hidden="1" x14ac:dyDescent="0.25">
      <c r="A405" s="36">
        <v>45079</v>
      </c>
      <c r="B405" s="10" t="s">
        <v>568</v>
      </c>
      <c r="C405" s="10">
        <v>96</v>
      </c>
      <c r="D405" s="10">
        <v>54</v>
      </c>
      <c r="E405" s="10">
        <v>110795</v>
      </c>
      <c r="F405" s="10">
        <v>1</v>
      </c>
      <c r="G405" s="10">
        <v>530.70000000000005</v>
      </c>
      <c r="H405" s="10"/>
      <c r="I405" s="10"/>
      <c r="J405" s="10"/>
      <c r="K405" s="10"/>
      <c r="L405" s="10"/>
      <c r="M405" s="10"/>
      <c r="N405" s="10"/>
      <c r="O405" s="10"/>
      <c r="P405" s="37">
        <f t="shared" si="71"/>
        <v>0</v>
      </c>
      <c r="Q405" s="37">
        <f t="shared" si="72"/>
        <v>-530.70000000000005</v>
      </c>
      <c r="R405">
        <f t="shared" si="69"/>
        <v>37.795275590551178</v>
      </c>
      <c r="S405">
        <f t="shared" si="70"/>
        <v>0</v>
      </c>
    </row>
    <row r="406" spans="1:19" hidden="1" x14ac:dyDescent="0.25">
      <c r="A406" s="36">
        <v>45079</v>
      </c>
      <c r="B406" s="10" t="s">
        <v>568</v>
      </c>
      <c r="C406" s="10">
        <v>88</v>
      </c>
      <c r="D406" s="10">
        <v>64</v>
      </c>
      <c r="E406" s="10">
        <v>110797</v>
      </c>
      <c r="F406" s="10">
        <v>1</v>
      </c>
      <c r="G406" s="10">
        <v>533.20000000000005</v>
      </c>
      <c r="H406" s="36">
        <v>45081</v>
      </c>
      <c r="I406" s="10" t="s">
        <v>486</v>
      </c>
      <c r="J406" s="10">
        <f t="shared" ref="J406:L413" si="73">+E406</f>
        <v>110797</v>
      </c>
      <c r="K406" s="10">
        <f t="shared" si="73"/>
        <v>1</v>
      </c>
      <c r="L406" s="44">
        <f t="shared" si="73"/>
        <v>533.20000000000005</v>
      </c>
      <c r="M406" s="10" t="s">
        <v>565</v>
      </c>
      <c r="N406" s="10">
        <v>42</v>
      </c>
      <c r="O406" s="10">
        <v>23063</v>
      </c>
      <c r="P406" s="37">
        <f t="shared" si="71"/>
        <v>545.54142719999993</v>
      </c>
      <c r="Q406" s="37">
        <f t="shared" si="72"/>
        <v>12.341427199999885</v>
      </c>
      <c r="R406">
        <f t="shared" si="69"/>
        <v>34.645669291338585</v>
      </c>
      <c r="S406">
        <f t="shared" si="70"/>
        <v>16.535433070866141</v>
      </c>
    </row>
    <row r="407" spans="1:19" hidden="1" x14ac:dyDescent="0.25">
      <c r="A407" s="36">
        <v>45079</v>
      </c>
      <c r="B407" s="10" t="s">
        <v>568</v>
      </c>
      <c r="C407" s="10">
        <v>88</v>
      </c>
      <c r="D407" s="10">
        <v>64</v>
      </c>
      <c r="E407" s="10">
        <v>110799</v>
      </c>
      <c r="F407" s="10">
        <v>1</v>
      </c>
      <c r="G407" s="10">
        <v>544.9</v>
      </c>
      <c r="H407" s="36">
        <v>45081</v>
      </c>
      <c r="I407" s="10" t="s">
        <v>486</v>
      </c>
      <c r="J407" s="10">
        <f t="shared" si="73"/>
        <v>110799</v>
      </c>
      <c r="K407" s="10">
        <f t="shared" si="73"/>
        <v>1</v>
      </c>
      <c r="L407" s="44">
        <f t="shared" si="73"/>
        <v>544.9</v>
      </c>
      <c r="M407" s="10" t="s">
        <v>565</v>
      </c>
      <c r="N407" s="10">
        <v>42</v>
      </c>
      <c r="O407" s="10">
        <v>23533</v>
      </c>
      <c r="P407" s="37">
        <f t="shared" si="71"/>
        <v>556.65899520000005</v>
      </c>
      <c r="Q407" s="37">
        <f t="shared" si="72"/>
        <v>11.758995200000072</v>
      </c>
      <c r="R407">
        <f t="shared" si="69"/>
        <v>34.645669291338585</v>
      </c>
      <c r="S407">
        <f t="shared" si="70"/>
        <v>16.535433070866141</v>
      </c>
    </row>
    <row r="408" spans="1:19" hidden="1" x14ac:dyDescent="0.25">
      <c r="A408" s="36">
        <v>45079</v>
      </c>
      <c r="B408" s="10" t="s">
        <v>568</v>
      </c>
      <c r="C408" s="10">
        <v>88</v>
      </c>
      <c r="D408" s="10">
        <v>64</v>
      </c>
      <c r="E408" s="10">
        <v>110800</v>
      </c>
      <c r="F408" s="10">
        <v>1</v>
      </c>
      <c r="G408" s="10">
        <v>541.6</v>
      </c>
      <c r="H408" s="36">
        <v>45080</v>
      </c>
      <c r="I408" s="10" t="s">
        <v>486</v>
      </c>
      <c r="J408" s="10">
        <f t="shared" si="73"/>
        <v>110800</v>
      </c>
      <c r="K408" s="10">
        <f t="shared" si="73"/>
        <v>1</v>
      </c>
      <c r="L408" s="44">
        <f t="shared" si="73"/>
        <v>541.6</v>
      </c>
      <c r="M408" s="10" t="s">
        <v>565</v>
      </c>
      <c r="N408" s="10">
        <v>42</v>
      </c>
      <c r="O408" s="10">
        <v>23532</v>
      </c>
      <c r="P408" s="37">
        <f t="shared" si="71"/>
        <v>556.63534079999999</v>
      </c>
      <c r="Q408" s="37">
        <f t="shared" si="72"/>
        <v>15.035340799999972</v>
      </c>
      <c r="R408">
        <f t="shared" si="69"/>
        <v>34.645669291338585</v>
      </c>
      <c r="S408">
        <f t="shared" si="70"/>
        <v>16.535433070866141</v>
      </c>
    </row>
    <row r="409" spans="1:19" hidden="1" x14ac:dyDescent="0.25">
      <c r="A409" s="36">
        <v>45079</v>
      </c>
      <c r="B409" s="10" t="s">
        <v>568</v>
      </c>
      <c r="C409" s="10">
        <v>88</v>
      </c>
      <c r="D409" s="10">
        <v>64</v>
      </c>
      <c r="E409" s="10">
        <v>110801</v>
      </c>
      <c r="F409" s="10">
        <v>1</v>
      </c>
      <c r="G409" s="10">
        <v>537.70000000000005</v>
      </c>
      <c r="H409" s="36">
        <v>45081</v>
      </c>
      <c r="I409" s="10" t="s">
        <v>486</v>
      </c>
      <c r="J409" s="10">
        <f t="shared" si="73"/>
        <v>110801</v>
      </c>
      <c r="K409" s="10">
        <f t="shared" si="73"/>
        <v>1</v>
      </c>
      <c r="L409" s="44">
        <f t="shared" si="73"/>
        <v>537.70000000000005</v>
      </c>
      <c r="M409" s="10" t="s">
        <v>565</v>
      </c>
      <c r="N409" s="10">
        <v>42</v>
      </c>
      <c r="O409" s="10">
        <v>23205</v>
      </c>
      <c r="P409" s="37">
        <f t="shared" si="71"/>
        <v>548.900352</v>
      </c>
      <c r="Q409" s="37">
        <f t="shared" si="72"/>
        <v>11.200351999999953</v>
      </c>
      <c r="R409">
        <f t="shared" si="69"/>
        <v>34.645669291338585</v>
      </c>
      <c r="S409">
        <f t="shared" si="70"/>
        <v>16.535433070866141</v>
      </c>
    </row>
    <row r="410" spans="1:19" hidden="1" x14ac:dyDescent="0.25">
      <c r="A410" s="36">
        <v>45079</v>
      </c>
      <c r="B410" s="10" t="s">
        <v>568</v>
      </c>
      <c r="C410" s="10">
        <v>88</v>
      </c>
      <c r="D410" s="10">
        <v>64</v>
      </c>
      <c r="E410" s="10">
        <v>110904</v>
      </c>
      <c r="F410" s="10">
        <v>1</v>
      </c>
      <c r="G410" s="10">
        <v>484.7</v>
      </c>
      <c r="H410" s="36">
        <v>45080</v>
      </c>
      <c r="I410" s="10" t="s">
        <v>486</v>
      </c>
      <c r="J410" s="10">
        <f t="shared" si="73"/>
        <v>110904</v>
      </c>
      <c r="K410" s="10">
        <f t="shared" si="73"/>
        <v>1</v>
      </c>
      <c r="L410" s="44">
        <f t="shared" si="73"/>
        <v>484.7</v>
      </c>
      <c r="M410" s="10" t="s">
        <v>565</v>
      </c>
      <c r="N410" s="10">
        <v>42</v>
      </c>
      <c r="O410" s="10">
        <v>20741</v>
      </c>
      <c r="P410" s="37">
        <f t="shared" si="71"/>
        <v>490.61591040000002</v>
      </c>
      <c r="Q410" s="37">
        <f t="shared" si="72"/>
        <v>5.9159104000000298</v>
      </c>
      <c r="R410">
        <f t="shared" si="69"/>
        <v>34.645669291338585</v>
      </c>
      <c r="S410">
        <f t="shared" si="70"/>
        <v>16.535433070866141</v>
      </c>
    </row>
    <row r="411" spans="1:19" hidden="1" x14ac:dyDescent="0.25">
      <c r="A411" s="39">
        <v>45079</v>
      </c>
      <c r="B411" s="20" t="s">
        <v>568</v>
      </c>
      <c r="C411" s="20">
        <v>88</v>
      </c>
      <c r="D411" s="20">
        <v>64</v>
      </c>
      <c r="E411" s="20">
        <v>110919</v>
      </c>
      <c r="F411" s="20">
        <v>1</v>
      </c>
      <c r="G411" s="20">
        <v>544.1</v>
      </c>
      <c r="H411" s="39">
        <v>45080</v>
      </c>
      <c r="I411" s="20" t="s">
        <v>486</v>
      </c>
      <c r="J411" s="20">
        <f t="shared" si="73"/>
        <v>110919</v>
      </c>
      <c r="K411" s="20">
        <f t="shared" si="73"/>
        <v>1</v>
      </c>
      <c r="L411" s="46">
        <f t="shared" si="73"/>
        <v>544.1</v>
      </c>
      <c r="M411" s="20" t="s">
        <v>565</v>
      </c>
      <c r="N411" s="20">
        <v>42</v>
      </c>
      <c r="O411" s="20">
        <v>23538</v>
      </c>
      <c r="P411" s="40">
        <f t="shared" si="71"/>
        <v>556.77726719999998</v>
      </c>
      <c r="Q411" s="40">
        <f t="shared" si="72"/>
        <v>12.67726719999996</v>
      </c>
      <c r="R411">
        <f t="shared" si="69"/>
        <v>34.645669291338585</v>
      </c>
      <c r="S411">
        <f t="shared" si="70"/>
        <v>16.535433070866141</v>
      </c>
    </row>
    <row r="412" spans="1:19" hidden="1" x14ac:dyDescent="0.25">
      <c r="A412" s="39">
        <v>45079</v>
      </c>
      <c r="B412" s="20" t="s">
        <v>568</v>
      </c>
      <c r="C412" s="20">
        <v>88</v>
      </c>
      <c r="D412" s="20">
        <v>64</v>
      </c>
      <c r="E412" s="20">
        <v>110920</v>
      </c>
      <c r="F412" s="20">
        <v>1</v>
      </c>
      <c r="G412" s="40">
        <v>536.9</v>
      </c>
      <c r="H412" s="39">
        <v>45080</v>
      </c>
      <c r="I412" s="20" t="s">
        <v>486</v>
      </c>
      <c r="J412" s="20">
        <f t="shared" si="73"/>
        <v>110920</v>
      </c>
      <c r="K412" s="20">
        <f t="shared" si="73"/>
        <v>1</v>
      </c>
      <c r="L412" s="46">
        <f t="shared" si="73"/>
        <v>536.9</v>
      </c>
      <c r="M412" s="20" t="s">
        <v>565</v>
      </c>
      <c r="N412" s="20">
        <v>42</v>
      </c>
      <c r="O412" s="20">
        <v>23211</v>
      </c>
      <c r="P412" s="40">
        <f t="shared" si="71"/>
        <v>549.04227839999999</v>
      </c>
      <c r="Q412" s="40">
        <f t="shared" si="72"/>
        <v>12.142278400000009</v>
      </c>
      <c r="R412">
        <f t="shared" si="69"/>
        <v>34.645669291338585</v>
      </c>
      <c r="S412">
        <f t="shared" si="70"/>
        <v>16.535433070866141</v>
      </c>
    </row>
    <row r="413" spans="1:19" hidden="1" x14ac:dyDescent="0.25">
      <c r="A413" s="39">
        <v>45079</v>
      </c>
      <c r="B413" s="20" t="s">
        <v>568</v>
      </c>
      <c r="C413" s="20">
        <v>88</v>
      </c>
      <c r="D413" s="20">
        <v>64</v>
      </c>
      <c r="E413" s="20">
        <v>110921</v>
      </c>
      <c r="F413" s="20">
        <v>1</v>
      </c>
      <c r="G413" s="20">
        <v>534.1</v>
      </c>
      <c r="H413" s="39">
        <v>45081</v>
      </c>
      <c r="I413" s="20" t="s">
        <v>486</v>
      </c>
      <c r="J413" s="20">
        <f t="shared" si="73"/>
        <v>110921</v>
      </c>
      <c r="K413" s="20">
        <f t="shared" si="73"/>
        <v>1</v>
      </c>
      <c r="L413" s="46">
        <f t="shared" si="73"/>
        <v>534.1</v>
      </c>
      <c r="M413" s="20" t="s">
        <v>565</v>
      </c>
      <c r="N413" s="20">
        <v>42</v>
      </c>
      <c r="O413" s="20">
        <v>23026</v>
      </c>
      <c r="P413" s="40">
        <f t="shared" si="71"/>
        <v>544.66621439999994</v>
      </c>
      <c r="Q413" s="40">
        <f t="shared" si="72"/>
        <v>10.566214399999922</v>
      </c>
      <c r="R413">
        <f t="shared" si="69"/>
        <v>34.645669291338585</v>
      </c>
      <c r="S413">
        <f t="shared" si="70"/>
        <v>16.535433070866141</v>
      </c>
    </row>
    <row r="414" spans="1:19" hidden="1" x14ac:dyDescent="0.25">
      <c r="A414" s="39">
        <v>45079</v>
      </c>
      <c r="B414" s="20" t="s">
        <v>568</v>
      </c>
      <c r="C414" s="20">
        <v>88</v>
      </c>
      <c r="D414" s="20">
        <v>64</v>
      </c>
      <c r="E414" s="20">
        <v>110945</v>
      </c>
      <c r="F414" s="20">
        <v>1</v>
      </c>
      <c r="G414" s="20">
        <v>494.8</v>
      </c>
      <c r="H414" s="39">
        <v>45080</v>
      </c>
      <c r="I414" s="20" t="s">
        <v>486</v>
      </c>
      <c r="J414" s="20">
        <f>+E414</f>
        <v>110945</v>
      </c>
      <c r="K414" s="20">
        <f>+F414</f>
        <v>1</v>
      </c>
      <c r="L414" s="46">
        <f>+G414</f>
        <v>494.8</v>
      </c>
      <c r="M414" s="20" t="s">
        <v>565</v>
      </c>
      <c r="N414" s="20">
        <v>42</v>
      </c>
      <c r="O414" s="20">
        <v>21057</v>
      </c>
      <c r="P414" s="40">
        <f t="shared" si="71"/>
        <v>498.09070080000004</v>
      </c>
      <c r="Q414" s="40">
        <f t="shared" si="72"/>
        <v>3.2907008000000246</v>
      </c>
      <c r="R414">
        <f t="shared" si="69"/>
        <v>34.645669291338585</v>
      </c>
      <c r="S414">
        <f t="shared" si="70"/>
        <v>16.535433070866141</v>
      </c>
    </row>
    <row r="415" spans="1:19" hidden="1" x14ac:dyDescent="0.25">
      <c r="A415" s="36">
        <v>45079</v>
      </c>
      <c r="B415" s="10" t="s">
        <v>568</v>
      </c>
      <c r="C415" s="10">
        <v>80.5</v>
      </c>
      <c r="D415" s="10">
        <v>54</v>
      </c>
      <c r="E415" s="10">
        <v>112395</v>
      </c>
      <c r="F415" s="10">
        <v>1</v>
      </c>
      <c r="G415" s="10">
        <v>453.9</v>
      </c>
      <c r="H415" s="10"/>
      <c r="I415" s="10"/>
      <c r="J415" s="10"/>
      <c r="K415" s="10"/>
      <c r="L415" s="10"/>
      <c r="M415" s="10"/>
      <c r="N415" s="10"/>
      <c r="O415" s="10"/>
      <c r="P415" s="37">
        <f t="shared" si="71"/>
        <v>0</v>
      </c>
      <c r="Q415" s="37">
        <f t="shared" si="72"/>
        <v>-453.9</v>
      </c>
      <c r="R415">
        <f t="shared" si="69"/>
        <v>31.69291338582677</v>
      </c>
      <c r="S415">
        <f t="shared" si="70"/>
        <v>0</v>
      </c>
    </row>
    <row r="416" spans="1:19" hidden="1" x14ac:dyDescent="0.25">
      <c r="A416" s="36">
        <v>45079</v>
      </c>
      <c r="B416" s="10" t="s">
        <v>568</v>
      </c>
      <c r="C416" s="10">
        <v>80.5</v>
      </c>
      <c r="D416" s="10">
        <v>54</v>
      </c>
      <c r="E416" s="10">
        <v>112396</v>
      </c>
      <c r="F416" s="10">
        <v>1</v>
      </c>
      <c r="G416" s="10">
        <v>461.9</v>
      </c>
      <c r="H416" s="10"/>
      <c r="I416" s="10"/>
      <c r="J416" s="10"/>
      <c r="K416" s="10"/>
      <c r="L416" s="10"/>
      <c r="M416" s="10"/>
      <c r="N416" s="10"/>
      <c r="O416" s="10"/>
      <c r="P416" s="37">
        <f t="shared" si="71"/>
        <v>0</v>
      </c>
      <c r="Q416" s="37">
        <f t="shared" si="72"/>
        <v>-461.9</v>
      </c>
      <c r="R416">
        <f t="shared" si="69"/>
        <v>31.69291338582677</v>
      </c>
      <c r="S416">
        <f t="shared" si="70"/>
        <v>0</v>
      </c>
    </row>
    <row r="417" spans="1:19" hidden="1" x14ac:dyDescent="0.25">
      <c r="A417" s="36">
        <v>45079</v>
      </c>
      <c r="B417" s="10" t="s">
        <v>568</v>
      </c>
      <c r="C417" s="10">
        <v>80.5</v>
      </c>
      <c r="D417" s="10">
        <v>54</v>
      </c>
      <c r="E417" s="10">
        <v>112398</v>
      </c>
      <c r="F417" s="10">
        <v>1</v>
      </c>
      <c r="G417" s="10">
        <v>447.9</v>
      </c>
      <c r="H417" s="10"/>
      <c r="I417" s="10"/>
      <c r="J417" s="10"/>
      <c r="K417" s="10"/>
      <c r="L417" s="10"/>
      <c r="M417" s="10"/>
      <c r="N417" s="10"/>
      <c r="O417" s="10"/>
      <c r="P417" s="37">
        <f t="shared" si="71"/>
        <v>0</v>
      </c>
      <c r="Q417" s="37">
        <f t="shared" si="72"/>
        <v>-447.9</v>
      </c>
      <c r="R417">
        <f t="shared" si="69"/>
        <v>31.69291338582677</v>
      </c>
      <c r="S417">
        <f t="shared" si="70"/>
        <v>0</v>
      </c>
    </row>
    <row r="418" spans="1:19" hidden="1" x14ac:dyDescent="0.25">
      <c r="A418" s="36">
        <v>45079</v>
      </c>
      <c r="B418" s="10" t="s">
        <v>568</v>
      </c>
      <c r="C418" s="10">
        <v>80.5</v>
      </c>
      <c r="D418" s="10">
        <v>54</v>
      </c>
      <c r="E418" s="10">
        <v>112400</v>
      </c>
      <c r="F418" s="10">
        <v>1</v>
      </c>
      <c r="G418" s="10">
        <v>433.1</v>
      </c>
      <c r="H418" s="10"/>
      <c r="I418" s="10"/>
      <c r="J418" s="10"/>
      <c r="K418" s="10"/>
      <c r="L418" s="10"/>
      <c r="M418" s="10"/>
      <c r="N418" s="10"/>
      <c r="O418" s="10"/>
      <c r="P418" s="37">
        <f t="shared" si="71"/>
        <v>0</v>
      </c>
      <c r="Q418" s="37">
        <f t="shared" si="72"/>
        <v>-433.1</v>
      </c>
      <c r="R418">
        <f t="shared" si="69"/>
        <v>31.69291338582677</v>
      </c>
      <c r="S418">
        <f t="shared" si="70"/>
        <v>0</v>
      </c>
    </row>
    <row r="419" spans="1:19" hidden="1" x14ac:dyDescent="0.25">
      <c r="A419" s="36">
        <v>45079</v>
      </c>
      <c r="B419" s="10" t="s">
        <v>568</v>
      </c>
      <c r="C419" s="10">
        <v>80.5</v>
      </c>
      <c r="D419" s="10">
        <v>54</v>
      </c>
      <c r="E419" s="10">
        <v>112401</v>
      </c>
      <c r="F419" s="10">
        <v>1</v>
      </c>
      <c r="G419" s="10">
        <v>443.5</v>
      </c>
      <c r="H419" s="10"/>
      <c r="I419" s="10"/>
      <c r="J419" s="10"/>
      <c r="K419" s="10"/>
      <c r="L419" s="10"/>
      <c r="M419" s="10"/>
      <c r="N419" s="10"/>
      <c r="O419" s="10"/>
      <c r="P419" s="37">
        <f t="shared" si="71"/>
        <v>0</v>
      </c>
      <c r="Q419" s="37">
        <f t="shared" si="72"/>
        <v>-443.5</v>
      </c>
      <c r="R419">
        <f t="shared" si="69"/>
        <v>31.69291338582677</v>
      </c>
      <c r="S419">
        <f t="shared" si="70"/>
        <v>0</v>
      </c>
    </row>
    <row r="420" spans="1:19" hidden="1" x14ac:dyDescent="0.25">
      <c r="A420" s="36">
        <v>45079</v>
      </c>
      <c r="B420" s="10" t="s">
        <v>568</v>
      </c>
      <c r="C420" s="10">
        <v>80.5</v>
      </c>
      <c r="D420" s="10">
        <v>54</v>
      </c>
      <c r="E420" s="10">
        <v>112402</v>
      </c>
      <c r="F420" s="10">
        <v>1</v>
      </c>
      <c r="G420" s="10">
        <v>444.7</v>
      </c>
      <c r="H420" s="10"/>
      <c r="I420" s="10"/>
      <c r="J420" s="10"/>
      <c r="K420" s="10"/>
      <c r="L420" s="10"/>
      <c r="M420" s="10"/>
      <c r="N420" s="10"/>
      <c r="O420" s="10"/>
      <c r="P420" s="37">
        <f t="shared" si="71"/>
        <v>0</v>
      </c>
      <c r="Q420" s="37">
        <f t="shared" si="72"/>
        <v>-444.7</v>
      </c>
      <c r="R420">
        <f t="shared" si="69"/>
        <v>31.69291338582677</v>
      </c>
      <c r="S420">
        <f t="shared" si="70"/>
        <v>0</v>
      </c>
    </row>
    <row r="421" spans="1:19" hidden="1" x14ac:dyDescent="0.25">
      <c r="A421" s="36">
        <v>45079</v>
      </c>
      <c r="B421" s="10" t="s">
        <v>568</v>
      </c>
      <c r="C421" s="10">
        <v>80.5</v>
      </c>
      <c r="D421" s="10">
        <v>54</v>
      </c>
      <c r="E421" s="10">
        <v>112409</v>
      </c>
      <c r="F421" s="10">
        <v>1</v>
      </c>
      <c r="G421" s="10">
        <v>437.5</v>
      </c>
      <c r="H421" s="10"/>
      <c r="I421" s="10"/>
      <c r="J421" s="10"/>
      <c r="K421" s="10"/>
      <c r="L421" s="10"/>
      <c r="M421" s="10"/>
      <c r="N421" s="10"/>
      <c r="O421" s="10"/>
      <c r="P421" s="37">
        <f t="shared" si="71"/>
        <v>0</v>
      </c>
      <c r="Q421" s="37">
        <f t="shared" si="72"/>
        <v>-437.5</v>
      </c>
      <c r="R421">
        <f t="shared" si="69"/>
        <v>31.69291338582677</v>
      </c>
      <c r="S421">
        <f t="shared" si="70"/>
        <v>0</v>
      </c>
    </row>
    <row r="422" spans="1:19" hidden="1" x14ac:dyDescent="0.25">
      <c r="A422" s="36">
        <v>45079</v>
      </c>
      <c r="B422" s="10" t="s">
        <v>568</v>
      </c>
      <c r="C422" s="10">
        <v>96</v>
      </c>
      <c r="D422" s="10">
        <v>54</v>
      </c>
      <c r="E422" s="10">
        <v>111411</v>
      </c>
      <c r="F422" s="10">
        <v>1</v>
      </c>
      <c r="G422" s="10">
        <v>529.4</v>
      </c>
      <c r="H422" s="36">
        <v>45081</v>
      </c>
      <c r="I422" s="10" t="s">
        <v>518</v>
      </c>
      <c r="J422" s="10">
        <f t="shared" ref="J422:L426" si="74">+E422</f>
        <v>111411</v>
      </c>
      <c r="K422" s="10">
        <f t="shared" si="74"/>
        <v>1</v>
      </c>
      <c r="L422" s="10">
        <f t="shared" si="74"/>
        <v>529.4</v>
      </c>
      <c r="M422" s="10" t="s">
        <v>564</v>
      </c>
      <c r="N422" s="10">
        <v>36.5</v>
      </c>
      <c r="O422" s="10">
        <v>28031</v>
      </c>
      <c r="P422" s="37">
        <f t="shared" si="71"/>
        <v>530.39136960000008</v>
      </c>
      <c r="Q422" s="37">
        <f t="shared" si="72"/>
        <v>0.99136960000009822</v>
      </c>
      <c r="R422">
        <f t="shared" si="69"/>
        <v>37.795275590551178</v>
      </c>
      <c r="S422">
        <f t="shared" si="70"/>
        <v>14.37007874015748</v>
      </c>
    </row>
    <row r="423" spans="1:19" hidden="1" x14ac:dyDescent="0.25">
      <c r="A423" s="36">
        <v>45079</v>
      </c>
      <c r="B423" s="10" t="s">
        <v>568</v>
      </c>
      <c r="C423" s="10">
        <v>96</v>
      </c>
      <c r="D423" s="10">
        <v>54</v>
      </c>
      <c r="E423" s="10">
        <v>111412</v>
      </c>
      <c r="F423" s="10">
        <v>1</v>
      </c>
      <c r="G423" s="10">
        <v>535.79999999999995</v>
      </c>
      <c r="H423" s="36">
        <v>45081</v>
      </c>
      <c r="I423" s="10" t="s">
        <v>518</v>
      </c>
      <c r="J423" s="10">
        <f t="shared" si="74"/>
        <v>111412</v>
      </c>
      <c r="K423" s="10">
        <f t="shared" si="74"/>
        <v>1</v>
      </c>
      <c r="L423" s="10">
        <f t="shared" si="74"/>
        <v>535.79999999999995</v>
      </c>
      <c r="M423" s="10" t="s">
        <v>564</v>
      </c>
      <c r="N423" s="10">
        <v>36.5</v>
      </c>
      <c r="O423" s="10">
        <v>27841</v>
      </c>
      <c r="P423" s="37">
        <f t="shared" si="71"/>
        <v>526.79626559999997</v>
      </c>
      <c r="Q423" s="37">
        <f t="shared" si="72"/>
        <v>-9.0037343999999848</v>
      </c>
      <c r="R423">
        <f t="shared" si="69"/>
        <v>37.795275590551178</v>
      </c>
      <c r="S423">
        <f t="shared" si="70"/>
        <v>14.37007874015748</v>
      </c>
    </row>
    <row r="424" spans="1:19" hidden="1" x14ac:dyDescent="0.25">
      <c r="A424" s="36">
        <v>45079</v>
      </c>
      <c r="B424" s="10" t="s">
        <v>568</v>
      </c>
      <c r="C424" s="10">
        <v>96</v>
      </c>
      <c r="D424" s="10">
        <v>54</v>
      </c>
      <c r="E424" s="10">
        <v>111415</v>
      </c>
      <c r="F424" s="10">
        <v>1</v>
      </c>
      <c r="G424" s="10">
        <v>567.9</v>
      </c>
      <c r="H424" s="36">
        <v>45080</v>
      </c>
      <c r="I424" s="10" t="s">
        <v>518</v>
      </c>
      <c r="J424" s="10">
        <f t="shared" si="74"/>
        <v>111415</v>
      </c>
      <c r="K424" s="10">
        <f t="shared" si="74"/>
        <v>1</v>
      </c>
      <c r="L424" s="10">
        <f t="shared" si="74"/>
        <v>567.9</v>
      </c>
      <c r="M424" s="10" t="s">
        <v>564</v>
      </c>
      <c r="N424" s="10">
        <v>36.5</v>
      </c>
      <c r="O424" s="10">
        <v>30134</v>
      </c>
      <c r="P424" s="37">
        <f t="shared" si="71"/>
        <v>570.18349439999997</v>
      </c>
      <c r="Q424" s="37">
        <f t="shared" si="72"/>
        <v>2.283494399999995</v>
      </c>
      <c r="R424">
        <f t="shared" si="69"/>
        <v>37.795275590551178</v>
      </c>
      <c r="S424">
        <f t="shared" si="70"/>
        <v>14.37007874015748</v>
      </c>
    </row>
    <row r="425" spans="1:19" hidden="1" x14ac:dyDescent="0.25">
      <c r="A425" s="36">
        <v>45079</v>
      </c>
      <c r="B425" s="10" t="s">
        <v>568</v>
      </c>
      <c r="C425" s="10">
        <v>96</v>
      </c>
      <c r="D425" s="10">
        <v>54</v>
      </c>
      <c r="E425" s="10">
        <v>111416</v>
      </c>
      <c r="F425" s="10">
        <v>1</v>
      </c>
      <c r="G425" s="10">
        <v>575.1</v>
      </c>
      <c r="H425" s="36">
        <v>45081</v>
      </c>
      <c r="I425" s="10" t="s">
        <v>486</v>
      </c>
      <c r="J425" s="10">
        <f t="shared" si="74"/>
        <v>111416</v>
      </c>
      <c r="K425" s="10">
        <f t="shared" si="74"/>
        <v>1</v>
      </c>
      <c r="L425" s="10">
        <f t="shared" si="74"/>
        <v>575.1</v>
      </c>
      <c r="M425" s="10" t="s">
        <v>564</v>
      </c>
      <c r="N425" s="10">
        <v>36.5</v>
      </c>
      <c r="O425" s="10">
        <v>30131</v>
      </c>
      <c r="P425" s="37">
        <f t="shared" si="71"/>
        <v>570.12672959999998</v>
      </c>
      <c r="Q425" s="37">
        <f t="shared" si="72"/>
        <v>-4.9732704000000467</v>
      </c>
      <c r="R425">
        <f t="shared" si="69"/>
        <v>37.795275590551178</v>
      </c>
      <c r="S425">
        <f t="shared" si="70"/>
        <v>14.37007874015748</v>
      </c>
    </row>
    <row r="426" spans="1:19" hidden="1" x14ac:dyDescent="0.25">
      <c r="A426" s="36">
        <v>45079</v>
      </c>
      <c r="B426" s="10" t="s">
        <v>568</v>
      </c>
      <c r="C426" s="10">
        <v>96</v>
      </c>
      <c r="D426" s="10">
        <v>54</v>
      </c>
      <c r="E426" s="10">
        <v>111420</v>
      </c>
      <c r="F426" s="10">
        <v>1</v>
      </c>
      <c r="G426" s="10">
        <v>583.79999999999995</v>
      </c>
      <c r="H426" s="36">
        <v>45081</v>
      </c>
      <c r="I426" s="10" t="s">
        <v>486</v>
      </c>
      <c r="J426" s="10">
        <f t="shared" si="74"/>
        <v>111420</v>
      </c>
      <c r="K426" s="10">
        <f t="shared" si="74"/>
        <v>1</v>
      </c>
      <c r="L426" s="10">
        <f t="shared" si="74"/>
        <v>583.79999999999995</v>
      </c>
      <c r="M426" s="10" t="s">
        <v>564</v>
      </c>
      <c r="N426" s="10">
        <v>36.5</v>
      </c>
      <c r="O426" s="10">
        <v>30141</v>
      </c>
      <c r="P426" s="37">
        <f t="shared" si="71"/>
        <v>570.31594559999996</v>
      </c>
      <c r="Q426" s="37">
        <f t="shared" si="72"/>
        <v>-13.484054399999991</v>
      </c>
      <c r="R426">
        <f t="shared" si="69"/>
        <v>37.795275590551178</v>
      </c>
      <c r="S426">
        <f t="shared" si="70"/>
        <v>14.37007874015748</v>
      </c>
    </row>
    <row r="427" spans="1:19" hidden="1" x14ac:dyDescent="0.25">
      <c r="A427" s="36">
        <v>45079</v>
      </c>
      <c r="B427" s="10" t="s">
        <v>568</v>
      </c>
      <c r="C427" s="10">
        <v>96</v>
      </c>
      <c r="D427" s="10">
        <v>54</v>
      </c>
      <c r="E427" s="10">
        <v>111424</v>
      </c>
      <c r="F427" s="10">
        <v>1</v>
      </c>
      <c r="G427" s="10">
        <v>527</v>
      </c>
      <c r="H427" s="10"/>
      <c r="I427" s="10"/>
      <c r="J427" s="10"/>
      <c r="K427" s="10"/>
      <c r="L427" s="10"/>
      <c r="M427" s="10"/>
      <c r="N427" s="10"/>
      <c r="O427" s="10"/>
      <c r="P427" s="37">
        <f t="shared" si="71"/>
        <v>0</v>
      </c>
      <c r="Q427" s="37">
        <f t="shared" si="72"/>
        <v>-527</v>
      </c>
      <c r="R427">
        <f t="shared" si="69"/>
        <v>37.795275590551178</v>
      </c>
      <c r="S427">
        <f t="shared" si="70"/>
        <v>0</v>
      </c>
    </row>
    <row r="428" spans="1:19" hidden="1" x14ac:dyDescent="0.25">
      <c r="A428" s="36">
        <v>45079</v>
      </c>
      <c r="B428" s="10" t="s">
        <v>568</v>
      </c>
      <c r="C428" s="10">
        <v>96</v>
      </c>
      <c r="D428" s="10">
        <v>54</v>
      </c>
      <c r="E428" s="10">
        <v>111431</v>
      </c>
      <c r="F428" s="10">
        <v>1</v>
      </c>
      <c r="G428" s="10">
        <v>538</v>
      </c>
      <c r="H428" s="10"/>
      <c r="I428" s="10"/>
      <c r="J428" s="10"/>
      <c r="K428" s="10"/>
      <c r="L428" s="10"/>
      <c r="M428" s="10"/>
      <c r="N428" s="10"/>
      <c r="O428" s="10"/>
      <c r="P428" s="37">
        <f t="shared" si="71"/>
        <v>0</v>
      </c>
      <c r="Q428" s="37">
        <f t="shared" si="72"/>
        <v>-538</v>
      </c>
      <c r="R428">
        <f t="shared" si="69"/>
        <v>37.795275590551178</v>
      </c>
      <c r="S428">
        <f t="shared" si="70"/>
        <v>0</v>
      </c>
    </row>
    <row r="429" spans="1:19" hidden="1" x14ac:dyDescent="0.25">
      <c r="A429" s="36">
        <v>45079</v>
      </c>
      <c r="B429" s="10" t="s">
        <v>568</v>
      </c>
      <c r="C429" s="10">
        <v>96</v>
      </c>
      <c r="D429" s="10">
        <v>54</v>
      </c>
      <c r="E429" s="10">
        <v>111435</v>
      </c>
      <c r="F429" s="10">
        <v>1</v>
      </c>
      <c r="G429" s="10">
        <v>583.20000000000005</v>
      </c>
      <c r="H429" s="10"/>
      <c r="I429" s="10"/>
      <c r="J429" s="10"/>
      <c r="K429" s="10"/>
      <c r="L429" s="10"/>
      <c r="M429" s="10"/>
      <c r="N429" s="10"/>
      <c r="O429" s="10"/>
      <c r="P429" s="37">
        <f t="shared" si="71"/>
        <v>0</v>
      </c>
      <c r="Q429" s="37">
        <f t="shared" si="72"/>
        <v>-583.20000000000005</v>
      </c>
      <c r="R429">
        <f t="shared" si="69"/>
        <v>37.795275590551178</v>
      </c>
      <c r="S429">
        <f t="shared" si="70"/>
        <v>0</v>
      </c>
    </row>
    <row r="430" spans="1:19" hidden="1" x14ac:dyDescent="0.25">
      <c r="A430" s="36">
        <v>45079</v>
      </c>
      <c r="B430" s="10" t="s">
        <v>568</v>
      </c>
      <c r="C430" s="10">
        <v>96</v>
      </c>
      <c r="D430" s="10">
        <v>54</v>
      </c>
      <c r="E430" s="10">
        <v>111466</v>
      </c>
      <c r="F430" s="10">
        <v>1</v>
      </c>
      <c r="G430" s="10">
        <v>521.79999999999995</v>
      </c>
      <c r="H430" s="10"/>
      <c r="I430" s="10"/>
      <c r="J430" s="10"/>
      <c r="K430" s="10"/>
      <c r="L430" s="10"/>
      <c r="M430" s="10"/>
      <c r="N430" s="10"/>
      <c r="O430" s="10"/>
      <c r="P430" s="37">
        <f t="shared" si="71"/>
        <v>0</v>
      </c>
      <c r="Q430" s="37">
        <f t="shared" si="72"/>
        <v>-521.79999999999995</v>
      </c>
      <c r="R430">
        <f t="shared" si="69"/>
        <v>37.795275590551178</v>
      </c>
      <c r="S430">
        <f t="shared" si="70"/>
        <v>0</v>
      </c>
    </row>
    <row r="431" spans="1:19" hidden="1" x14ac:dyDescent="0.25">
      <c r="A431" s="36">
        <v>45079</v>
      </c>
      <c r="B431" s="10" t="s">
        <v>568</v>
      </c>
      <c r="C431" s="10">
        <v>96</v>
      </c>
      <c r="D431" s="10">
        <v>54</v>
      </c>
      <c r="E431" s="10">
        <v>111467</v>
      </c>
      <c r="F431" s="10">
        <v>1</v>
      </c>
      <c r="G431" s="10">
        <v>577.1</v>
      </c>
      <c r="H431" s="10"/>
      <c r="I431" s="10"/>
      <c r="J431" s="10"/>
      <c r="K431" s="10"/>
      <c r="L431" s="10"/>
      <c r="M431" s="10"/>
      <c r="N431" s="10"/>
      <c r="O431" s="10"/>
      <c r="P431" s="37">
        <f t="shared" si="71"/>
        <v>0</v>
      </c>
      <c r="Q431" s="37">
        <f t="shared" si="72"/>
        <v>-577.1</v>
      </c>
      <c r="R431">
        <f t="shared" si="69"/>
        <v>37.795275590551178</v>
      </c>
      <c r="S431">
        <f t="shared" si="70"/>
        <v>0</v>
      </c>
    </row>
    <row r="432" spans="1:19" hidden="1" x14ac:dyDescent="0.25">
      <c r="A432" s="36">
        <v>45079</v>
      </c>
      <c r="B432" s="10" t="s">
        <v>568</v>
      </c>
      <c r="C432" s="10">
        <v>96</v>
      </c>
      <c r="D432" s="10">
        <v>54</v>
      </c>
      <c r="E432" s="10">
        <v>111469</v>
      </c>
      <c r="F432" s="10">
        <v>1</v>
      </c>
      <c r="G432" s="10">
        <v>589.6</v>
      </c>
      <c r="H432" s="10"/>
      <c r="I432" s="10"/>
      <c r="J432" s="10"/>
      <c r="K432" s="10"/>
      <c r="L432" s="10"/>
      <c r="M432" s="10"/>
      <c r="N432" s="10"/>
      <c r="O432" s="10"/>
      <c r="P432" s="37">
        <f t="shared" si="71"/>
        <v>0</v>
      </c>
      <c r="Q432" s="37">
        <f t="shared" si="72"/>
        <v>-589.6</v>
      </c>
      <c r="R432">
        <f t="shared" si="69"/>
        <v>37.795275590551178</v>
      </c>
      <c r="S432">
        <f t="shared" si="70"/>
        <v>0</v>
      </c>
    </row>
    <row r="433" spans="1:19" hidden="1" x14ac:dyDescent="0.25">
      <c r="A433" s="39">
        <v>45079</v>
      </c>
      <c r="B433" s="20" t="s">
        <v>568</v>
      </c>
      <c r="C433" s="20">
        <v>96</v>
      </c>
      <c r="D433" s="20">
        <v>54</v>
      </c>
      <c r="E433" s="20">
        <v>111470</v>
      </c>
      <c r="F433" s="20">
        <v>1</v>
      </c>
      <c r="G433" s="20">
        <v>531.29999999999995</v>
      </c>
      <c r="H433" s="39">
        <v>45081</v>
      </c>
      <c r="I433" s="20" t="s">
        <v>518</v>
      </c>
      <c r="J433" s="20">
        <f t="shared" ref="J433:L435" si="75">+E433</f>
        <v>111470</v>
      </c>
      <c r="K433" s="20">
        <f t="shared" si="75"/>
        <v>1</v>
      </c>
      <c r="L433" s="20">
        <f t="shared" si="75"/>
        <v>531.29999999999995</v>
      </c>
      <c r="M433" s="20" t="s">
        <v>564</v>
      </c>
      <c r="N433" s="20">
        <v>36.5</v>
      </c>
      <c r="O433" s="20">
        <v>28259</v>
      </c>
      <c r="P433" s="40">
        <f t="shared" si="71"/>
        <v>534.70549440000002</v>
      </c>
      <c r="Q433" s="40">
        <f t="shared" si="72"/>
        <v>3.405494400000066</v>
      </c>
      <c r="R433">
        <f t="shared" si="69"/>
        <v>37.795275590551178</v>
      </c>
      <c r="S433">
        <f t="shared" si="70"/>
        <v>14.37007874015748</v>
      </c>
    </row>
    <row r="434" spans="1:19" hidden="1" x14ac:dyDescent="0.25">
      <c r="A434" s="36">
        <v>45079</v>
      </c>
      <c r="B434" s="10" t="s">
        <v>568</v>
      </c>
      <c r="C434" s="10">
        <v>96</v>
      </c>
      <c r="D434" s="10">
        <v>54</v>
      </c>
      <c r="E434" s="10">
        <v>111471</v>
      </c>
      <c r="F434" s="10">
        <v>1</v>
      </c>
      <c r="G434" s="10">
        <v>560.1</v>
      </c>
      <c r="H434" s="36">
        <v>45081</v>
      </c>
      <c r="I434" s="10" t="s">
        <v>486</v>
      </c>
      <c r="J434" s="10">
        <f t="shared" si="75"/>
        <v>111471</v>
      </c>
      <c r="K434" s="10">
        <f t="shared" si="75"/>
        <v>1</v>
      </c>
      <c r="L434" s="10">
        <f t="shared" si="75"/>
        <v>560.1</v>
      </c>
      <c r="M434" s="10" t="s">
        <v>564</v>
      </c>
      <c r="N434" s="10">
        <v>36.5</v>
      </c>
      <c r="O434" s="10">
        <v>29627</v>
      </c>
      <c r="P434" s="47">
        <f t="shared" si="71"/>
        <v>560.59024320000003</v>
      </c>
      <c r="Q434" s="37">
        <f t="shared" si="72"/>
        <v>0.49024320000000898</v>
      </c>
      <c r="R434">
        <f t="shared" si="69"/>
        <v>37.795275590551178</v>
      </c>
      <c r="S434">
        <f t="shared" si="70"/>
        <v>14.37007874015748</v>
      </c>
    </row>
    <row r="435" spans="1:19" hidden="1" x14ac:dyDescent="0.25">
      <c r="A435" s="36">
        <v>45079</v>
      </c>
      <c r="B435" s="10" t="s">
        <v>568</v>
      </c>
      <c r="C435" s="10">
        <v>96</v>
      </c>
      <c r="D435" s="10">
        <v>54</v>
      </c>
      <c r="E435" s="10">
        <v>111472</v>
      </c>
      <c r="F435" s="10">
        <v>1</v>
      </c>
      <c r="G435" s="10">
        <v>568.79999999999995</v>
      </c>
      <c r="H435" s="36">
        <v>45081</v>
      </c>
      <c r="I435" s="10" t="s">
        <v>486</v>
      </c>
      <c r="J435" s="10">
        <f t="shared" si="75"/>
        <v>111472</v>
      </c>
      <c r="K435" s="10">
        <f t="shared" si="75"/>
        <v>1</v>
      </c>
      <c r="L435" s="10">
        <f t="shared" si="75"/>
        <v>568.79999999999995</v>
      </c>
      <c r="M435" s="10" t="s">
        <v>564</v>
      </c>
      <c r="N435" s="10">
        <v>36.5</v>
      </c>
      <c r="O435" s="10">
        <v>29663</v>
      </c>
      <c r="P435" s="47">
        <f t="shared" si="71"/>
        <v>561.27142079999999</v>
      </c>
      <c r="Q435" s="37">
        <f t="shared" si="72"/>
        <v>-7.5285791999999674</v>
      </c>
      <c r="R435">
        <f t="shared" si="69"/>
        <v>37.795275590551178</v>
      </c>
      <c r="S435">
        <f t="shared" si="70"/>
        <v>14.37007874015748</v>
      </c>
    </row>
    <row r="436" spans="1:19" hidden="1" x14ac:dyDescent="0.25">
      <c r="A436" s="36">
        <v>45079</v>
      </c>
      <c r="B436" s="10" t="s">
        <v>568</v>
      </c>
      <c r="C436" s="10">
        <v>96</v>
      </c>
      <c r="D436" s="10">
        <v>54</v>
      </c>
      <c r="E436" s="10">
        <v>111475</v>
      </c>
      <c r="F436" s="10">
        <v>1</v>
      </c>
      <c r="G436" s="10">
        <v>544.29999999999995</v>
      </c>
      <c r="H436" s="10"/>
      <c r="I436" s="10"/>
      <c r="J436" s="10"/>
      <c r="K436" s="10"/>
      <c r="L436" s="10"/>
      <c r="M436" s="10"/>
      <c r="N436" s="10"/>
      <c r="O436" s="10"/>
      <c r="P436" s="47">
        <f t="shared" si="71"/>
        <v>0</v>
      </c>
      <c r="Q436" s="37">
        <f t="shared" si="72"/>
        <v>-544.29999999999995</v>
      </c>
      <c r="R436">
        <f t="shared" si="69"/>
        <v>37.795275590551178</v>
      </c>
      <c r="S436">
        <f t="shared" si="70"/>
        <v>0</v>
      </c>
    </row>
    <row r="437" spans="1:19" hidden="1" x14ac:dyDescent="0.25">
      <c r="A437" s="36">
        <v>45079</v>
      </c>
      <c r="B437" s="10" t="s">
        <v>568</v>
      </c>
      <c r="C437" s="10">
        <v>96</v>
      </c>
      <c r="D437" s="10">
        <v>54</v>
      </c>
      <c r="E437" s="10">
        <v>111476</v>
      </c>
      <c r="F437" s="10">
        <v>1</v>
      </c>
      <c r="G437" s="10">
        <v>551.9</v>
      </c>
      <c r="H437" s="36">
        <v>45080</v>
      </c>
      <c r="I437" s="10" t="s">
        <v>518</v>
      </c>
      <c r="J437" s="10">
        <f>+E437</f>
        <v>111476</v>
      </c>
      <c r="K437" s="10">
        <f>+F437</f>
        <v>1</v>
      </c>
      <c r="L437" s="10">
        <f>+G437</f>
        <v>551.9</v>
      </c>
      <c r="M437" s="10" t="s">
        <v>564</v>
      </c>
      <c r="N437" s="10">
        <v>36.5</v>
      </c>
      <c r="O437" s="10">
        <v>28733</v>
      </c>
      <c r="P437" s="47">
        <f t="shared" si="71"/>
        <v>543.6743328</v>
      </c>
      <c r="Q437" s="37">
        <f t="shared" si="72"/>
        <v>-8.2256671999999753</v>
      </c>
      <c r="R437">
        <f t="shared" si="69"/>
        <v>37.795275590551178</v>
      </c>
      <c r="S437">
        <f t="shared" si="70"/>
        <v>14.37007874015748</v>
      </c>
    </row>
    <row r="438" spans="1:19" hidden="1" x14ac:dyDescent="0.25">
      <c r="A438" s="36">
        <v>45079</v>
      </c>
      <c r="B438" s="10" t="s">
        <v>568</v>
      </c>
      <c r="C438" s="10">
        <v>96</v>
      </c>
      <c r="D438" s="10">
        <v>54</v>
      </c>
      <c r="E438" s="10">
        <v>111479</v>
      </c>
      <c r="F438" s="10">
        <v>1</v>
      </c>
      <c r="G438" s="10">
        <v>570.4</v>
      </c>
      <c r="H438" s="36">
        <v>45081</v>
      </c>
      <c r="I438" s="10" t="s">
        <v>518</v>
      </c>
      <c r="J438" s="10">
        <f t="shared" ref="J438:L442" si="76">+E438</f>
        <v>111479</v>
      </c>
      <c r="K438" s="10">
        <f t="shared" si="76"/>
        <v>1</v>
      </c>
      <c r="L438" s="10">
        <f t="shared" si="76"/>
        <v>570.4</v>
      </c>
      <c r="M438" s="10" t="s">
        <v>564</v>
      </c>
      <c r="N438" s="10">
        <v>36.5</v>
      </c>
      <c r="O438" s="10">
        <v>29649</v>
      </c>
      <c r="P438" s="47">
        <f t="shared" si="71"/>
        <v>561.0065184</v>
      </c>
      <c r="Q438" s="37">
        <f t="shared" si="72"/>
        <v>-9.3934815999999728</v>
      </c>
      <c r="R438">
        <f t="shared" si="69"/>
        <v>37.795275590551178</v>
      </c>
      <c r="S438">
        <f t="shared" si="70"/>
        <v>14.37007874015748</v>
      </c>
    </row>
    <row r="439" spans="1:19" hidden="1" x14ac:dyDescent="0.25">
      <c r="A439" s="36">
        <v>45079</v>
      </c>
      <c r="B439" s="10" t="s">
        <v>568</v>
      </c>
      <c r="C439" s="10">
        <v>96</v>
      </c>
      <c r="D439" s="10">
        <v>54</v>
      </c>
      <c r="E439" s="10">
        <v>111480</v>
      </c>
      <c r="F439" s="10">
        <v>1</v>
      </c>
      <c r="G439" s="10">
        <v>558.9</v>
      </c>
      <c r="H439" s="36">
        <v>45080</v>
      </c>
      <c r="I439" s="10" t="s">
        <v>518</v>
      </c>
      <c r="J439" s="10">
        <f t="shared" si="76"/>
        <v>111480</v>
      </c>
      <c r="K439" s="10">
        <f t="shared" si="76"/>
        <v>1</v>
      </c>
      <c r="L439" s="10">
        <f t="shared" si="76"/>
        <v>558.9</v>
      </c>
      <c r="M439" s="10" t="s">
        <v>564</v>
      </c>
      <c r="N439" s="10">
        <v>36.5</v>
      </c>
      <c r="O439" s="10">
        <v>29393</v>
      </c>
      <c r="P439" s="47">
        <f t="shared" si="71"/>
        <v>556.16258879999998</v>
      </c>
      <c r="Q439" s="37">
        <f t="shared" si="72"/>
        <v>-2.7374111999999968</v>
      </c>
      <c r="R439">
        <f t="shared" si="69"/>
        <v>37.795275590551178</v>
      </c>
      <c r="S439">
        <f t="shared" si="70"/>
        <v>14.37007874015748</v>
      </c>
    </row>
    <row r="440" spans="1:19" hidden="1" x14ac:dyDescent="0.25">
      <c r="A440" s="36">
        <v>45079</v>
      </c>
      <c r="B440" s="10" t="s">
        <v>568</v>
      </c>
      <c r="C440" s="10">
        <v>96</v>
      </c>
      <c r="D440" s="10">
        <v>54</v>
      </c>
      <c r="E440" s="10">
        <v>111492</v>
      </c>
      <c r="F440" s="10">
        <v>1</v>
      </c>
      <c r="G440" s="10">
        <v>523.4</v>
      </c>
      <c r="H440" s="36">
        <v>45080</v>
      </c>
      <c r="I440" s="10" t="s">
        <v>518</v>
      </c>
      <c r="J440" s="10">
        <f t="shared" si="76"/>
        <v>111492</v>
      </c>
      <c r="K440" s="10">
        <f t="shared" si="76"/>
        <v>1</v>
      </c>
      <c r="L440" s="10">
        <f t="shared" si="76"/>
        <v>523.4</v>
      </c>
      <c r="M440" s="10" t="s">
        <v>564</v>
      </c>
      <c r="N440" s="10">
        <v>36.5</v>
      </c>
      <c r="O440" s="10">
        <v>27814</v>
      </c>
      <c r="P440" s="47">
        <f t="shared" si="71"/>
        <v>526.28538240000012</v>
      </c>
      <c r="Q440" s="37">
        <f t="shared" si="72"/>
        <v>2.8853824000001396</v>
      </c>
      <c r="R440">
        <f t="shared" si="69"/>
        <v>37.795275590551178</v>
      </c>
      <c r="S440">
        <f t="shared" si="70"/>
        <v>14.37007874015748</v>
      </c>
    </row>
    <row r="441" spans="1:19" hidden="1" x14ac:dyDescent="0.25">
      <c r="A441" s="36">
        <v>45079</v>
      </c>
      <c r="B441" s="10" t="s">
        <v>568</v>
      </c>
      <c r="C441" s="10">
        <v>96</v>
      </c>
      <c r="D441" s="10">
        <v>54</v>
      </c>
      <c r="E441" s="10">
        <v>111493</v>
      </c>
      <c r="F441" s="10">
        <v>1</v>
      </c>
      <c r="G441" s="10">
        <v>531</v>
      </c>
      <c r="H441" s="36">
        <v>45080</v>
      </c>
      <c r="I441" s="10" t="s">
        <v>518</v>
      </c>
      <c r="J441" s="10">
        <f t="shared" si="76"/>
        <v>111493</v>
      </c>
      <c r="K441" s="10">
        <f t="shared" si="76"/>
        <v>1</v>
      </c>
      <c r="L441" s="10">
        <f t="shared" si="76"/>
        <v>531</v>
      </c>
      <c r="M441" s="10" t="s">
        <v>564</v>
      </c>
      <c r="N441" s="10">
        <v>36.5</v>
      </c>
      <c r="O441" s="10">
        <v>27829</v>
      </c>
      <c r="P441" s="47">
        <f t="shared" si="71"/>
        <v>526.5692064000001</v>
      </c>
      <c r="Q441" s="37">
        <f t="shared" si="72"/>
        <v>-4.4307935999999017</v>
      </c>
      <c r="R441">
        <f t="shared" si="69"/>
        <v>37.795275590551178</v>
      </c>
      <c r="S441">
        <f t="shared" si="70"/>
        <v>14.37007874015748</v>
      </c>
    </row>
    <row r="442" spans="1:19" hidden="1" x14ac:dyDescent="0.25">
      <c r="A442" s="36">
        <v>45079</v>
      </c>
      <c r="B442" s="10" t="s">
        <v>568</v>
      </c>
      <c r="C442" s="10">
        <v>96</v>
      </c>
      <c r="D442" s="10">
        <v>54</v>
      </c>
      <c r="E442" s="10">
        <v>111496</v>
      </c>
      <c r="F442" s="10">
        <v>1</v>
      </c>
      <c r="G442" s="10">
        <v>568.79999999999995</v>
      </c>
      <c r="H442" s="36">
        <v>45081</v>
      </c>
      <c r="I442" s="10" t="s">
        <v>518</v>
      </c>
      <c r="J442" s="10">
        <f t="shared" si="76"/>
        <v>111496</v>
      </c>
      <c r="K442" s="10">
        <f t="shared" si="76"/>
        <v>1</v>
      </c>
      <c r="L442" s="10">
        <f t="shared" si="76"/>
        <v>568.79999999999995</v>
      </c>
      <c r="M442" s="10" t="s">
        <v>564</v>
      </c>
      <c r="N442" s="10">
        <v>36.5</v>
      </c>
      <c r="O442" s="10">
        <v>29726</v>
      </c>
      <c r="P442" s="47">
        <f t="shared" si="71"/>
        <v>562.46348160000002</v>
      </c>
      <c r="Q442" s="37">
        <f t="shared" si="72"/>
        <v>-6.3365183999999317</v>
      </c>
      <c r="R442">
        <f t="shared" si="69"/>
        <v>37.795275590551178</v>
      </c>
      <c r="S442">
        <f t="shared" si="70"/>
        <v>14.37007874015748</v>
      </c>
    </row>
    <row r="443" spans="1:19" hidden="1" x14ac:dyDescent="0.25">
      <c r="A443" s="36">
        <v>45079</v>
      </c>
      <c r="B443" s="10" t="s">
        <v>568</v>
      </c>
      <c r="C443" s="10">
        <v>96</v>
      </c>
      <c r="D443" s="10">
        <v>54</v>
      </c>
      <c r="E443" s="10">
        <v>111497</v>
      </c>
      <c r="F443" s="10">
        <v>1</v>
      </c>
      <c r="G443" s="10">
        <v>560.70000000000005</v>
      </c>
      <c r="H443" s="10"/>
      <c r="I443" s="10"/>
      <c r="J443" s="10"/>
      <c r="K443" s="10"/>
      <c r="L443" s="10"/>
      <c r="M443" s="10"/>
      <c r="N443" s="10"/>
      <c r="O443" s="10"/>
      <c r="P443" s="47">
        <f t="shared" si="71"/>
        <v>0</v>
      </c>
      <c r="Q443" s="37">
        <f t="shared" si="72"/>
        <v>-560.70000000000005</v>
      </c>
      <c r="R443">
        <f t="shared" si="69"/>
        <v>37.795275590551178</v>
      </c>
      <c r="S443">
        <f t="shared" si="70"/>
        <v>0</v>
      </c>
    </row>
    <row r="444" spans="1:19" hidden="1" x14ac:dyDescent="0.25">
      <c r="A444" s="36">
        <v>45079</v>
      </c>
      <c r="B444" s="10" t="s">
        <v>568</v>
      </c>
      <c r="C444" s="10">
        <v>96</v>
      </c>
      <c r="D444" s="10">
        <v>54</v>
      </c>
      <c r="E444" s="10">
        <v>111500</v>
      </c>
      <c r="F444" s="10">
        <v>1</v>
      </c>
      <c r="G444" s="10">
        <v>594.70000000000005</v>
      </c>
      <c r="H444" s="36">
        <v>45081</v>
      </c>
      <c r="I444" s="10" t="s">
        <v>486</v>
      </c>
      <c r="J444" s="10">
        <f t="shared" ref="J444:L446" si="77">+E444</f>
        <v>111500</v>
      </c>
      <c r="K444" s="10">
        <f t="shared" si="77"/>
        <v>1</v>
      </c>
      <c r="L444" s="10">
        <f t="shared" si="77"/>
        <v>594.70000000000005</v>
      </c>
      <c r="M444" s="10" t="s">
        <v>564</v>
      </c>
      <c r="N444" s="10">
        <v>36.5</v>
      </c>
      <c r="O444" s="10">
        <v>31297</v>
      </c>
      <c r="P444" s="47">
        <f t="shared" si="71"/>
        <v>592.18931520000001</v>
      </c>
      <c r="Q444" s="37">
        <f t="shared" si="72"/>
        <v>-2.5106848000000355</v>
      </c>
      <c r="R444">
        <f t="shared" si="69"/>
        <v>37.795275590551178</v>
      </c>
      <c r="S444">
        <f t="shared" si="70"/>
        <v>14.37007874015748</v>
      </c>
    </row>
    <row r="445" spans="1:19" hidden="1" x14ac:dyDescent="0.25">
      <c r="A445" s="36">
        <v>45079</v>
      </c>
      <c r="B445" s="10" t="s">
        <v>568</v>
      </c>
      <c r="C445" s="10">
        <v>96</v>
      </c>
      <c r="D445" s="10">
        <v>54</v>
      </c>
      <c r="E445" s="10">
        <v>111501</v>
      </c>
      <c r="F445" s="10">
        <v>1</v>
      </c>
      <c r="G445" s="10">
        <v>601.9</v>
      </c>
      <c r="H445" s="36">
        <v>45081</v>
      </c>
      <c r="I445" s="10" t="s">
        <v>486</v>
      </c>
      <c r="J445" s="10">
        <f t="shared" si="77"/>
        <v>111501</v>
      </c>
      <c r="K445" s="10">
        <f t="shared" si="77"/>
        <v>1</v>
      </c>
      <c r="L445" s="10">
        <f t="shared" si="77"/>
        <v>601.9</v>
      </c>
      <c r="M445" s="10" t="s">
        <v>564</v>
      </c>
      <c r="N445" s="10">
        <v>36.5</v>
      </c>
      <c r="O445" s="10">
        <v>31278</v>
      </c>
      <c r="P445" s="47">
        <f t="shared" si="71"/>
        <v>591.82980480000003</v>
      </c>
      <c r="Q445" s="37">
        <f t="shared" si="72"/>
        <v>-10.070195199999944</v>
      </c>
      <c r="R445">
        <f t="shared" si="69"/>
        <v>37.795275590551178</v>
      </c>
      <c r="S445">
        <f t="shared" si="70"/>
        <v>14.37007874015748</v>
      </c>
    </row>
    <row r="446" spans="1:19" hidden="1" x14ac:dyDescent="0.25">
      <c r="A446" s="36">
        <v>45079</v>
      </c>
      <c r="B446" s="10" t="s">
        <v>568</v>
      </c>
      <c r="C446" s="10">
        <v>96</v>
      </c>
      <c r="D446" s="10">
        <v>54</v>
      </c>
      <c r="E446" s="10">
        <v>111519</v>
      </c>
      <c r="F446" s="10">
        <v>1</v>
      </c>
      <c r="G446" s="10">
        <v>562.20000000000005</v>
      </c>
      <c r="H446" s="36">
        <v>45081</v>
      </c>
      <c r="I446" s="10" t="s">
        <v>486</v>
      </c>
      <c r="J446" s="10">
        <f t="shared" si="77"/>
        <v>111519</v>
      </c>
      <c r="K446" s="10">
        <f t="shared" si="77"/>
        <v>1</v>
      </c>
      <c r="L446" s="10">
        <f t="shared" si="77"/>
        <v>562.20000000000005</v>
      </c>
      <c r="M446" s="10" t="s">
        <v>564</v>
      </c>
      <c r="N446" s="10">
        <v>36.5</v>
      </c>
      <c r="O446" s="10">
        <v>29727</v>
      </c>
      <c r="P446" s="47">
        <f t="shared" si="71"/>
        <v>562.48240320000002</v>
      </c>
      <c r="Q446" s="37">
        <f t="shared" si="72"/>
        <v>0.2824031999999761</v>
      </c>
      <c r="R446">
        <f t="shared" si="69"/>
        <v>37.795275590551178</v>
      </c>
      <c r="S446">
        <f t="shared" si="70"/>
        <v>14.37007874015748</v>
      </c>
    </row>
    <row r="447" spans="1:19" hidden="1" x14ac:dyDescent="0.25">
      <c r="A447" s="36">
        <v>45079</v>
      </c>
      <c r="B447" s="10" t="s">
        <v>568</v>
      </c>
      <c r="C447" s="10">
        <v>96</v>
      </c>
      <c r="D447" s="10">
        <v>54</v>
      </c>
      <c r="E447" s="10">
        <v>111596</v>
      </c>
      <c r="F447" s="10">
        <v>1</v>
      </c>
      <c r="G447" s="10">
        <v>634.1</v>
      </c>
      <c r="H447" s="10"/>
      <c r="I447" s="10"/>
      <c r="J447" s="10"/>
      <c r="K447" s="10"/>
      <c r="L447" s="10"/>
      <c r="M447" s="10"/>
      <c r="N447" s="10"/>
      <c r="O447" s="10"/>
      <c r="P447" s="47">
        <f t="shared" si="71"/>
        <v>0</v>
      </c>
      <c r="Q447" s="37">
        <f t="shared" si="72"/>
        <v>-634.1</v>
      </c>
      <c r="R447">
        <f t="shared" si="69"/>
        <v>37.795275590551178</v>
      </c>
      <c r="S447">
        <f t="shared" si="70"/>
        <v>0</v>
      </c>
    </row>
    <row r="448" spans="1:19" hidden="1" x14ac:dyDescent="0.25">
      <c r="A448" s="39">
        <v>45079</v>
      </c>
      <c r="B448" s="20" t="s">
        <v>568</v>
      </c>
      <c r="C448" s="20">
        <v>96</v>
      </c>
      <c r="D448" s="20">
        <v>54</v>
      </c>
      <c r="E448" s="20">
        <v>111605</v>
      </c>
      <c r="F448" s="20">
        <v>1</v>
      </c>
      <c r="G448" s="20">
        <v>560.79999999999995</v>
      </c>
      <c r="H448" s="39">
        <v>45081</v>
      </c>
      <c r="I448" s="20" t="s">
        <v>486</v>
      </c>
      <c r="J448" s="20">
        <f>+E448</f>
        <v>111605</v>
      </c>
      <c r="K448" s="20">
        <f>+F448</f>
        <v>1</v>
      </c>
      <c r="L448" s="20">
        <f>+G448</f>
        <v>560.79999999999995</v>
      </c>
      <c r="M448" s="20" t="s">
        <v>564</v>
      </c>
      <c r="N448" s="20">
        <v>36.5</v>
      </c>
      <c r="O448" s="20">
        <v>29685</v>
      </c>
      <c r="P448" s="48">
        <f t="shared" si="71"/>
        <v>561.68769600000007</v>
      </c>
      <c r="Q448" s="40">
        <f t="shared" si="72"/>
        <v>0.88769600000011906</v>
      </c>
      <c r="R448">
        <f t="shared" si="69"/>
        <v>37.795275590551178</v>
      </c>
      <c r="S448">
        <f t="shared" si="70"/>
        <v>14.37007874015748</v>
      </c>
    </row>
    <row r="449" spans="1:19" hidden="1" x14ac:dyDescent="0.25">
      <c r="A449" s="36">
        <v>45079</v>
      </c>
      <c r="B449" s="10" t="s">
        <v>568</v>
      </c>
      <c r="C449" s="10">
        <v>96</v>
      </c>
      <c r="D449" s="10">
        <v>54</v>
      </c>
      <c r="E449" s="10">
        <v>111606</v>
      </c>
      <c r="F449" s="10">
        <v>1</v>
      </c>
      <c r="G449" s="10">
        <v>569.5</v>
      </c>
      <c r="H449" s="10"/>
      <c r="I449" s="10"/>
      <c r="J449" s="10"/>
      <c r="K449" s="10"/>
      <c r="L449" s="10"/>
      <c r="M449" s="10"/>
      <c r="N449" s="10"/>
      <c r="O449" s="10"/>
      <c r="P449" s="47">
        <f t="shared" si="71"/>
        <v>0</v>
      </c>
      <c r="Q449" s="37">
        <f t="shared" si="72"/>
        <v>-569.5</v>
      </c>
      <c r="R449">
        <f t="shared" si="69"/>
        <v>37.795275590551178</v>
      </c>
      <c r="S449">
        <f t="shared" si="70"/>
        <v>0</v>
      </c>
    </row>
    <row r="450" spans="1:19" hidden="1" x14ac:dyDescent="0.25">
      <c r="A450" s="36">
        <v>45079</v>
      </c>
      <c r="B450" s="10" t="s">
        <v>568</v>
      </c>
      <c r="C450" s="10">
        <v>54</v>
      </c>
      <c r="D450" s="10">
        <v>64</v>
      </c>
      <c r="E450" s="10">
        <v>110909</v>
      </c>
      <c r="F450" s="10">
        <v>1</v>
      </c>
      <c r="G450" s="10">
        <v>277.8</v>
      </c>
      <c r="H450" s="36">
        <v>45080</v>
      </c>
      <c r="I450" s="10" t="s">
        <v>548</v>
      </c>
      <c r="J450" s="10">
        <f t="shared" ref="J450:L450" si="78">+E450</f>
        <v>110909</v>
      </c>
      <c r="K450" s="10">
        <f t="shared" si="78"/>
        <v>1</v>
      </c>
      <c r="L450" s="37">
        <f t="shared" si="78"/>
        <v>277.8</v>
      </c>
      <c r="M450" s="10" t="s">
        <v>565</v>
      </c>
      <c r="N450" s="10">
        <v>44</v>
      </c>
      <c r="O450" s="10">
        <v>19237</v>
      </c>
      <c r="P450" s="47">
        <f t="shared" si="71"/>
        <v>292.52551679999999</v>
      </c>
      <c r="Q450" s="37">
        <f t="shared" si="72"/>
        <v>14.72551679999998</v>
      </c>
      <c r="R450">
        <f t="shared" si="69"/>
        <v>21.259842519685041</v>
      </c>
      <c r="S450">
        <f t="shared" si="70"/>
        <v>17.322834645669293</v>
      </c>
    </row>
    <row r="451" spans="1:19" hidden="1" x14ac:dyDescent="0.25">
      <c r="A451" s="36">
        <v>45079</v>
      </c>
      <c r="B451" s="10" t="s">
        <v>568</v>
      </c>
      <c r="C451" s="10">
        <v>80.5</v>
      </c>
      <c r="D451" s="10">
        <v>54</v>
      </c>
      <c r="E451" s="10">
        <v>112397</v>
      </c>
      <c r="F451" s="10">
        <v>1</v>
      </c>
      <c r="G451" s="10">
        <v>459.6</v>
      </c>
      <c r="H451" s="10"/>
      <c r="I451" s="10"/>
      <c r="J451" s="10"/>
      <c r="K451" s="10"/>
      <c r="L451" s="10"/>
      <c r="M451" s="10"/>
      <c r="N451" s="10"/>
      <c r="O451" s="10"/>
      <c r="P451" s="47">
        <f t="shared" si="71"/>
        <v>0</v>
      </c>
      <c r="Q451" s="37">
        <f t="shared" si="72"/>
        <v>-459.6</v>
      </c>
      <c r="R451">
        <f t="shared" ref="R451" si="79">C451/2.54</f>
        <v>31.69291338582677</v>
      </c>
      <c r="S451">
        <f t="shared" ref="S451" si="80">N451/2.54</f>
        <v>0</v>
      </c>
    </row>
  </sheetData>
  <autoFilter ref="A1:S451" xr:uid="{00000000-0009-0000-0000-000008000000}">
    <filterColumn colId="8">
      <filters>
        <filter val="Index"/>
        <filter val="Index 3 In 1"/>
      </filters>
    </filterColumn>
  </autoFilter>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UFG</vt:lpstr>
      <vt:lpstr>Item</vt:lpstr>
      <vt:lpstr>PaperMaster</vt:lpstr>
      <vt:lpstr>02</vt:lpstr>
      <vt:lpstr>05</vt:lpstr>
      <vt:lpstr>06</vt:lpstr>
      <vt:lpstr>DefaltMaster</vt:lpstr>
      <vt:lpstr>Sheet2</vt:lpstr>
      <vt:lpstr>Sheet1</vt:lpstr>
      <vt:lpstr>Sheet4</vt:lpstr>
      <vt:lpstr>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2023-06-06T06:06:47Z</dcterms:created>
  <dcterms:modified xsi:type="dcterms:W3CDTF">2023-07-03T09:57:03Z</dcterms:modified>
</cp:coreProperties>
</file>